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ВІДДІЛ  ЕКОНОМІЧНОГО  ПЛАНУВАННЯ\3 КАЛЬКУЛЯЦІЇ ВСІ\КАЛЬКУЛЯЦІЇ  01.01.2025\Exl. калькуляції\ТО ГРС експлуатації\"/>
    </mc:Choice>
  </mc:AlternateContent>
  <xr:revisionPtr revIDLastSave="0" documentId="13_ncr:1_{E9E4BCDD-2A8D-4505-A8EC-7265CFAC1E1D}" xr6:coauthVersionLast="47" xr6:coauthVersionMax="47" xr10:uidLastSave="{00000000-0000-0000-0000-000000000000}"/>
  <bookViews>
    <workbookView xWindow="-120" yWindow="-120" windowWidth="29040" windowHeight="15840" tabRatio="947" firstSheet="3" activeTab="3" xr2:uid="{324DEE72-D3C9-4A2B-A7CD-CAAB947AE2CB}"/>
  </bookViews>
  <sheets>
    <sheet name="Зведена" sheetId="1" state="hidden" r:id="rId1"/>
    <sheet name="ВИХ.дані" sheetId="2" state="hidden" r:id="rId2"/>
    <sheet name="Усереднене" sheetId="3" state="hidden" r:id="rId3"/>
    <sheet name="Усереднена" sheetId="4" r:id="rId4"/>
    <sheet name="Кропивницький" sheetId="5" state="hidden" r:id="rId5"/>
    <sheet name="Дніпро" sheetId="6" state="hidden" r:id="rId6"/>
    <sheet name="Харків" sheetId="7" state="hidden" r:id="rId7"/>
    <sheet name="Криворіж" sheetId="8" state="hidden" r:id="rId8"/>
    <sheet name="Харків міськ" sheetId="9" state="hidden" r:id="rId9"/>
    <sheet name="Київ" sheetId="10" state="hidden" r:id="rId10"/>
    <sheet name="Львів" sheetId="11" state="hidden" r:id="rId11"/>
    <sheet name="Житомир" sheetId="12" state="hidden" r:id="rId12"/>
    <sheet name="Хмельницький" sheetId="13" state="hidden" r:id="rId13"/>
    <sheet name="Вінниця" sheetId="14" state="hidden" r:id="rId14"/>
    <sheet name="Дніпропетровськ" sheetId="15" state="hidden" r:id="rId15"/>
    <sheet name="Сумська" sheetId="16" state="hidden" r:id="rId16"/>
    <sheet name="ІвФранківськ" sheetId="17" state="hidden" r:id="rId17"/>
    <sheet name="Миколаїв" sheetId="18" state="hidden" r:id="rId18"/>
  </sheets>
  <definedNames>
    <definedName name="_xlnm._FilterDatabase" localSheetId="13" hidden="1">Вінниця!$D$20:$L$122</definedName>
    <definedName name="_xlnm._FilterDatabase" localSheetId="5" hidden="1">Дніпро!$D$20:$L$122</definedName>
    <definedName name="_xlnm._FilterDatabase" localSheetId="14" hidden="1">Дніпропетровськ!$D$20:$L$122</definedName>
    <definedName name="_xlnm._FilterDatabase" localSheetId="11" hidden="1">Житомир!$D$20:$L$122</definedName>
    <definedName name="_xlnm._FilterDatabase" localSheetId="16" hidden="1">ІвФранківськ!$D$20:$L$122</definedName>
    <definedName name="_xlnm._FilterDatabase" localSheetId="9" hidden="1">Київ!$D$20:$L$122</definedName>
    <definedName name="_xlnm._FilterDatabase" localSheetId="7" hidden="1">Криворіж!$D$20:$L$122</definedName>
    <definedName name="_xlnm._FilterDatabase" localSheetId="4" hidden="1">Кропивницький!$D$20:$L$122</definedName>
    <definedName name="_xlnm._FilterDatabase" localSheetId="10" hidden="1">Львів!$D$20:$L$122</definedName>
    <definedName name="_xlnm._FilterDatabase" localSheetId="17" hidden="1">Миколаїв!$D$20:$L$122</definedName>
    <definedName name="_xlnm._FilterDatabase" localSheetId="15" hidden="1">Сумська!$D$20:$L$122</definedName>
    <definedName name="_xlnm._FilterDatabase" localSheetId="3" hidden="1">Усереднена!$D$20:$L$122</definedName>
    <definedName name="_xlnm._FilterDatabase" localSheetId="2" hidden="1">Усереднене!$D$20:$L$122</definedName>
    <definedName name="_xlnm._FilterDatabase" localSheetId="6" hidden="1">Харків!$D$20:$L$122</definedName>
    <definedName name="_xlnm._FilterDatabase" localSheetId="8" hidden="1">'Харків міськ'!$D$20:$L$122</definedName>
    <definedName name="_xlnm._FilterDatabase" localSheetId="12" hidden="1">Хмельницький!$D$20:$L$122</definedName>
    <definedName name="Z_B0C6D85A_4499_461A_9D8C_9457FCA0B9F8_.wvu.Cols" localSheetId="1" hidden="1">ВИХ.дані!$D:$M</definedName>
    <definedName name="Z_B0C6D85A_4499_461A_9D8C_9457FCA0B9F8_.wvu.Cols" localSheetId="13" hidden="1">Вінниця!$F:$G,Вінниця!$R:$S,Вінниця!$JC:$JD,Вінниця!$JM:$JM,Вінниця!$SY:$SZ,Вінниця!$TI:$TI,Вінниця!$ACU:$ACV,Вінниця!$ADE:$ADE,Вінниця!$AMQ:$AMR,Вінниця!$ANA:$ANA,Вінниця!$AWM:$AWN,Вінниця!$AWW:$AWW,Вінниця!$BGI:$BGJ,Вінниця!$BGS:$BGS,Вінниця!$BQE:$BQF,Вінниця!$BQO:$BQO,Вінниця!$CAA:$CAB,Вінниця!$CAK:$CAK,Вінниця!$CJW:$CJX,Вінниця!$CKG:$CKG,Вінниця!$CTS:$CTT,Вінниця!$CUC:$CUC,Вінниця!$DDO:$DDP,Вінниця!$DDY:$DDY,Вінниця!$DNK:$DNL,Вінниця!$DNU:$DNU,Вінниця!$DXG:$DXH,Вінниця!$DXQ:$DXQ,Вінниця!$EHC:$EHD,Вінниця!$EHM:$EHM,Вінниця!$EQY:$EQZ,Вінниця!$ERI:$ERI,Вінниця!$FAU:$FAV,Вінниця!$FBE:$FBE,Вінниця!$FKQ:$FKR,Вінниця!$FLA:$FLA,Вінниця!$FUM:$FUN,Вінниця!$FUW:$FUW,Вінниця!$GEI:$GEJ,Вінниця!$GES:$GES,Вінниця!$GOE:$GOF,Вінниця!$GOO:$GOO,Вінниця!$GYA:$GYB,Вінниця!$GYK:$GYK,Вінниця!$HHW:$HHX,Вінниця!$HIG:$HIG,Вінниця!$HRS:$HRT,Вінниця!$HSC:$HSC,Вінниця!$IBO:$IBP,Вінниця!$IBY:$IBY,Вінниця!$ILK:$ILL,Вінниця!$ILU:$ILU,Вінниця!$IVG:$IVH,Вінниця!$IVQ:$IVQ,Вінниця!$JFC:$JFD,Вінниця!$JFM:$JFM,Вінниця!$JOY:$JOZ,Вінниця!$JPI:$JPI,Вінниця!$JYU:$JYV,Вінниця!$JZE:$JZE,Вінниця!$KIQ:$KIR,Вінниця!$KJA:$KJA,Вінниця!$KSM:$KSN,Вінниця!$KSW:$KSW,Вінниця!$LCI:$LCJ,Вінниця!$LCS:$LCS,Вінниця!$LME:$LMF,Вінниця!$LMO:$LMO,Вінниця!$LWA:$LWB,Вінниця!$LWK:$LWK,Вінниця!$MFW:$MFX,Вінниця!$MGG:$MGG,Вінниця!$MPS:$MPT,Вінниця!$MQC:$MQC,Вінниця!$MZO:$MZP,Вінниця!$MZY:$MZY,Вінниця!$NJK:$NJL,Вінниця!$NJU:$NJU,Вінниця!$NTG:$NTH,Вінниця!$NTQ:$NTQ,Вінниця!$ODC:$ODD,Вінниця!$ODM:$ODM,Вінниця!$OMY:$OMZ,Вінниця!$ONI:$ONI,Вінниця!$OWU:$OWV,Вінниця!$OXE:$OXE,Вінниця!$PGQ:$PGR,Вінниця!$PHA:$PHA,Вінниця!$PQM:$PQN,Вінниця!$PQW:$PQW,Вінниця!$QAI:$QAJ,Вінниця!$QAS:$QAS,Вінниця!$QKE:$QKF,Вінниця!$QKO:$QKO,Вінниця!$QUA:$QUB,Вінниця!$QUK:$QUK,Вінниця!$RDW:$RDX,Вінниця!$REG:$REG,Вінниця!$RNS:$RNT,Вінниця!$ROC:$ROC,Вінниця!$RXO:$RXP,Вінниця!$RXY:$RXY,Вінниця!$SHK:$SHL,Вінниця!$SHU:$SHU,Вінниця!$SRG:$SRH,Вінниця!$SRQ:$SRQ,Вінниця!$TBC:$TBD,Вінниця!$TBM:$TBM,Вінниця!$TKY:$TKZ,Вінниця!$TLI:$TLI,Вінниця!$TUU:$TUV,Вінниця!$TVE:$TVE,Вінниця!$UEQ:$UER,Вінниця!$UFA:$UFA,Вінниця!$UOM:$UON,Вінниця!$UOW:$UOW,Вінниця!$UYI:$UYJ,Вінниця!$UYS:$UYS,Вінниця!$VIE:$VIF,Вінниця!$VIO:$VIO,Вінниця!$VSA:$VSB,Вінниця!$VSK:$VSK,Вінниця!$WBW:$WBX,Вінниця!$WCG:$WCG,Вінниця!$WLS:$WLT,Вінниця!$WMC:$WMC,Вінниця!$WVO:$WVP,Вінниця!$WVY:$WVY</definedName>
    <definedName name="Z_B0C6D85A_4499_461A_9D8C_9457FCA0B9F8_.wvu.Cols" localSheetId="5" hidden="1">Дніпро!$F:$G,Дніпро!$R:$S,Дніпро!$JC:$JD,Дніпро!$JM:$JM,Дніпро!$SY:$SZ,Дніпро!$TI:$TI,Дніпро!$ACU:$ACV,Дніпро!$ADE:$ADE,Дніпро!$AMQ:$AMR,Дніпро!$ANA:$ANA,Дніпро!$AWM:$AWN,Дніпро!$AWW:$AWW,Дніпро!$BGI:$BGJ,Дніпро!$BGS:$BGS,Дніпро!$BQE:$BQF,Дніпро!$BQO:$BQO,Дніпро!$CAA:$CAB,Дніпро!$CAK:$CAK,Дніпро!$CJW:$CJX,Дніпро!$CKG:$CKG,Дніпро!$CTS:$CTT,Дніпро!$CUC:$CUC,Дніпро!$DDO:$DDP,Дніпро!$DDY:$DDY,Дніпро!$DNK:$DNL,Дніпро!$DNU:$DNU,Дніпро!$DXG:$DXH,Дніпро!$DXQ:$DXQ,Дніпро!$EHC:$EHD,Дніпро!$EHM:$EHM,Дніпро!$EQY:$EQZ,Дніпро!$ERI:$ERI,Дніпро!$FAU:$FAV,Дніпро!$FBE:$FBE,Дніпро!$FKQ:$FKR,Дніпро!$FLA:$FLA,Дніпро!$FUM:$FUN,Дніпро!$FUW:$FUW,Дніпро!$GEI:$GEJ,Дніпро!$GES:$GES,Дніпро!$GOE:$GOF,Дніпро!$GOO:$GOO,Дніпро!$GYA:$GYB,Дніпро!$GYK:$GYK,Дніпро!$HHW:$HHX,Дніпро!$HIG:$HIG,Дніпро!$HRS:$HRT,Дніпро!$HSC:$HSC,Дніпро!$IBO:$IBP,Дніпро!$IBY:$IBY,Дніпро!$ILK:$ILL,Дніпро!$ILU:$ILU,Дніпро!$IVG:$IVH,Дніпро!$IVQ:$IVQ,Дніпро!$JFC:$JFD,Дніпро!$JFM:$JFM,Дніпро!$JOY:$JOZ,Дніпро!$JPI:$JPI,Дніпро!$JYU:$JYV,Дніпро!$JZE:$JZE,Дніпро!$KIQ:$KIR,Дніпро!$KJA:$KJA,Дніпро!$KSM:$KSN,Дніпро!$KSW:$KSW,Дніпро!$LCI:$LCJ,Дніпро!$LCS:$LCS,Дніпро!$LME:$LMF,Дніпро!$LMO:$LMO,Дніпро!$LWA:$LWB,Дніпро!$LWK:$LWK,Дніпро!$MFW:$MFX,Дніпро!$MGG:$MGG,Дніпро!$MPS:$MPT,Дніпро!$MQC:$MQC,Дніпро!$MZO:$MZP,Дніпро!$MZY:$MZY,Дніпро!$NJK:$NJL,Дніпро!$NJU:$NJU,Дніпро!$NTG:$NTH,Дніпро!$NTQ:$NTQ,Дніпро!$ODC:$ODD,Дніпро!$ODM:$ODM,Дніпро!$OMY:$OMZ,Дніпро!$ONI:$ONI,Дніпро!$OWU:$OWV,Дніпро!$OXE:$OXE,Дніпро!$PGQ:$PGR,Дніпро!$PHA:$PHA,Дніпро!$PQM:$PQN,Дніпро!$PQW:$PQW,Дніпро!$QAI:$QAJ,Дніпро!$QAS:$QAS,Дніпро!$QKE:$QKF,Дніпро!$QKO:$QKO,Дніпро!$QUA:$QUB,Дніпро!$QUK:$QUK,Дніпро!$RDW:$RDX,Дніпро!$REG:$REG,Дніпро!$RNS:$RNT,Дніпро!$ROC:$ROC,Дніпро!$RXO:$RXP,Дніпро!$RXY:$RXY,Дніпро!$SHK:$SHL,Дніпро!$SHU:$SHU,Дніпро!$SRG:$SRH,Дніпро!$SRQ:$SRQ,Дніпро!$TBC:$TBD,Дніпро!$TBM:$TBM,Дніпро!$TKY:$TKZ,Дніпро!$TLI:$TLI,Дніпро!$TUU:$TUV,Дніпро!$TVE:$TVE,Дніпро!$UEQ:$UER,Дніпро!$UFA:$UFA,Дніпро!$UOM:$UON,Дніпро!$UOW:$UOW,Дніпро!$UYI:$UYJ,Дніпро!$UYS:$UYS,Дніпро!$VIE:$VIF,Дніпро!$VIO:$VIO,Дніпро!$VSA:$VSB,Дніпро!$VSK:$VSK,Дніпро!$WBW:$WBX,Дніпро!$WCG:$WCG,Дніпро!$WLS:$WLT,Дніпро!$WMC:$WMC,Дніпро!$WVO:$WVP,Дніпро!$WVY:$WVY</definedName>
    <definedName name="Z_B0C6D85A_4499_461A_9D8C_9457FCA0B9F8_.wvu.Cols" localSheetId="14" hidden="1">Дніпропетровськ!$F:$G,Дніпропетровськ!$R:$S,Дніпропетровськ!$JC:$JD,Дніпропетровськ!$JM:$JM,Дніпропетровськ!$SY:$SZ,Дніпропетровськ!$TI:$TI,Дніпропетровськ!$ACU:$ACV,Дніпропетровськ!$ADE:$ADE,Дніпропетровськ!$AMQ:$AMR,Дніпропетровськ!$ANA:$ANA,Дніпропетровськ!$AWM:$AWN,Дніпропетровськ!$AWW:$AWW,Дніпропетровськ!$BGI:$BGJ,Дніпропетровськ!$BGS:$BGS,Дніпропетровськ!$BQE:$BQF,Дніпропетровськ!$BQO:$BQO,Дніпропетровськ!$CAA:$CAB,Дніпропетровськ!$CAK:$CAK,Дніпропетровськ!$CJW:$CJX,Дніпропетровськ!$CKG:$CKG,Дніпропетровськ!$CTS:$CTT,Дніпропетровськ!$CUC:$CUC,Дніпропетровськ!$DDO:$DDP,Дніпропетровськ!$DDY:$DDY,Дніпропетровськ!$DNK:$DNL,Дніпропетровськ!$DNU:$DNU,Дніпропетровськ!$DXG:$DXH,Дніпропетровськ!$DXQ:$DXQ,Дніпропетровськ!$EHC:$EHD,Дніпропетровськ!$EHM:$EHM,Дніпропетровськ!$EQY:$EQZ,Дніпропетровськ!$ERI:$ERI,Дніпропетровськ!$FAU:$FAV,Дніпропетровськ!$FBE:$FBE,Дніпропетровськ!$FKQ:$FKR,Дніпропетровськ!$FLA:$FLA,Дніпропетровськ!$FUM:$FUN,Дніпропетровськ!$FUW:$FUW,Дніпропетровськ!$GEI:$GEJ,Дніпропетровськ!$GES:$GES,Дніпропетровськ!$GOE:$GOF,Дніпропетровськ!$GOO:$GOO,Дніпропетровськ!$GYA:$GYB,Дніпропетровськ!$GYK:$GYK,Дніпропетровськ!$HHW:$HHX,Дніпропетровськ!$HIG:$HIG,Дніпропетровськ!$HRS:$HRT,Дніпропетровськ!$HSC:$HSC,Дніпропетровськ!$IBO:$IBP,Дніпропетровськ!$IBY:$IBY,Дніпропетровськ!$ILK:$ILL,Дніпропетровськ!$ILU:$ILU,Дніпропетровськ!$IVG:$IVH,Дніпропетровськ!$IVQ:$IVQ,Дніпропетровськ!$JFC:$JFD,Дніпропетровськ!$JFM:$JFM,Дніпропетровськ!$JOY:$JOZ,Дніпропетровськ!$JPI:$JPI,Дніпропетровськ!$JYU:$JYV,Дніпропетровськ!$JZE:$JZE,Дніпропетровськ!$KIQ:$KIR,Дніпропетровськ!$KJA:$KJA,Дніпропетровськ!$KSM:$KSN,Дніпропетровськ!$KSW:$KSW,Дніпропетровськ!$LCI:$LCJ,Дніпропетровськ!$LCS:$LCS,Дніпропетровськ!$LME:$LMF,Дніпропетровськ!$LMO:$LMO,Дніпропетровськ!$LWA:$LWB,Дніпропетровськ!$LWK:$LWK,Дніпропетровськ!$MFW:$MFX,Дніпропетровськ!$MGG:$MGG,Дніпропетровськ!$MPS:$MPT,Дніпропетровськ!$MQC:$MQC,Дніпропетровськ!$MZO:$MZP,Дніпропетровськ!$MZY:$MZY,Дніпропетровськ!$NJK:$NJL,Дніпропетровськ!$NJU:$NJU,Дніпропетровськ!$NTG:$NTH,Дніпропетровськ!$NTQ:$NTQ,Дніпропетровськ!$ODC:$ODD,Дніпропетровськ!$ODM:$ODM,Дніпропетровськ!$OMY:$OMZ,Дніпропетровськ!$ONI:$ONI,Дніпропетровськ!$OWU:$OWV,Дніпропетровськ!$OXE:$OXE,Дніпропетровськ!$PGQ:$PGR,Дніпропетровськ!$PHA:$PHA,Дніпропетровськ!$PQM:$PQN,Дніпропетровськ!$PQW:$PQW,Дніпропетровськ!$QAI:$QAJ,Дніпропетровськ!$QAS:$QAS,Дніпропетровськ!$QKE:$QKF,Дніпропетровськ!$QKO:$QKO,Дніпропетровськ!$QUA:$QUB,Дніпропетровськ!$QUK:$QUK,Дніпропетровськ!$RDW:$RDX,Дніпропетровськ!$REG:$REG,Дніпропетровськ!$RNS:$RNT,Дніпропетровськ!$ROC:$ROC,Дніпропетровськ!$RXO:$RXP,Дніпропетровськ!$RXY:$RXY,Дніпропетровськ!$SHK:$SHL,Дніпропетровськ!$SHU:$SHU,Дніпропетровськ!$SRG:$SRH,Дніпропетровськ!$SRQ:$SRQ,Дніпропетровськ!$TBC:$TBD,Дніпропетровськ!$TBM:$TBM,Дніпропетровськ!$TKY:$TKZ,Дніпропетровськ!$TLI:$TLI,Дніпропетровськ!$TUU:$TUV,Дніпропетровськ!$TVE:$TVE,Дніпропетровськ!$UEQ:$UER,Дніпропетровськ!$UFA:$UFA,Дніпропетровськ!$UOM:$UON,Дніпропетровськ!$UOW:$UOW,Дніпропетровськ!$UYI:$UYJ,Дніпропетровськ!$UYS:$UYS,Дніпропетровськ!$VIE:$VIF,Дніпропетровськ!$VIO:$VIO,Дніпропетровськ!$VSA:$VSB,Дніпропетровськ!$VSK:$VSK,Дніпропетровськ!$WBW:$WBX,Дніпропетровськ!$WCG:$WCG,Дніпропетровськ!$WLS:$WLT,Дніпропетровськ!$WMC:$WMC,Дніпропетровськ!$WVO:$WVP,Дніпропетровськ!$WVY:$WVY</definedName>
    <definedName name="Z_B0C6D85A_4499_461A_9D8C_9457FCA0B9F8_.wvu.Cols" localSheetId="11" hidden="1">Житомир!$F:$G,Житомир!$R:$S,Житомир!$JC:$JD,Житомир!$JM:$JM,Житомир!$SY:$SZ,Житомир!$TI:$TI,Житомир!$ACU:$ACV,Житомир!$ADE:$ADE,Житомир!$AMQ:$AMR,Житомир!$ANA:$ANA,Житомир!$AWM:$AWN,Житомир!$AWW:$AWW,Житомир!$BGI:$BGJ,Житомир!$BGS:$BGS,Житомир!$BQE:$BQF,Житомир!$BQO:$BQO,Житомир!$CAA:$CAB,Житомир!$CAK:$CAK,Житомир!$CJW:$CJX,Житомир!$CKG:$CKG,Житомир!$CTS:$CTT,Житомир!$CUC:$CUC,Житомир!$DDO:$DDP,Житомир!$DDY:$DDY,Житомир!$DNK:$DNL,Житомир!$DNU:$DNU,Житомир!$DXG:$DXH,Житомир!$DXQ:$DXQ,Житомир!$EHC:$EHD,Житомир!$EHM:$EHM,Житомир!$EQY:$EQZ,Житомир!$ERI:$ERI,Житомир!$FAU:$FAV,Житомир!$FBE:$FBE,Житомир!$FKQ:$FKR,Житомир!$FLA:$FLA,Житомир!$FUM:$FUN,Житомир!$FUW:$FUW,Житомир!$GEI:$GEJ,Житомир!$GES:$GES,Житомир!$GOE:$GOF,Житомир!$GOO:$GOO,Житомир!$GYA:$GYB,Житомир!$GYK:$GYK,Житомир!$HHW:$HHX,Житомир!$HIG:$HIG,Житомир!$HRS:$HRT,Житомир!$HSC:$HSC,Житомир!$IBO:$IBP,Житомир!$IBY:$IBY,Житомир!$ILK:$ILL,Житомир!$ILU:$ILU,Житомир!$IVG:$IVH,Житомир!$IVQ:$IVQ,Житомир!$JFC:$JFD,Житомир!$JFM:$JFM,Житомир!$JOY:$JOZ,Житомир!$JPI:$JPI,Житомир!$JYU:$JYV,Житомир!$JZE:$JZE,Житомир!$KIQ:$KIR,Житомир!$KJA:$KJA,Житомир!$KSM:$KSN,Житомир!$KSW:$KSW,Житомир!$LCI:$LCJ,Житомир!$LCS:$LCS,Житомир!$LME:$LMF,Житомир!$LMO:$LMO,Житомир!$LWA:$LWB,Житомир!$LWK:$LWK,Житомир!$MFW:$MFX,Житомир!$MGG:$MGG,Житомир!$MPS:$MPT,Житомир!$MQC:$MQC,Житомир!$MZO:$MZP,Житомир!$MZY:$MZY,Житомир!$NJK:$NJL,Житомир!$NJU:$NJU,Житомир!$NTG:$NTH,Житомир!$NTQ:$NTQ,Житомир!$ODC:$ODD,Житомир!$ODM:$ODM,Житомир!$OMY:$OMZ,Житомир!$ONI:$ONI,Житомир!$OWU:$OWV,Житомир!$OXE:$OXE,Житомир!$PGQ:$PGR,Житомир!$PHA:$PHA,Житомир!$PQM:$PQN,Житомир!$PQW:$PQW,Житомир!$QAI:$QAJ,Житомир!$QAS:$QAS,Житомир!$QKE:$QKF,Житомир!$QKO:$QKO,Житомир!$QUA:$QUB,Житомир!$QUK:$QUK,Житомир!$RDW:$RDX,Житомир!$REG:$REG,Житомир!$RNS:$RNT,Житомир!$ROC:$ROC,Житомир!$RXO:$RXP,Житомир!$RXY:$RXY,Житомир!$SHK:$SHL,Житомир!$SHU:$SHU,Житомир!$SRG:$SRH,Житомир!$SRQ:$SRQ,Житомир!$TBC:$TBD,Житомир!$TBM:$TBM,Житомир!$TKY:$TKZ,Житомир!$TLI:$TLI,Житомир!$TUU:$TUV,Житомир!$TVE:$TVE,Житомир!$UEQ:$UER,Житомир!$UFA:$UFA,Житомир!$UOM:$UON,Житомир!$UOW:$UOW,Житомир!$UYI:$UYJ,Житомир!$UYS:$UYS,Житомир!$VIE:$VIF,Житомир!$VIO:$VIO,Житомир!$VSA:$VSB,Житомир!$VSK:$VSK,Житомир!$WBW:$WBX,Житомир!$WCG:$WCG,Житомир!$WLS:$WLT,Житомир!$WMC:$WMC,Житомир!$WVO:$WVP,Житомир!$WVY:$WVY</definedName>
    <definedName name="Z_B0C6D85A_4499_461A_9D8C_9457FCA0B9F8_.wvu.Cols" localSheetId="16" hidden="1">ІвФранківськ!$F:$G,ІвФранківськ!$R:$S,ІвФранківськ!$JC:$JD,ІвФранківськ!$JM:$JM,ІвФранківськ!$SY:$SZ,ІвФранківськ!$TI:$TI,ІвФранківськ!$ACU:$ACV,ІвФранківськ!$ADE:$ADE,ІвФранківськ!$AMQ:$AMR,ІвФранківськ!$ANA:$ANA,ІвФранківськ!$AWM:$AWN,ІвФранківськ!$AWW:$AWW,ІвФранківськ!$BGI:$BGJ,ІвФранківськ!$BGS:$BGS,ІвФранківськ!$BQE:$BQF,ІвФранківськ!$BQO:$BQO,ІвФранківськ!$CAA:$CAB,ІвФранківськ!$CAK:$CAK,ІвФранківськ!$CJW:$CJX,ІвФранківськ!$CKG:$CKG,ІвФранківськ!$CTS:$CTT,ІвФранківськ!$CUC:$CUC,ІвФранківськ!$DDO:$DDP,ІвФранківськ!$DDY:$DDY,ІвФранківськ!$DNK:$DNL,ІвФранківськ!$DNU:$DNU,ІвФранківськ!$DXG:$DXH,ІвФранківськ!$DXQ:$DXQ,ІвФранківськ!$EHC:$EHD,ІвФранківськ!$EHM:$EHM,ІвФранківськ!$EQY:$EQZ,ІвФранківськ!$ERI:$ERI,ІвФранківськ!$FAU:$FAV,ІвФранківськ!$FBE:$FBE,ІвФранківськ!$FKQ:$FKR,ІвФранківськ!$FLA:$FLA,ІвФранківськ!$FUM:$FUN,ІвФранківськ!$FUW:$FUW,ІвФранківськ!$GEI:$GEJ,ІвФранківськ!$GES:$GES,ІвФранківськ!$GOE:$GOF,ІвФранківськ!$GOO:$GOO,ІвФранківськ!$GYA:$GYB,ІвФранківськ!$GYK:$GYK,ІвФранківськ!$HHW:$HHX,ІвФранківськ!$HIG:$HIG,ІвФранківськ!$HRS:$HRT,ІвФранківськ!$HSC:$HSC,ІвФранківськ!$IBO:$IBP,ІвФранківськ!$IBY:$IBY,ІвФранківськ!$ILK:$ILL,ІвФранківськ!$ILU:$ILU,ІвФранківськ!$IVG:$IVH,ІвФранківськ!$IVQ:$IVQ,ІвФранківськ!$JFC:$JFD,ІвФранківськ!$JFM:$JFM,ІвФранківськ!$JOY:$JOZ,ІвФранківськ!$JPI:$JPI,ІвФранківськ!$JYU:$JYV,ІвФранківськ!$JZE:$JZE,ІвФранківськ!$KIQ:$KIR,ІвФранківськ!$KJA:$KJA,ІвФранківськ!$KSM:$KSN,ІвФранківськ!$KSW:$KSW,ІвФранківськ!$LCI:$LCJ,ІвФранківськ!$LCS:$LCS,ІвФранківськ!$LME:$LMF,ІвФранківськ!$LMO:$LMO,ІвФранківськ!$LWA:$LWB,ІвФранківськ!$LWK:$LWK,ІвФранківськ!$MFW:$MFX,ІвФранківськ!$MGG:$MGG,ІвФранківськ!$MPS:$MPT,ІвФранківськ!$MQC:$MQC,ІвФранківськ!$MZO:$MZP,ІвФранківськ!$MZY:$MZY,ІвФранківськ!$NJK:$NJL,ІвФранківськ!$NJU:$NJU,ІвФранківськ!$NTG:$NTH,ІвФранківськ!$NTQ:$NTQ,ІвФранківськ!$ODC:$ODD,ІвФранківськ!$ODM:$ODM,ІвФранківськ!$OMY:$OMZ,ІвФранківськ!$ONI:$ONI,ІвФранківськ!$OWU:$OWV,ІвФранківськ!$OXE:$OXE,ІвФранківськ!$PGQ:$PGR,ІвФранківськ!$PHA:$PHA,ІвФранківськ!$PQM:$PQN,ІвФранківськ!$PQW:$PQW,ІвФранківськ!$QAI:$QAJ,ІвФранківськ!$QAS:$QAS,ІвФранківськ!$QKE:$QKF,ІвФранківськ!$QKO:$QKO,ІвФранківськ!$QUA:$QUB,ІвФранківськ!$QUK:$QUK,ІвФранківськ!$RDW:$RDX,ІвФранківськ!$REG:$REG,ІвФранківськ!$RNS:$RNT,ІвФранківськ!$ROC:$ROC,ІвФранківськ!$RXO:$RXP,ІвФранківськ!$RXY:$RXY,ІвФранківськ!$SHK:$SHL,ІвФранківськ!$SHU:$SHU,ІвФранківськ!$SRG:$SRH,ІвФранківськ!$SRQ:$SRQ,ІвФранківськ!$TBC:$TBD,ІвФранківськ!$TBM:$TBM,ІвФранківськ!$TKY:$TKZ,ІвФранківськ!$TLI:$TLI,ІвФранківськ!$TUU:$TUV,ІвФранківськ!$TVE:$TVE,ІвФранківськ!$UEQ:$UER,ІвФранківськ!$UFA:$UFA,ІвФранківськ!$UOM:$UON,ІвФранківськ!$UOW:$UOW,ІвФранківськ!$UYI:$UYJ,ІвФранківськ!$UYS:$UYS,ІвФранківськ!$VIE:$VIF,ІвФранківськ!$VIO:$VIO,ІвФранківськ!$VSA:$VSB,ІвФранківськ!$VSK:$VSK,ІвФранківськ!$WBW:$WBX,ІвФранківськ!$WCG:$WCG,ІвФранківськ!$WLS:$WLT,ІвФранківськ!$WMC:$WMC,ІвФранківськ!$WVO:$WVP,ІвФранківськ!$WVY:$WVY</definedName>
    <definedName name="Z_B0C6D85A_4499_461A_9D8C_9457FCA0B9F8_.wvu.Cols" localSheetId="9" hidden="1">Київ!$F:$G,Київ!$R:$S,Київ!$JC:$JD,Київ!$JM:$JM,Київ!$SY:$SZ,Київ!$TI:$TI,Київ!$ACU:$ACV,Київ!$ADE:$ADE,Київ!$AMQ:$AMR,Київ!$ANA:$ANA,Київ!$AWM:$AWN,Київ!$AWW:$AWW,Київ!$BGI:$BGJ,Київ!$BGS:$BGS,Київ!$BQE:$BQF,Київ!$BQO:$BQO,Київ!$CAA:$CAB,Київ!$CAK:$CAK,Київ!$CJW:$CJX,Київ!$CKG:$CKG,Київ!$CTS:$CTT,Київ!$CUC:$CUC,Київ!$DDO:$DDP,Київ!$DDY:$DDY,Київ!$DNK:$DNL,Київ!$DNU:$DNU,Київ!$DXG:$DXH,Київ!$DXQ:$DXQ,Київ!$EHC:$EHD,Київ!$EHM:$EHM,Київ!$EQY:$EQZ,Київ!$ERI:$ERI,Київ!$FAU:$FAV,Київ!$FBE:$FBE,Київ!$FKQ:$FKR,Київ!$FLA:$FLA,Київ!$FUM:$FUN,Київ!$FUW:$FUW,Київ!$GEI:$GEJ,Київ!$GES:$GES,Київ!$GOE:$GOF,Київ!$GOO:$GOO,Київ!$GYA:$GYB,Київ!$GYK:$GYK,Київ!$HHW:$HHX,Київ!$HIG:$HIG,Київ!$HRS:$HRT,Київ!$HSC:$HSC,Київ!$IBO:$IBP,Київ!$IBY:$IBY,Київ!$ILK:$ILL,Київ!$ILU:$ILU,Київ!$IVG:$IVH,Київ!$IVQ:$IVQ,Київ!$JFC:$JFD,Київ!$JFM:$JFM,Київ!$JOY:$JOZ,Київ!$JPI:$JPI,Київ!$JYU:$JYV,Київ!$JZE:$JZE,Київ!$KIQ:$KIR,Київ!$KJA:$KJA,Київ!$KSM:$KSN,Київ!$KSW:$KSW,Київ!$LCI:$LCJ,Київ!$LCS:$LCS,Київ!$LME:$LMF,Київ!$LMO:$LMO,Київ!$LWA:$LWB,Київ!$LWK:$LWK,Київ!$MFW:$MFX,Київ!$MGG:$MGG,Київ!$MPS:$MPT,Київ!$MQC:$MQC,Київ!$MZO:$MZP,Київ!$MZY:$MZY,Київ!$NJK:$NJL,Київ!$NJU:$NJU,Київ!$NTG:$NTH,Київ!$NTQ:$NTQ,Київ!$ODC:$ODD,Київ!$ODM:$ODM,Київ!$OMY:$OMZ,Київ!$ONI:$ONI,Київ!$OWU:$OWV,Київ!$OXE:$OXE,Київ!$PGQ:$PGR,Київ!$PHA:$PHA,Київ!$PQM:$PQN,Київ!$PQW:$PQW,Київ!$QAI:$QAJ,Київ!$QAS:$QAS,Київ!$QKE:$QKF,Київ!$QKO:$QKO,Київ!$QUA:$QUB,Київ!$QUK:$QUK,Київ!$RDW:$RDX,Київ!$REG:$REG,Київ!$RNS:$RNT,Київ!$ROC:$ROC,Київ!$RXO:$RXP,Київ!$RXY:$RXY,Київ!$SHK:$SHL,Київ!$SHU:$SHU,Київ!$SRG:$SRH,Київ!$SRQ:$SRQ,Київ!$TBC:$TBD,Київ!$TBM:$TBM,Київ!$TKY:$TKZ,Київ!$TLI:$TLI,Київ!$TUU:$TUV,Київ!$TVE:$TVE,Київ!$UEQ:$UER,Київ!$UFA:$UFA,Київ!$UOM:$UON,Київ!$UOW:$UOW,Київ!$UYI:$UYJ,Київ!$UYS:$UYS,Київ!$VIE:$VIF,Київ!$VIO:$VIO,Київ!$VSA:$VSB,Київ!$VSK:$VSK,Київ!$WBW:$WBX,Київ!$WCG:$WCG,Київ!$WLS:$WLT,Київ!$WMC:$WMC,Київ!$WVO:$WVP,Київ!$WVY:$WVY</definedName>
    <definedName name="Z_B0C6D85A_4499_461A_9D8C_9457FCA0B9F8_.wvu.Cols" localSheetId="7" hidden="1">Криворіж!$F:$G,Криворіж!$R:$S,Криворіж!$JC:$JD,Криворіж!$JM:$JM,Криворіж!$SY:$SZ,Криворіж!$TI:$TI,Криворіж!$ACU:$ACV,Криворіж!$ADE:$ADE,Криворіж!$AMQ:$AMR,Криворіж!$ANA:$ANA,Криворіж!$AWM:$AWN,Криворіж!$AWW:$AWW,Криворіж!$BGI:$BGJ,Криворіж!$BGS:$BGS,Криворіж!$BQE:$BQF,Криворіж!$BQO:$BQO,Криворіж!$CAA:$CAB,Криворіж!$CAK:$CAK,Криворіж!$CJW:$CJX,Криворіж!$CKG:$CKG,Криворіж!$CTS:$CTT,Криворіж!$CUC:$CUC,Криворіж!$DDO:$DDP,Криворіж!$DDY:$DDY,Криворіж!$DNK:$DNL,Криворіж!$DNU:$DNU,Криворіж!$DXG:$DXH,Криворіж!$DXQ:$DXQ,Криворіж!$EHC:$EHD,Криворіж!$EHM:$EHM,Криворіж!$EQY:$EQZ,Криворіж!$ERI:$ERI,Криворіж!$FAU:$FAV,Криворіж!$FBE:$FBE,Криворіж!$FKQ:$FKR,Криворіж!$FLA:$FLA,Криворіж!$FUM:$FUN,Криворіж!$FUW:$FUW,Криворіж!$GEI:$GEJ,Криворіж!$GES:$GES,Криворіж!$GOE:$GOF,Криворіж!$GOO:$GOO,Криворіж!$GYA:$GYB,Криворіж!$GYK:$GYK,Криворіж!$HHW:$HHX,Криворіж!$HIG:$HIG,Криворіж!$HRS:$HRT,Криворіж!$HSC:$HSC,Криворіж!$IBO:$IBP,Криворіж!$IBY:$IBY,Криворіж!$ILK:$ILL,Криворіж!$ILU:$ILU,Криворіж!$IVG:$IVH,Криворіж!$IVQ:$IVQ,Криворіж!$JFC:$JFD,Криворіж!$JFM:$JFM,Криворіж!$JOY:$JOZ,Криворіж!$JPI:$JPI,Криворіж!$JYU:$JYV,Криворіж!$JZE:$JZE,Криворіж!$KIQ:$KIR,Криворіж!$KJA:$KJA,Криворіж!$KSM:$KSN,Криворіж!$KSW:$KSW,Криворіж!$LCI:$LCJ,Криворіж!$LCS:$LCS,Криворіж!$LME:$LMF,Криворіж!$LMO:$LMO,Криворіж!$LWA:$LWB,Криворіж!$LWK:$LWK,Криворіж!$MFW:$MFX,Криворіж!$MGG:$MGG,Криворіж!$MPS:$MPT,Криворіж!$MQC:$MQC,Криворіж!$MZO:$MZP,Криворіж!$MZY:$MZY,Криворіж!$NJK:$NJL,Криворіж!$NJU:$NJU,Криворіж!$NTG:$NTH,Криворіж!$NTQ:$NTQ,Криворіж!$ODC:$ODD,Криворіж!$ODM:$ODM,Криворіж!$OMY:$OMZ,Криворіж!$ONI:$ONI,Криворіж!$OWU:$OWV,Криворіж!$OXE:$OXE,Криворіж!$PGQ:$PGR,Криворіж!$PHA:$PHA,Криворіж!$PQM:$PQN,Криворіж!$PQW:$PQW,Криворіж!$QAI:$QAJ,Криворіж!$QAS:$QAS,Криворіж!$QKE:$QKF,Криворіж!$QKO:$QKO,Криворіж!$QUA:$QUB,Криворіж!$QUK:$QUK,Криворіж!$RDW:$RDX,Криворіж!$REG:$REG,Криворіж!$RNS:$RNT,Криворіж!$ROC:$ROC,Криворіж!$RXO:$RXP,Криворіж!$RXY:$RXY,Криворіж!$SHK:$SHL,Криворіж!$SHU:$SHU,Криворіж!$SRG:$SRH,Криворіж!$SRQ:$SRQ,Криворіж!$TBC:$TBD,Криворіж!$TBM:$TBM,Криворіж!$TKY:$TKZ,Криворіж!$TLI:$TLI,Криворіж!$TUU:$TUV,Криворіж!$TVE:$TVE,Криворіж!$UEQ:$UER,Криворіж!$UFA:$UFA,Криворіж!$UOM:$UON,Криворіж!$UOW:$UOW,Криворіж!$UYI:$UYJ,Криворіж!$UYS:$UYS,Криворіж!$VIE:$VIF,Криворіж!$VIO:$VIO,Криворіж!$VSA:$VSB,Криворіж!$VSK:$VSK,Криворіж!$WBW:$WBX,Криворіж!$WCG:$WCG,Криворіж!$WLS:$WLT,Криворіж!$WMC:$WMC,Криворіж!$WVO:$WVP,Криворіж!$WVY:$WVY</definedName>
    <definedName name="Z_B0C6D85A_4499_461A_9D8C_9457FCA0B9F8_.wvu.Cols" localSheetId="4" hidden="1">Кропивницький!$F:$G,Кропивницький!$R:$S,Кропивницький!$JC:$JD,Кропивницький!$JM:$JM,Кропивницький!$SY:$SZ,Кропивницький!$TI:$TI,Кропивницький!$ACU:$ACV,Кропивницький!$ADE:$ADE,Кропивницький!$AMQ:$AMR,Кропивницький!$ANA:$ANA,Кропивницький!$AWM:$AWN,Кропивницький!$AWW:$AWW,Кропивницький!$BGI:$BGJ,Кропивницький!$BGS:$BGS,Кропивницький!$BQE:$BQF,Кропивницький!$BQO:$BQO,Кропивницький!$CAA:$CAB,Кропивницький!$CAK:$CAK,Кропивницький!$CJW:$CJX,Кропивницький!$CKG:$CKG,Кропивницький!$CTS:$CTT,Кропивницький!$CUC:$CUC,Кропивницький!$DDO:$DDP,Кропивницький!$DDY:$DDY,Кропивницький!$DNK:$DNL,Кропивницький!$DNU:$DNU,Кропивницький!$DXG:$DXH,Кропивницький!$DXQ:$DXQ,Кропивницький!$EHC:$EHD,Кропивницький!$EHM:$EHM,Кропивницький!$EQY:$EQZ,Кропивницький!$ERI:$ERI,Кропивницький!$FAU:$FAV,Кропивницький!$FBE:$FBE,Кропивницький!$FKQ:$FKR,Кропивницький!$FLA:$FLA,Кропивницький!$FUM:$FUN,Кропивницький!$FUW:$FUW,Кропивницький!$GEI:$GEJ,Кропивницький!$GES:$GES,Кропивницький!$GOE:$GOF,Кропивницький!$GOO:$GOO,Кропивницький!$GYA:$GYB,Кропивницький!$GYK:$GYK,Кропивницький!$HHW:$HHX,Кропивницький!$HIG:$HIG,Кропивницький!$HRS:$HRT,Кропивницький!$HSC:$HSC,Кропивницький!$IBO:$IBP,Кропивницький!$IBY:$IBY,Кропивницький!$ILK:$ILL,Кропивницький!$ILU:$ILU,Кропивницький!$IVG:$IVH,Кропивницький!$IVQ:$IVQ,Кропивницький!$JFC:$JFD,Кропивницький!$JFM:$JFM,Кропивницький!$JOY:$JOZ,Кропивницький!$JPI:$JPI,Кропивницький!$JYU:$JYV,Кропивницький!$JZE:$JZE,Кропивницький!$KIQ:$KIR,Кропивницький!$KJA:$KJA,Кропивницький!$KSM:$KSN,Кропивницький!$KSW:$KSW,Кропивницький!$LCI:$LCJ,Кропивницький!$LCS:$LCS,Кропивницький!$LME:$LMF,Кропивницький!$LMO:$LMO,Кропивницький!$LWA:$LWB,Кропивницький!$LWK:$LWK,Кропивницький!$MFW:$MFX,Кропивницький!$MGG:$MGG,Кропивницький!$MPS:$MPT,Кропивницький!$MQC:$MQC,Кропивницький!$MZO:$MZP,Кропивницький!$MZY:$MZY,Кропивницький!$NJK:$NJL,Кропивницький!$NJU:$NJU,Кропивницький!$NTG:$NTH,Кропивницький!$NTQ:$NTQ,Кропивницький!$ODC:$ODD,Кропивницький!$ODM:$ODM,Кропивницький!$OMY:$OMZ,Кропивницький!$ONI:$ONI,Кропивницький!$OWU:$OWV,Кропивницький!$OXE:$OXE,Кропивницький!$PGQ:$PGR,Кропивницький!$PHA:$PHA,Кропивницький!$PQM:$PQN,Кропивницький!$PQW:$PQW,Кропивницький!$QAI:$QAJ,Кропивницький!$QAS:$QAS,Кропивницький!$QKE:$QKF,Кропивницький!$QKO:$QKO,Кропивницький!$QUA:$QUB,Кропивницький!$QUK:$QUK,Кропивницький!$RDW:$RDX,Кропивницький!$REG:$REG,Кропивницький!$RNS:$RNT,Кропивницький!$ROC:$ROC,Кропивницький!$RXO:$RXP,Кропивницький!$RXY:$RXY,Кропивницький!$SHK:$SHL,Кропивницький!$SHU:$SHU,Кропивницький!$SRG:$SRH,Кропивницький!$SRQ:$SRQ,Кропивницький!$TBC:$TBD,Кропивницький!$TBM:$TBM,Кропивницький!$TKY:$TKZ,Кропивницький!$TLI:$TLI,Кропивницький!$TUU:$TUV,Кропивницький!$TVE:$TVE,Кропивницький!$UEQ:$UER,Кропивницький!$UFA:$UFA,Кропивницький!$UOM:$UON,Кропивницький!$UOW:$UOW,Кропивницький!$UYI:$UYJ,Кропивницький!$UYS:$UYS,Кропивницький!$VIE:$VIF,Кропивницький!$VIO:$VIO,Кропивницький!$VSA:$VSB,Кропивницький!$VSK:$VSK,Кропивницький!$WBW:$WBX,Кропивницький!$WCG:$WCG,Кропивницький!$WLS:$WLT,Кропивницький!$WMC:$WMC,Кропивницький!$WVO:$WVP,Кропивницький!$WVY:$WVY</definedName>
    <definedName name="Z_B0C6D85A_4499_461A_9D8C_9457FCA0B9F8_.wvu.Cols" localSheetId="10" hidden="1">Львів!$F:$G,Львів!$R:$S,Львів!$JC:$JD,Львів!$JM:$JM,Львів!$SY:$SZ,Львів!$TI:$TI,Львів!$ACU:$ACV,Львів!$ADE:$ADE,Львів!$AMQ:$AMR,Львів!$ANA:$ANA,Львів!$AWM:$AWN,Львів!$AWW:$AWW,Львів!$BGI:$BGJ,Львів!$BGS:$BGS,Львів!$BQE:$BQF,Львів!$BQO:$BQO,Львів!$CAA:$CAB,Львів!$CAK:$CAK,Львів!$CJW:$CJX,Львів!$CKG:$CKG,Львів!$CTS:$CTT,Львів!$CUC:$CUC,Львів!$DDO:$DDP,Львів!$DDY:$DDY,Львів!$DNK:$DNL,Львів!$DNU:$DNU,Львів!$DXG:$DXH,Львів!$DXQ:$DXQ,Львів!$EHC:$EHD,Львів!$EHM:$EHM,Львів!$EQY:$EQZ,Львів!$ERI:$ERI,Львів!$FAU:$FAV,Львів!$FBE:$FBE,Львів!$FKQ:$FKR,Львів!$FLA:$FLA,Львів!$FUM:$FUN,Львів!$FUW:$FUW,Львів!$GEI:$GEJ,Львів!$GES:$GES,Львів!$GOE:$GOF,Львів!$GOO:$GOO,Львів!$GYA:$GYB,Львів!$GYK:$GYK,Львів!$HHW:$HHX,Львів!$HIG:$HIG,Львів!$HRS:$HRT,Львів!$HSC:$HSC,Львів!$IBO:$IBP,Львів!$IBY:$IBY,Львів!$ILK:$ILL,Львів!$ILU:$ILU,Львів!$IVG:$IVH,Львів!$IVQ:$IVQ,Львів!$JFC:$JFD,Львів!$JFM:$JFM,Львів!$JOY:$JOZ,Львів!$JPI:$JPI,Львів!$JYU:$JYV,Львів!$JZE:$JZE,Львів!$KIQ:$KIR,Львів!$KJA:$KJA,Львів!$KSM:$KSN,Львів!$KSW:$KSW,Львів!$LCI:$LCJ,Львів!$LCS:$LCS,Львів!$LME:$LMF,Львів!$LMO:$LMO,Львів!$LWA:$LWB,Львів!$LWK:$LWK,Львів!$MFW:$MFX,Львів!$MGG:$MGG,Львів!$MPS:$MPT,Львів!$MQC:$MQC,Львів!$MZO:$MZP,Львів!$MZY:$MZY,Львів!$NJK:$NJL,Львів!$NJU:$NJU,Львів!$NTG:$NTH,Львів!$NTQ:$NTQ,Львів!$ODC:$ODD,Львів!$ODM:$ODM,Львів!$OMY:$OMZ,Львів!$ONI:$ONI,Львів!$OWU:$OWV,Львів!$OXE:$OXE,Львів!$PGQ:$PGR,Львів!$PHA:$PHA,Львів!$PQM:$PQN,Львів!$PQW:$PQW,Львів!$QAI:$QAJ,Львів!$QAS:$QAS,Львів!$QKE:$QKF,Львів!$QKO:$QKO,Львів!$QUA:$QUB,Львів!$QUK:$QUK,Львів!$RDW:$RDX,Львів!$REG:$REG,Львів!$RNS:$RNT,Львів!$ROC:$ROC,Львів!$RXO:$RXP,Львів!$RXY:$RXY,Львів!$SHK:$SHL,Львів!$SHU:$SHU,Львів!$SRG:$SRH,Львів!$SRQ:$SRQ,Львів!$TBC:$TBD,Львів!$TBM:$TBM,Львів!$TKY:$TKZ,Львів!$TLI:$TLI,Львів!$TUU:$TUV,Львів!$TVE:$TVE,Львів!$UEQ:$UER,Львів!$UFA:$UFA,Львів!$UOM:$UON,Львів!$UOW:$UOW,Львів!$UYI:$UYJ,Львів!$UYS:$UYS,Львів!$VIE:$VIF,Львів!$VIO:$VIO,Львів!$VSA:$VSB,Львів!$VSK:$VSK,Львів!$WBW:$WBX,Львів!$WCG:$WCG,Львів!$WLS:$WLT,Львів!$WMC:$WMC,Львів!$WVO:$WVP,Львів!$WVY:$WVY</definedName>
    <definedName name="Z_B0C6D85A_4499_461A_9D8C_9457FCA0B9F8_.wvu.Cols" localSheetId="17" hidden="1">Миколаїв!$F:$G,Миколаїв!$R:$S,Миколаїв!$JC:$JD,Миколаїв!$JM:$JM,Миколаїв!$SY:$SZ,Миколаїв!$TI:$TI,Миколаїв!$ACU:$ACV,Миколаїв!$ADE:$ADE,Миколаїв!$AMQ:$AMR,Миколаїв!$ANA:$ANA,Миколаїв!$AWM:$AWN,Миколаїв!$AWW:$AWW,Миколаїв!$BGI:$BGJ,Миколаїв!$BGS:$BGS,Миколаїв!$BQE:$BQF,Миколаїв!$BQO:$BQO,Миколаїв!$CAA:$CAB,Миколаїв!$CAK:$CAK,Миколаїв!$CJW:$CJX,Миколаїв!$CKG:$CKG,Миколаїв!$CTS:$CTT,Миколаїв!$CUC:$CUC,Миколаїв!$DDO:$DDP,Миколаїв!$DDY:$DDY,Миколаїв!$DNK:$DNL,Миколаїв!$DNU:$DNU,Миколаїв!$DXG:$DXH,Миколаїв!$DXQ:$DXQ,Миколаїв!$EHC:$EHD,Миколаїв!$EHM:$EHM,Миколаїв!$EQY:$EQZ,Миколаїв!$ERI:$ERI,Миколаїв!$FAU:$FAV,Миколаїв!$FBE:$FBE,Миколаїв!$FKQ:$FKR,Миколаїв!$FLA:$FLA,Миколаїв!$FUM:$FUN,Миколаїв!$FUW:$FUW,Миколаїв!$GEI:$GEJ,Миколаїв!$GES:$GES,Миколаїв!$GOE:$GOF,Миколаїв!$GOO:$GOO,Миколаїв!$GYA:$GYB,Миколаїв!$GYK:$GYK,Миколаїв!$HHW:$HHX,Миколаїв!$HIG:$HIG,Миколаїв!$HRS:$HRT,Миколаїв!$HSC:$HSC,Миколаїв!$IBO:$IBP,Миколаїв!$IBY:$IBY,Миколаїв!$ILK:$ILL,Миколаїв!$ILU:$ILU,Миколаїв!$IVG:$IVH,Миколаїв!$IVQ:$IVQ,Миколаїв!$JFC:$JFD,Миколаїв!$JFM:$JFM,Миколаїв!$JOY:$JOZ,Миколаїв!$JPI:$JPI,Миколаїв!$JYU:$JYV,Миколаїв!$JZE:$JZE,Миколаїв!$KIQ:$KIR,Миколаїв!$KJA:$KJA,Миколаїв!$KSM:$KSN,Миколаїв!$KSW:$KSW,Миколаїв!$LCI:$LCJ,Миколаїв!$LCS:$LCS,Миколаїв!$LME:$LMF,Миколаїв!$LMO:$LMO,Миколаїв!$LWA:$LWB,Миколаїв!$LWK:$LWK,Миколаїв!$MFW:$MFX,Миколаїв!$MGG:$MGG,Миколаїв!$MPS:$MPT,Миколаїв!$MQC:$MQC,Миколаїв!$MZO:$MZP,Миколаїв!$MZY:$MZY,Миколаїв!$NJK:$NJL,Миколаїв!$NJU:$NJU,Миколаїв!$NTG:$NTH,Миколаїв!$NTQ:$NTQ,Миколаїв!$ODC:$ODD,Миколаїв!$ODM:$ODM,Миколаїв!$OMY:$OMZ,Миколаїв!$ONI:$ONI,Миколаїв!$OWU:$OWV,Миколаїв!$OXE:$OXE,Миколаїв!$PGQ:$PGR,Миколаїв!$PHA:$PHA,Миколаїв!$PQM:$PQN,Миколаїв!$PQW:$PQW,Миколаїв!$QAI:$QAJ,Миколаїв!$QAS:$QAS,Миколаїв!$QKE:$QKF,Миколаїв!$QKO:$QKO,Миколаїв!$QUA:$QUB,Миколаїв!$QUK:$QUK,Миколаїв!$RDW:$RDX,Миколаїв!$REG:$REG,Миколаїв!$RNS:$RNT,Миколаїв!$ROC:$ROC,Миколаїв!$RXO:$RXP,Миколаїв!$RXY:$RXY,Миколаїв!$SHK:$SHL,Миколаїв!$SHU:$SHU,Миколаїв!$SRG:$SRH,Миколаїв!$SRQ:$SRQ,Миколаїв!$TBC:$TBD,Миколаїв!$TBM:$TBM,Миколаїв!$TKY:$TKZ,Миколаїв!$TLI:$TLI,Миколаїв!$TUU:$TUV,Миколаїв!$TVE:$TVE,Миколаїв!$UEQ:$UER,Миколаїв!$UFA:$UFA,Миколаїв!$UOM:$UON,Миколаїв!$UOW:$UOW,Миколаїв!$UYI:$UYJ,Миколаїв!$UYS:$UYS,Миколаїв!$VIE:$VIF,Миколаїв!$VIO:$VIO,Миколаїв!$VSA:$VSB,Миколаїв!$VSK:$VSK,Миколаїв!$WBW:$WBX,Миколаїв!$WCG:$WCG,Миколаїв!$WLS:$WLT,Миколаїв!$WMC:$WMC,Миколаїв!$WVO:$WVP,Миколаїв!$WVY:$WVY</definedName>
    <definedName name="Z_B0C6D85A_4499_461A_9D8C_9457FCA0B9F8_.wvu.Cols" localSheetId="15" hidden="1">Сумська!$F:$G,Сумська!$R:$S,Сумська!$JC:$JD,Сумська!$JM:$JM,Сумська!$SY:$SZ,Сумська!$TI:$TI,Сумська!$ACU:$ACV,Сумська!$ADE:$ADE,Сумська!$AMQ:$AMR,Сумська!$ANA:$ANA,Сумська!$AWM:$AWN,Сумська!$AWW:$AWW,Сумська!$BGI:$BGJ,Сумська!$BGS:$BGS,Сумська!$BQE:$BQF,Сумська!$BQO:$BQO,Сумська!$CAA:$CAB,Сумська!$CAK:$CAK,Сумська!$CJW:$CJX,Сумська!$CKG:$CKG,Сумська!$CTS:$CTT,Сумська!$CUC:$CUC,Сумська!$DDO:$DDP,Сумська!$DDY:$DDY,Сумська!$DNK:$DNL,Сумська!$DNU:$DNU,Сумська!$DXG:$DXH,Сумська!$DXQ:$DXQ,Сумська!$EHC:$EHD,Сумська!$EHM:$EHM,Сумська!$EQY:$EQZ,Сумська!$ERI:$ERI,Сумська!$FAU:$FAV,Сумська!$FBE:$FBE,Сумська!$FKQ:$FKR,Сумська!$FLA:$FLA,Сумська!$FUM:$FUN,Сумська!$FUW:$FUW,Сумська!$GEI:$GEJ,Сумська!$GES:$GES,Сумська!$GOE:$GOF,Сумська!$GOO:$GOO,Сумська!$GYA:$GYB,Сумська!$GYK:$GYK,Сумська!$HHW:$HHX,Сумська!$HIG:$HIG,Сумська!$HRS:$HRT,Сумська!$HSC:$HSC,Сумська!$IBO:$IBP,Сумська!$IBY:$IBY,Сумська!$ILK:$ILL,Сумська!$ILU:$ILU,Сумська!$IVG:$IVH,Сумська!$IVQ:$IVQ,Сумська!$JFC:$JFD,Сумська!$JFM:$JFM,Сумська!$JOY:$JOZ,Сумська!$JPI:$JPI,Сумська!$JYU:$JYV,Сумська!$JZE:$JZE,Сумська!$KIQ:$KIR,Сумська!$KJA:$KJA,Сумська!$KSM:$KSN,Сумська!$KSW:$KSW,Сумська!$LCI:$LCJ,Сумська!$LCS:$LCS,Сумська!$LME:$LMF,Сумська!$LMO:$LMO,Сумська!$LWA:$LWB,Сумська!$LWK:$LWK,Сумська!$MFW:$MFX,Сумська!$MGG:$MGG,Сумська!$MPS:$MPT,Сумська!$MQC:$MQC,Сумська!$MZO:$MZP,Сумська!$MZY:$MZY,Сумська!$NJK:$NJL,Сумська!$NJU:$NJU,Сумська!$NTG:$NTH,Сумська!$NTQ:$NTQ,Сумська!$ODC:$ODD,Сумська!$ODM:$ODM,Сумська!$OMY:$OMZ,Сумська!$ONI:$ONI,Сумська!$OWU:$OWV,Сумська!$OXE:$OXE,Сумська!$PGQ:$PGR,Сумська!$PHA:$PHA,Сумська!$PQM:$PQN,Сумська!$PQW:$PQW,Сумська!$QAI:$QAJ,Сумська!$QAS:$QAS,Сумська!$QKE:$QKF,Сумська!$QKO:$QKO,Сумська!$QUA:$QUB,Сумська!$QUK:$QUK,Сумська!$RDW:$RDX,Сумська!$REG:$REG,Сумська!$RNS:$RNT,Сумська!$ROC:$ROC,Сумська!$RXO:$RXP,Сумська!$RXY:$RXY,Сумська!$SHK:$SHL,Сумська!$SHU:$SHU,Сумська!$SRG:$SRH,Сумська!$SRQ:$SRQ,Сумська!$TBC:$TBD,Сумська!$TBM:$TBM,Сумська!$TKY:$TKZ,Сумська!$TLI:$TLI,Сумська!$TUU:$TUV,Сумська!$TVE:$TVE,Сумська!$UEQ:$UER,Сумська!$UFA:$UFA,Сумська!$UOM:$UON,Сумська!$UOW:$UOW,Сумська!$UYI:$UYJ,Сумська!$UYS:$UYS,Сумська!$VIE:$VIF,Сумська!$VIO:$VIO,Сумська!$VSA:$VSB,Сумська!$VSK:$VSK,Сумська!$WBW:$WBX,Сумська!$WCG:$WCG,Сумська!$WLS:$WLT,Сумська!$WMC:$WMC,Сумська!$WVO:$WVP,Сумська!$WVY:$WVY</definedName>
    <definedName name="Z_B0C6D85A_4499_461A_9D8C_9457FCA0B9F8_.wvu.Cols" localSheetId="3" hidden="1">Усереднена!$F:$G,Усереднена!$R:$S,Усереднена!$JC:$JD,Усереднена!$JM:$JM,Усереднена!$SY:$SZ,Усереднена!$TI:$TI,Усереднена!$ACU:$ACV,Усереднена!$ADE:$ADE,Усереднена!$AMQ:$AMR,Усереднена!$ANA:$ANA,Усереднена!$AWM:$AWN,Усереднена!$AWW:$AWW,Усереднена!$BGI:$BGJ,Усереднена!$BGS:$BGS,Усереднена!$BQE:$BQF,Усереднена!$BQO:$BQO,Усереднена!$CAA:$CAB,Усереднена!$CAK:$CAK,Усереднена!$CJW:$CJX,Усереднена!$CKG:$CKG,Усереднена!$CTS:$CTT,Усереднена!$CUC:$CUC,Усереднена!$DDO:$DDP,Усереднена!$DDY:$DDY,Усереднена!$DNK:$DNL,Усереднена!$DNU:$DNU,Усереднена!$DXG:$DXH,Усереднена!$DXQ:$DXQ,Усереднена!$EHC:$EHD,Усереднена!$EHM:$EHM,Усереднена!$EQY:$EQZ,Усереднена!$ERI:$ERI,Усереднена!$FAU:$FAV,Усереднена!$FBE:$FBE,Усереднена!$FKQ:$FKR,Усереднена!$FLA:$FLA,Усереднена!$FUM:$FUN,Усереднена!$FUW:$FUW,Усереднена!$GEI:$GEJ,Усереднена!$GES:$GES,Усереднена!$GOE:$GOF,Усереднена!$GOO:$GOO,Усереднена!$GYA:$GYB,Усереднена!$GYK:$GYK,Усереднена!$HHW:$HHX,Усереднена!$HIG:$HIG,Усереднена!$HRS:$HRT,Усереднена!$HSC:$HSC,Усереднена!$IBO:$IBP,Усереднена!$IBY:$IBY,Усереднена!$ILK:$ILL,Усереднена!$ILU:$ILU,Усереднена!$IVG:$IVH,Усереднена!$IVQ:$IVQ,Усереднена!$JFC:$JFD,Усереднена!$JFM:$JFM,Усереднена!$JOY:$JOZ,Усереднена!$JPI:$JPI,Усереднена!$JYU:$JYV,Усереднена!$JZE:$JZE,Усереднена!$KIQ:$KIR,Усереднена!$KJA:$KJA,Усереднена!$KSM:$KSN,Усереднена!$KSW:$KSW,Усереднена!$LCI:$LCJ,Усереднена!$LCS:$LCS,Усереднена!$LME:$LMF,Усереднена!$LMO:$LMO,Усереднена!$LWA:$LWB,Усереднена!$LWK:$LWK,Усереднена!$MFW:$MFX,Усереднена!$MGG:$MGG,Усереднена!$MPS:$MPT,Усереднена!$MQC:$MQC,Усереднена!$MZO:$MZP,Усереднена!$MZY:$MZY,Усереднена!$NJK:$NJL,Усереднена!$NJU:$NJU,Усереднена!$NTG:$NTH,Усереднена!$NTQ:$NTQ,Усереднена!$ODC:$ODD,Усереднена!$ODM:$ODM,Усереднена!$OMY:$OMZ,Усереднена!$ONI:$ONI,Усереднена!$OWU:$OWV,Усереднена!$OXE:$OXE,Усереднена!$PGQ:$PGR,Усереднена!$PHA:$PHA,Усереднена!$PQM:$PQN,Усереднена!$PQW:$PQW,Усереднена!$QAI:$QAJ,Усереднена!$QAS:$QAS,Усереднена!$QKE:$QKF,Усереднена!$QKO:$QKO,Усереднена!$QUA:$QUB,Усереднена!$QUK:$QUK,Усереднена!$RDW:$RDX,Усереднена!$REG:$REG,Усереднена!$RNS:$RNT,Усереднена!$ROC:$ROC,Усереднена!$RXO:$RXP,Усереднена!$RXY:$RXY,Усереднена!$SHK:$SHL,Усереднена!$SHU:$SHU,Усереднена!$SRG:$SRH,Усереднена!$SRQ:$SRQ,Усереднена!$TBC:$TBD,Усереднена!$TBM:$TBM,Усереднена!$TKY:$TKZ,Усереднена!$TLI:$TLI,Усереднена!$TUU:$TUV,Усереднена!$TVE:$TVE,Усереднена!$UEQ:$UER,Усереднена!$UFA:$UFA,Усереднена!$UOM:$UON,Усереднена!$UOW:$UOW,Усереднена!$UYI:$UYJ,Усереднена!$UYS:$UYS,Усереднена!$VIE:$VIF,Усереднена!$VIO:$VIO,Усереднена!$VSA:$VSB,Усереднена!$VSK:$VSK,Усереднена!$WBW:$WBX,Усереднена!$WCG:$WCG,Усереднена!$WLS:$WLT,Усереднена!$WMC:$WMC,Усереднена!$WVO:$WVP,Усереднена!$WVY:$WVY</definedName>
    <definedName name="Z_B0C6D85A_4499_461A_9D8C_9457FCA0B9F8_.wvu.Cols" localSheetId="2" hidden="1">Усереднене!$F:$G,Усереднене!$R:$S,Усереднене!$JC:$JD,Усереднене!$JM:$JM,Усереднене!$SY:$SZ,Усереднене!$TI:$TI,Усереднене!$ACU:$ACV,Усереднене!$ADE:$ADE,Усереднене!$AMQ:$AMR,Усереднене!$ANA:$ANA,Усереднене!$AWM:$AWN,Усереднене!$AWW:$AWW,Усереднене!$BGI:$BGJ,Усереднене!$BGS:$BGS,Усереднене!$BQE:$BQF,Усереднене!$BQO:$BQO,Усереднене!$CAA:$CAB,Усереднене!$CAK:$CAK,Усереднене!$CJW:$CJX,Усереднене!$CKG:$CKG,Усереднене!$CTS:$CTT,Усереднене!$CUC:$CUC,Усереднене!$DDO:$DDP,Усереднене!$DDY:$DDY,Усереднене!$DNK:$DNL,Усереднене!$DNU:$DNU,Усереднене!$DXG:$DXH,Усереднене!$DXQ:$DXQ,Усереднене!$EHC:$EHD,Усереднене!$EHM:$EHM,Усереднене!$EQY:$EQZ,Усереднене!$ERI:$ERI,Усереднене!$FAU:$FAV,Усереднене!$FBE:$FBE,Усереднене!$FKQ:$FKR,Усереднене!$FLA:$FLA,Усереднене!$FUM:$FUN,Усереднене!$FUW:$FUW,Усереднене!$GEI:$GEJ,Усереднене!$GES:$GES,Усереднене!$GOE:$GOF,Усереднене!$GOO:$GOO,Усереднене!$GYA:$GYB,Усереднене!$GYK:$GYK,Усереднене!$HHW:$HHX,Усереднене!$HIG:$HIG,Усереднене!$HRS:$HRT,Усереднене!$HSC:$HSC,Усереднене!$IBO:$IBP,Усереднене!$IBY:$IBY,Усереднене!$ILK:$ILL,Усереднене!$ILU:$ILU,Усереднене!$IVG:$IVH,Усереднене!$IVQ:$IVQ,Усереднене!$JFC:$JFD,Усереднене!$JFM:$JFM,Усереднене!$JOY:$JOZ,Усереднене!$JPI:$JPI,Усереднене!$JYU:$JYV,Усереднене!$JZE:$JZE,Усереднене!$KIQ:$KIR,Усереднене!$KJA:$KJA,Усереднене!$KSM:$KSN,Усереднене!$KSW:$KSW,Усереднене!$LCI:$LCJ,Усереднене!$LCS:$LCS,Усереднене!$LME:$LMF,Усереднене!$LMO:$LMO,Усереднене!$LWA:$LWB,Усереднене!$LWK:$LWK,Усереднене!$MFW:$MFX,Усереднене!$MGG:$MGG,Усереднене!$MPS:$MPT,Усереднене!$MQC:$MQC,Усереднене!$MZO:$MZP,Усереднене!$MZY:$MZY,Усереднене!$NJK:$NJL,Усереднене!$NJU:$NJU,Усереднене!$NTG:$NTH,Усереднене!$NTQ:$NTQ,Усереднене!$ODC:$ODD,Усереднене!$ODM:$ODM,Усереднене!$OMY:$OMZ,Усереднене!$ONI:$ONI,Усереднене!$OWU:$OWV,Усереднене!$OXE:$OXE,Усереднене!$PGQ:$PGR,Усереднене!$PHA:$PHA,Усереднене!$PQM:$PQN,Усереднене!$PQW:$PQW,Усереднене!$QAI:$QAJ,Усереднене!$QAS:$QAS,Усереднене!$QKE:$QKF,Усереднене!$QKO:$QKO,Усереднене!$QUA:$QUB,Усереднене!$QUK:$QUK,Усереднене!$RDW:$RDX,Усереднене!$REG:$REG,Усереднене!$RNS:$RNT,Усереднене!$ROC:$ROC,Усереднене!$RXO:$RXP,Усереднене!$RXY:$RXY,Усереднене!$SHK:$SHL,Усереднене!$SHU:$SHU,Усереднене!$SRG:$SRH,Усереднене!$SRQ:$SRQ,Усереднене!$TBC:$TBD,Усереднене!$TBM:$TBM,Усереднене!$TKY:$TKZ,Усереднене!$TLI:$TLI,Усереднене!$TUU:$TUV,Усереднене!$TVE:$TVE,Усереднене!$UEQ:$UER,Усереднене!$UFA:$UFA,Усереднене!$UOM:$UON,Усереднене!$UOW:$UOW,Усереднене!$UYI:$UYJ,Усереднене!$UYS:$UYS,Усереднене!$VIE:$VIF,Усереднене!$VIO:$VIO,Усереднене!$VSA:$VSB,Усереднене!$VSK:$VSK,Усереднене!$WBW:$WBX,Усереднене!$WCG:$WCG,Усереднене!$WLS:$WLT,Усереднене!$WMC:$WMC,Усереднене!$WVO:$WVP,Усереднене!$WVY:$WVY</definedName>
    <definedName name="Z_B0C6D85A_4499_461A_9D8C_9457FCA0B9F8_.wvu.Cols" localSheetId="6" hidden="1">Харків!$F:$G,Харків!$R:$S,Харків!$JC:$JD,Харків!$JM:$JM,Харків!$SY:$SZ,Харків!$TI:$TI,Харків!$ACU:$ACV,Харків!$ADE:$ADE,Харків!$AMQ:$AMR,Харків!$ANA:$ANA,Харків!$AWM:$AWN,Харків!$AWW:$AWW,Харків!$BGI:$BGJ,Харків!$BGS:$BGS,Харків!$BQE:$BQF,Харків!$BQO:$BQO,Харків!$CAA:$CAB,Харків!$CAK:$CAK,Харків!$CJW:$CJX,Харків!$CKG:$CKG,Харків!$CTS:$CTT,Харків!$CUC:$CUC,Харків!$DDO:$DDP,Харків!$DDY:$DDY,Харків!$DNK:$DNL,Харків!$DNU:$DNU,Харків!$DXG:$DXH,Харків!$DXQ:$DXQ,Харків!$EHC:$EHD,Харків!$EHM:$EHM,Харків!$EQY:$EQZ,Харків!$ERI:$ERI,Харків!$FAU:$FAV,Харків!$FBE:$FBE,Харків!$FKQ:$FKR,Харків!$FLA:$FLA,Харків!$FUM:$FUN,Харків!$FUW:$FUW,Харків!$GEI:$GEJ,Харків!$GES:$GES,Харків!$GOE:$GOF,Харків!$GOO:$GOO,Харків!$GYA:$GYB,Харків!$GYK:$GYK,Харків!$HHW:$HHX,Харків!$HIG:$HIG,Харків!$HRS:$HRT,Харків!$HSC:$HSC,Харків!$IBO:$IBP,Харків!$IBY:$IBY,Харків!$ILK:$ILL,Харків!$ILU:$ILU,Харків!$IVG:$IVH,Харків!$IVQ:$IVQ,Харків!$JFC:$JFD,Харків!$JFM:$JFM,Харків!$JOY:$JOZ,Харків!$JPI:$JPI,Харків!$JYU:$JYV,Харків!$JZE:$JZE,Харків!$KIQ:$KIR,Харків!$KJA:$KJA,Харків!$KSM:$KSN,Харків!$KSW:$KSW,Харків!$LCI:$LCJ,Харків!$LCS:$LCS,Харків!$LME:$LMF,Харків!$LMO:$LMO,Харків!$LWA:$LWB,Харків!$LWK:$LWK,Харків!$MFW:$MFX,Харків!$MGG:$MGG,Харків!$MPS:$MPT,Харків!$MQC:$MQC,Харків!$MZO:$MZP,Харків!$MZY:$MZY,Харків!$NJK:$NJL,Харків!$NJU:$NJU,Харків!$NTG:$NTH,Харків!$NTQ:$NTQ,Харків!$ODC:$ODD,Харків!$ODM:$ODM,Харків!$OMY:$OMZ,Харків!$ONI:$ONI,Харків!$OWU:$OWV,Харків!$OXE:$OXE,Харків!$PGQ:$PGR,Харків!$PHA:$PHA,Харків!$PQM:$PQN,Харків!$PQW:$PQW,Харків!$QAI:$QAJ,Харків!$QAS:$QAS,Харків!$QKE:$QKF,Харків!$QKO:$QKO,Харків!$QUA:$QUB,Харків!$QUK:$QUK,Харків!$RDW:$RDX,Харків!$REG:$REG,Харків!$RNS:$RNT,Харків!$ROC:$ROC,Харків!$RXO:$RXP,Харків!$RXY:$RXY,Харків!$SHK:$SHL,Харків!$SHU:$SHU,Харків!$SRG:$SRH,Харків!$SRQ:$SRQ,Харків!$TBC:$TBD,Харків!$TBM:$TBM,Харків!$TKY:$TKZ,Харків!$TLI:$TLI,Харків!$TUU:$TUV,Харків!$TVE:$TVE,Харків!$UEQ:$UER,Харків!$UFA:$UFA,Харків!$UOM:$UON,Харків!$UOW:$UOW,Харків!$UYI:$UYJ,Харків!$UYS:$UYS,Харків!$VIE:$VIF,Харків!$VIO:$VIO,Харків!$VSA:$VSB,Харків!$VSK:$VSK,Харків!$WBW:$WBX,Харків!$WCG:$WCG,Харків!$WLS:$WLT,Харків!$WMC:$WMC,Харків!$WVO:$WVP,Харків!$WVY:$WVY</definedName>
    <definedName name="Z_B0C6D85A_4499_461A_9D8C_9457FCA0B9F8_.wvu.Cols" localSheetId="8" hidden="1">'Харків міськ'!$F:$G,'Харків міськ'!$R:$S,'Харків міськ'!$JC:$JD,'Харків міськ'!$JM:$JM,'Харків міськ'!$SY:$SZ,'Харків міськ'!$TI:$TI,'Харків міськ'!$ACU:$ACV,'Харків міськ'!$ADE:$ADE,'Харків міськ'!$AMQ:$AMR,'Харків міськ'!$ANA:$ANA,'Харків міськ'!$AWM:$AWN,'Харків міськ'!$AWW:$AWW,'Харків міськ'!$BGI:$BGJ,'Харків міськ'!$BGS:$BGS,'Харків міськ'!$BQE:$BQF,'Харків міськ'!$BQO:$BQO,'Харків міськ'!$CAA:$CAB,'Харків міськ'!$CAK:$CAK,'Харків міськ'!$CJW:$CJX,'Харків міськ'!$CKG:$CKG,'Харків міськ'!$CTS:$CTT,'Харків міськ'!$CUC:$CUC,'Харків міськ'!$DDO:$DDP,'Харків міськ'!$DDY:$DDY,'Харків міськ'!$DNK:$DNL,'Харків міськ'!$DNU:$DNU,'Харків міськ'!$DXG:$DXH,'Харків міськ'!$DXQ:$DXQ,'Харків міськ'!$EHC:$EHD,'Харків міськ'!$EHM:$EHM,'Харків міськ'!$EQY:$EQZ,'Харків міськ'!$ERI:$ERI,'Харків міськ'!$FAU:$FAV,'Харків міськ'!$FBE:$FBE,'Харків міськ'!$FKQ:$FKR,'Харків міськ'!$FLA:$FLA,'Харків міськ'!$FUM:$FUN,'Харків міськ'!$FUW:$FUW,'Харків міськ'!$GEI:$GEJ,'Харків міськ'!$GES:$GES,'Харків міськ'!$GOE:$GOF,'Харків міськ'!$GOO:$GOO,'Харків міськ'!$GYA:$GYB,'Харків міськ'!$GYK:$GYK,'Харків міськ'!$HHW:$HHX,'Харків міськ'!$HIG:$HIG,'Харків міськ'!$HRS:$HRT,'Харків міськ'!$HSC:$HSC,'Харків міськ'!$IBO:$IBP,'Харків міськ'!$IBY:$IBY,'Харків міськ'!$ILK:$ILL,'Харків міськ'!$ILU:$ILU,'Харків міськ'!$IVG:$IVH,'Харків міськ'!$IVQ:$IVQ,'Харків міськ'!$JFC:$JFD,'Харків міськ'!$JFM:$JFM,'Харків міськ'!$JOY:$JOZ,'Харків міськ'!$JPI:$JPI,'Харків міськ'!$JYU:$JYV,'Харків міськ'!$JZE:$JZE,'Харків міськ'!$KIQ:$KIR,'Харків міськ'!$KJA:$KJA,'Харків міськ'!$KSM:$KSN,'Харків міськ'!$KSW:$KSW,'Харків міськ'!$LCI:$LCJ,'Харків міськ'!$LCS:$LCS,'Харків міськ'!$LME:$LMF,'Харків міськ'!$LMO:$LMO,'Харків міськ'!$LWA:$LWB,'Харків міськ'!$LWK:$LWK,'Харків міськ'!$MFW:$MFX,'Харків міськ'!$MGG:$MGG,'Харків міськ'!$MPS:$MPT,'Харків міськ'!$MQC:$MQC,'Харків міськ'!$MZO:$MZP,'Харків міськ'!$MZY:$MZY,'Харків міськ'!$NJK:$NJL,'Харків міськ'!$NJU:$NJU,'Харків міськ'!$NTG:$NTH,'Харків міськ'!$NTQ:$NTQ,'Харків міськ'!$ODC:$ODD,'Харків міськ'!$ODM:$ODM,'Харків міськ'!$OMY:$OMZ,'Харків міськ'!$ONI:$ONI,'Харків міськ'!$OWU:$OWV,'Харків міськ'!$OXE:$OXE,'Харків міськ'!$PGQ:$PGR,'Харків міськ'!$PHA:$PHA,'Харків міськ'!$PQM:$PQN,'Харків міськ'!$PQW:$PQW,'Харків міськ'!$QAI:$QAJ,'Харків міськ'!$QAS:$QAS,'Харків міськ'!$QKE:$QKF,'Харків міськ'!$QKO:$QKO,'Харків міськ'!$QUA:$QUB,'Харків міськ'!$QUK:$QUK,'Харків міськ'!$RDW:$RDX,'Харків міськ'!$REG:$REG,'Харків міськ'!$RNS:$RNT,'Харків міськ'!$ROC:$ROC,'Харків міськ'!$RXO:$RXP,'Харків міськ'!$RXY:$RXY,'Харків міськ'!$SHK:$SHL,'Харків міськ'!$SHU:$SHU,'Харків міськ'!$SRG:$SRH,'Харків міськ'!$SRQ:$SRQ,'Харків міськ'!$TBC:$TBD,'Харків міськ'!$TBM:$TBM,'Харків міськ'!$TKY:$TKZ,'Харків міськ'!$TLI:$TLI,'Харків міськ'!$TUU:$TUV,'Харків міськ'!$TVE:$TVE,'Харків міськ'!$UEQ:$UER,'Харків міськ'!$UFA:$UFA,'Харків міськ'!$UOM:$UON,'Харків міськ'!$UOW:$UOW,'Харків міськ'!$UYI:$UYJ,'Харків міськ'!$UYS:$UYS,'Харків міськ'!$VIE:$VIF,'Харків міськ'!$VIO:$VIO,'Харків міськ'!$VSA:$VSB,'Харків міськ'!$VSK:$VSK,'Харків міськ'!$WBW:$WBX,'Харків міськ'!$WCG:$WCG,'Харків міськ'!$WLS:$WLT,'Харків міськ'!$WMC:$WMC,'Харків міськ'!$WVO:$WVP,'Харків міськ'!$WVY:$WVY</definedName>
    <definedName name="Z_B0C6D85A_4499_461A_9D8C_9457FCA0B9F8_.wvu.Cols" localSheetId="12" hidden="1">Хмельницький!$F:$G,Хмельницький!$R:$S,Хмельницький!$JC:$JD,Хмельницький!$JM:$JM,Хмельницький!$SY:$SZ,Хмельницький!$TI:$TI,Хмельницький!$ACU:$ACV,Хмельницький!$ADE:$ADE,Хмельницький!$AMQ:$AMR,Хмельницький!$ANA:$ANA,Хмельницький!$AWM:$AWN,Хмельницький!$AWW:$AWW,Хмельницький!$BGI:$BGJ,Хмельницький!$BGS:$BGS,Хмельницький!$BQE:$BQF,Хмельницький!$BQO:$BQO,Хмельницький!$CAA:$CAB,Хмельницький!$CAK:$CAK,Хмельницький!$CJW:$CJX,Хмельницький!$CKG:$CKG,Хмельницький!$CTS:$CTT,Хмельницький!$CUC:$CUC,Хмельницький!$DDO:$DDP,Хмельницький!$DDY:$DDY,Хмельницький!$DNK:$DNL,Хмельницький!$DNU:$DNU,Хмельницький!$DXG:$DXH,Хмельницький!$DXQ:$DXQ,Хмельницький!$EHC:$EHD,Хмельницький!$EHM:$EHM,Хмельницький!$EQY:$EQZ,Хмельницький!$ERI:$ERI,Хмельницький!$FAU:$FAV,Хмельницький!$FBE:$FBE,Хмельницький!$FKQ:$FKR,Хмельницький!$FLA:$FLA,Хмельницький!$FUM:$FUN,Хмельницький!$FUW:$FUW,Хмельницький!$GEI:$GEJ,Хмельницький!$GES:$GES,Хмельницький!$GOE:$GOF,Хмельницький!$GOO:$GOO,Хмельницький!$GYA:$GYB,Хмельницький!$GYK:$GYK,Хмельницький!$HHW:$HHX,Хмельницький!$HIG:$HIG,Хмельницький!$HRS:$HRT,Хмельницький!$HSC:$HSC,Хмельницький!$IBO:$IBP,Хмельницький!$IBY:$IBY,Хмельницький!$ILK:$ILL,Хмельницький!$ILU:$ILU,Хмельницький!$IVG:$IVH,Хмельницький!$IVQ:$IVQ,Хмельницький!$JFC:$JFD,Хмельницький!$JFM:$JFM,Хмельницький!$JOY:$JOZ,Хмельницький!$JPI:$JPI,Хмельницький!$JYU:$JYV,Хмельницький!$JZE:$JZE,Хмельницький!$KIQ:$KIR,Хмельницький!$KJA:$KJA,Хмельницький!$KSM:$KSN,Хмельницький!$KSW:$KSW,Хмельницький!$LCI:$LCJ,Хмельницький!$LCS:$LCS,Хмельницький!$LME:$LMF,Хмельницький!$LMO:$LMO,Хмельницький!$LWA:$LWB,Хмельницький!$LWK:$LWK,Хмельницький!$MFW:$MFX,Хмельницький!$MGG:$MGG,Хмельницький!$MPS:$MPT,Хмельницький!$MQC:$MQC,Хмельницький!$MZO:$MZP,Хмельницький!$MZY:$MZY,Хмельницький!$NJK:$NJL,Хмельницький!$NJU:$NJU,Хмельницький!$NTG:$NTH,Хмельницький!$NTQ:$NTQ,Хмельницький!$ODC:$ODD,Хмельницький!$ODM:$ODM,Хмельницький!$OMY:$OMZ,Хмельницький!$ONI:$ONI,Хмельницький!$OWU:$OWV,Хмельницький!$OXE:$OXE,Хмельницький!$PGQ:$PGR,Хмельницький!$PHA:$PHA,Хмельницький!$PQM:$PQN,Хмельницький!$PQW:$PQW,Хмельницький!$QAI:$QAJ,Хмельницький!$QAS:$QAS,Хмельницький!$QKE:$QKF,Хмельницький!$QKO:$QKO,Хмельницький!$QUA:$QUB,Хмельницький!$QUK:$QUK,Хмельницький!$RDW:$RDX,Хмельницький!$REG:$REG,Хмельницький!$RNS:$RNT,Хмельницький!$ROC:$ROC,Хмельницький!$RXO:$RXP,Хмельницький!$RXY:$RXY,Хмельницький!$SHK:$SHL,Хмельницький!$SHU:$SHU,Хмельницький!$SRG:$SRH,Хмельницький!$SRQ:$SRQ,Хмельницький!$TBC:$TBD,Хмельницький!$TBM:$TBM,Хмельницький!$TKY:$TKZ,Хмельницький!$TLI:$TLI,Хмельницький!$TUU:$TUV,Хмельницький!$TVE:$TVE,Хмельницький!$UEQ:$UER,Хмельницький!$UFA:$UFA,Хмельницький!$UOM:$UON,Хмельницький!$UOW:$UOW,Хмельницький!$UYI:$UYJ,Хмельницький!$UYS:$UYS,Хмельницький!$VIE:$VIF,Хмельницький!$VIO:$VIO,Хмельницький!$VSA:$VSB,Хмельницький!$VSK:$VSK,Хмельницький!$WBW:$WBX,Хмельницький!$WCG:$WCG,Хмельницький!$WLS:$WLT,Хмельницький!$WMC:$WMC,Хмельницький!$WVO:$WVP,Хмельницький!$WVY:$WVY</definedName>
    <definedName name="Z_B0C6D85A_4499_461A_9D8C_9457FCA0B9F8_.wvu.FilterData" localSheetId="13" hidden="1">Вінниця!$D$20:$L$122</definedName>
    <definedName name="Z_B0C6D85A_4499_461A_9D8C_9457FCA0B9F8_.wvu.FilterData" localSheetId="5" hidden="1">Дніпро!$D$20:$L$122</definedName>
    <definedName name="Z_B0C6D85A_4499_461A_9D8C_9457FCA0B9F8_.wvu.FilterData" localSheetId="14" hidden="1">Дніпропетровськ!$D$20:$L$122</definedName>
    <definedName name="Z_B0C6D85A_4499_461A_9D8C_9457FCA0B9F8_.wvu.FilterData" localSheetId="11" hidden="1">Житомир!$D$20:$L$122</definedName>
    <definedName name="Z_B0C6D85A_4499_461A_9D8C_9457FCA0B9F8_.wvu.FilterData" localSheetId="16" hidden="1">ІвФранківськ!$D$20:$L$122</definedName>
    <definedName name="Z_B0C6D85A_4499_461A_9D8C_9457FCA0B9F8_.wvu.FilterData" localSheetId="9" hidden="1">Київ!$D$20:$L$122</definedName>
    <definedName name="Z_B0C6D85A_4499_461A_9D8C_9457FCA0B9F8_.wvu.FilterData" localSheetId="7" hidden="1">Криворіж!$D$20:$L$122</definedName>
    <definedName name="Z_B0C6D85A_4499_461A_9D8C_9457FCA0B9F8_.wvu.FilterData" localSheetId="4" hidden="1">Кропивницький!$D$20:$L$122</definedName>
    <definedName name="Z_B0C6D85A_4499_461A_9D8C_9457FCA0B9F8_.wvu.FilterData" localSheetId="10" hidden="1">Львів!$D$20:$L$122</definedName>
    <definedName name="Z_B0C6D85A_4499_461A_9D8C_9457FCA0B9F8_.wvu.FilterData" localSheetId="17" hidden="1">Миколаїв!$D$20:$L$122</definedName>
    <definedName name="Z_B0C6D85A_4499_461A_9D8C_9457FCA0B9F8_.wvu.FilterData" localSheetId="15" hidden="1">Сумська!$D$20:$L$122</definedName>
    <definedName name="Z_B0C6D85A_4499_461A_9D8C_9457FCA0B9F8_.wvu.FilterData" localSheetId="3" hidden="1">Усереднена!$D$20:$L$122</definedName>
    <definedName name="Z_B0C6D85A_4499_461A_9D8C_9457FCA0B9F8_.wvu.FilterData" localSheetId="2" hidden="1">Усереднене!$D$20:$L$122</definedName>
    <definedName name="Z_B0C6D85A_4499_461A_9D8C_9457FCA0B9F8_.wvu.FilterData" localSheetId="6" hidden="1">Харків!$D$20:$L$122</definedName>
    <definedName name="Z_B0C6D85A_4499_461A_9D8C_9457FCA0B9F8_.wvu.FilterData" localSheetId="8" hidden="1">'Харків міськ'!$D$20:$L$122</definedName>
    <definedName name="Z_B0C6D85A_4499_461A_9D8C_9457FCA0B9F8_.wvu.FilterData" localSheetId="12" hidden="1">Хмельницький!$D$20:$L$122</definedName>
    <definedName name="Z_B0C6D85A_4499_461A_9D8C_9457FCA0B9F8_.wvu.Rows" localSheetId="1" hidden="1">ВИХ.дані!$28:$55</definedName>
    <definedName name="Z_B0C6D85A_4499_461A_9D8C_9457FCA0B9F8_.wvu.Rows" localSheetId="13" hidden="1">Вінниця!$272:$272</definedName>
    <definedName name="Z_B0C6D85A_4499_461A_9D8C_9457FCA0B9F8_.wvu.Rows" localSheetId="5" hidden="1">Дніпро!$272:$272</definedName>
    <definedName name="Z_B0C6D85A_4499_461A_9D8C_9457FCA0B9F8_.wvu.Rows" localSheetId="14" hidden="1">Дніпропетровськ!$272:$272</definedName>
    <definedName name="Z_B0C6D85A_4499_461A_9D8C_9457FCA0B9F8_.wvu.Rows" localSheetId="11" hidden="1">Житомир!$272:$272</definedName>
    <definedName name="Z_B0C6D85A_4499_461A_9D8C_9457FCA0B9F8_.wvu.Rows" localSheetId="0" hidden="1">Зведена!$272:$301</definedName>
    <definedName name="Z_B0C6D85A_4499_461A_9D8C_9457FCA0B9F8_.wvu.Rows" localSheetId="16" hidden="1">ІвФранківськ!$272:$272</definedName>
    <definedName name="Z_B0C6D85A_4499_461A_9D8C_9457FCA0B9F8_.wvu.Rows" localSheetId="9" hidden="1">Київ!$272:$272</definedName>
    <definedName name="Z_B0C6D85A_4499_461A_9D8C_9457FCA0B9F8_.wvu.Rows" localSheetId="7" hidden="1">Криворіж!$272:$272</definedName>
    <definedName name="Z_B0C6D85A_4499_461A_9D8C_9457FCA0B9F8_.wvu.Rows" localSheetId="4" hidden="1">Кропивницький!$272:$272</definedName>
    <definedName name="Z_B0C6D85A_4499_461A_9D8C_9457FCA0B9F8_.wvu.Rows" localSheetId="10" hidden="1">Львів!$272:$272</definedName>
    <definedName name="Z_B0C6D85A_4499_461A_9D8C_9457FCA0B9F8_.wvu.Rows" localSheetId="17" hidden="1">Миколаїв!$272:$272</definedName>
    <definedName name="Z_B0C6D85A_4499_461A_9D8C_9457FCA0B9F8_.wvu.Rows" localSheetId="15" hidden="1">Сумська!$272:$272</definedName>
    <definedName name="Z_B0C6D85A_4499_461A_9D8C_9457FCA0B9F8_.wvu.Rows" localSheetId="3" hidden="1">Усереднена!$272:$272</definedName>
    <definedName name="Z_B0C6D85A_4499_461A_9D8C_9457FCA0B9F8_.wvu.Rows" localSheetId="2" hidden="1">Усереднене!$272:$272</definedName>
    <definedName name="Z_B0C6D85A_4499_461A_9D8C_9457FCA0B9F8_.wvu.Rows" localSheetId="6" hidden="1">Харків!$272:$272</definedName>
    <definedName name="Z_B0C6D85A_4499_461A_9D8C_9457FCA0B9F8_.wvu.Rows" localSheetId="8" hidden="1">'Харків міськ'!$272:$272</definedName>
    <definedName name="Z_B0C6D85A_4499_461A_9D8C_9457FCA0B9F8_.wvu.Rows" localSheetId="12" hidden="1">Хмельницький!$272:$272</definedName>
    <definedName name="_xlnm.Print_Area" localSheetId="3">Усереднена!$A$1:$U$282</definedName>
  </definedNames>
  <calcPr calcId="191029" refMode="R1C1"/>
  <customWorkbookViews>
    <customWorkbookView name="Admin - Личное представление" guid="{B0C6D85A-4499-461A-9D8C-9457FCA0B9F8}" mergeInterval="0" personalView="1" maximized="1" xWindow="-9" yWindow="-9" windowWidth="1938" windowHeight="1048" tabRatio="947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3" i="4" l="1"/>
  <c r="T25" i="4"/>
  <c r="T31" i="4"/>
  <c r="T33" i="4"/>
  <c r="T38" i="4"/>
  <c r="T45" i="4"/>
  <c r="T48" i="4"/>
  <c r="T49" i="4"/>
  <c r="T52" i="4"/>
  <c r="T54" i="4"/>
  <c r="T55" i="4"/>
  <c r="T56" i="4"/>
  <c r="T67" i="4"/>
  <c r="T68" i="4"/>
  <c r="T72" i="4"/>
  <c r="T73" i="4"/>
  <c r="T75" i="4"/>
  <c r="T76" i="4"/>
  <c r="T78" i="4"/>
  <c r="T79" i="4"/>
  <c r="T81" i="4"/>
  <c r="T85" i="4"/>
  <c r="T90" i="4"/>
  <c r="T93" i="4"/>
  <c r="T95" i="4"/>
  <c r="T99" i="4"/>
  <c r="T100" i="4"/>
  <c r="T101" i="4"/>
  <c r="T105" i="4"/>
  <c r="Q108" i="4"/>
  <c r="T109" i="4"/>
  <c r="Q109" i="4"/>
  <c r="Q110" i="4"/>
  <c r="Q114" i="4"/>
  <c r="T118" i="4"/>
  <c r="Q118" i="4"/>
  <c r="Q119" i="4"/>
  <c r="Q120" i="4"/>
  <c r="Q121" i="4"/>
  <c r="Q122" i="4"/>
  <c r="Q126" i="4"/>
  <c r="Q127" i="4"/>
  <c r="Q128" i="4"/>
  <c r="Q129" i="4"/>
  <c r="T130" i="4"/>
  <c r="Q130" i="4"/>
  <c r="Q131" i="4"/>
  <c r="T133" i="4"/>
  <c r="Q133" i="4"/>
  <c r="Q134" i="4"/>
  <c r="Q135" i="4"/>
  <c r="Q136" i="4"/>
  <c r="T137" i="4"/>
  <c r="Q137" i="4"/>
  <c r="Q138" i="4"/>
  <c r="Q140" i="4"/>
  <c r="Q141" i="4"/>
  <c r="Q142" i="4"/>
  <c r="Q143" i="4"/>
  <c r="Q144" i="4"/>
  <c r="T145" i="4"/>
  <c r="Q145" i="4"/>
  <c r="T147" i="4"/>
  <c r="Q147" i="4"/>
  <c r="T148" i="4"/>
  <c r="Q148" i="4"/>
  <c r="Q149" i="4"/>
  <c r="T150" i="4"/>
  <c r="Q150" i="4"/>
  <c r="T151" i="4"/>
  <c r="Q151" i="4"/>
  <c r="Q152" i="4"/>
  <c r="T153" i="4"/>
  <c r="Q153" i="4"/>
  <c r="Q154" i="4"/>
  <c r="T159" i="4"/>
  <c r="T160" i="4"/>
  <c r="T161" i="4"/>
  <c r="T162" i="4"/>
  <c r="T165" i="4"/>
  <c r="T166" i="4"/>
  <c r="T167" i="4"/>
  <c r="T171" i="4"/>
  <c r="Q172" i="4"/>
  <c r="T172" i="4" s="1"/>
  <c r="T176" i="4"/>
  <c r="Q176" i="4"/>
  <c r="Q177" i="4"/>
  <c r="T179" i="4"/>
  <c r="Q179" i="4"/>
  <c r="T180" i="4"/>
  <c r="Q180" i="4"/>
  <c r="Q181" i="4"/>
  <c r="T183" i="4"/>
  <c r="Q183" i="4"/>
  <c r="Q184" i="4"/>
  <c r="Q185" i="4"/>
  <c r="Q186" i="4"/>
  <c r="Q187" i="4"/>
  <c r="Q188" i="4"/>
  <c r="T191" i="4"/>
  <c r="T192" i="4"/>
  <c r="T193" i="4"/>
  <c r="T194" i="4"/>
  <c r="T195" i="4"/>
  <c r="T196" i="4"/>
  <c r="T197" i="4"/>
  <c r="T198" i="4"/>
  <c r="T199" i="4"/>
  <c r="T201" i="4"/>
  <c r="T206" i="4"/>
  <c r="T207" i="4"/>
  <c r="T208" i="4"/>
  <c r="T209" i="4"/>
  <c r="T210" i="4"/>
  <c r="T214" i="4"/>
  <c r="T215" i="4"/>
  <c r="T216" i="4"/>
  <c r="T217" i="4"/>
  <c r="T218" i="4"/>
  <c r="T219" i="4"/>
  <c r="T220" i="4"/>
  <c r="T221" i="4"/>
  <c r="T224" i="4"/>
  <c r="T227" i="4"/>
  <c r="T231" i="4"/>
  <c r="T232" i="4"/>
  <c r="T233" i="4"/>
  <c r="T234" i="4"/>
  <c r="T237" i="4"/>
  <c r="T239" i="4"/>
  <c r="T246" i="4"/>
  <c r="T247" i="4"/>
  <c r="T248" i="4"/>
  <c r="T249" i="4"/>
  <c r="T251" i="4"/>
  <c r="T253" i="4"/>
  <c r="T254" i="4"/>
  <c r="T255" i="4"/>
  <c r="T256" i="4"/>
  <c r="T258" i="4"/>
  <c r="T259" i="4"/>
  <c r="T261" i="4"/>
  <c r="T262" i="4"/>
  <c r="T264" i="4"/>
  <c r="T265" i="4"/>
  <c r="T268" i="4"/>
  <c r="T271" i="4"/>
  <c r="T229" i="4"/>
  <c r="D22" i="2"/>
  <c r="E23" i="2"/>
  <c r="F23" i="2"/>
  <c r="G23" i="2"/>
  <c r="L257" i="6" l="1"/>
  <c r="L252" i="6"/>
  <c r="T241" i="6"/>
  <c r="P241" i="6"/>
  <c r="N241" i="6"/>
  <c r="L241" i="6"/>
  <c r="P43" i="6"/>
  <c r="P17" i="6"/>
  <c r="N17" i="6"/>
  <c r="P16" i="6"/>
  <c r="N16" i="6"/>
  <c r="P15" i="6"/>
  <c r="N15" i="6"/>
  <c r="P14" i="6"/>
  <c r="N14" i="6"/>
  <c r="P13" i="6"/>
  <c r="N13" i="6"/>
  <c r="L257" i="7"/>
  <c r="L252" i="7"/>
  <c r="T241" i="7"/>
  <c r="P241" i="7"/>
  <c r="N241" i="7"/>
  <c r="L241" i="7"/>
  <c r="P43" i="7"/>
  <c r="P17" i="7"/>
  <c r="N17" i="7"/>
  <c r="P16" i="7"/>
  <c r="N16" i="7"/>
  <c r="P15" i="7"/>
  <c r="N15" i="7"/>
  <c r="P14" i="7"/>
  <c r="N14" i="7"/>
  <c r="P13" i="7"/>
  <c r="N13" i="7"/>
  <c r="L257" i="8"/>
  <c r="L252" i="8"/>
  <c r="T241" i="8"/>
  <c r="P241" i="8"/>
  <c r="N241" i="8"/>
  <c r="L241" i="8"/>
  <c r="P43" i="8"/>
  <c r="P17" i="8"/>
  <c r="N17" i="8"/>
  <c r="P16" i="8"/>
  <c r="N16" i="8"/>
  <c r="P15" i="8"/>
  <c r="N15" i="8"/>
  <c r="P14" i="8"/>
  <c r="N14" i="8"/>
  <c r="P13" i="8"/>
  <c r="N13" i="8"/>
  <c r="L257" i="9"/>
  <c r="L252" i="9"/>
  <c r="T241" i="9"/>
  <c r="P241" i="9"/>
  <c r="N241" i="9"/>
  <c r="L241" i="9"/>
  <c r="P43" i="9"/>
  <c r="P17" i="9"/>
  <c r="N17" i="9"/>
  <c r="P16" i="9"/>
  <c r="N16" i="9"/>
  <c r="P15" i="9"/>
  <c r="N15" i="9"/>
  <c r="P14" i="9"/>
  <c r="N14" i="9"/>
  <c r="P13" i="9"/>
  <c r="N13" i="9"/>
  <c r="L257" i="10"/>
  <c r="L252" i="10"/>
  <c r="T241" i="10"/>
  <c r="P241" i="10"/>
  <c r="N241" i="10"/>
  <c r="L241" i="10"/>
  <c r="P43" i="10"/>
  <c r="P17" i="10"/>
  <c r="N17" i="10"/>
  <c r="P16" i="10"/>
  <c r="N16" i="10"/>
  <c r="P15" i="10"/>
  <c r="N15" i="10"/>
  <c r="P14" i="10"/>
  <c r="N14" i="10"/>
  <c r="P13" i="10"/>
  <c r="N13" i="10"/>
  <c r="L257" i="11"/>
  <c r="L252" i="11"/>
  <c r="T241" i="11"/>
  <c r="P241" i="11"/>
  <c r="N241" i="11"/>
  <c r="L241" i="11"/>
  <c r="P43" i="11"/>
  <c r="P17" i="11"/>
  <c r="N17" i="11"/>
  <c r="P16" i="11"/>
  <c r="N16" i="11"/>
  <c r="P15" i="11"/>
  <c r="N15" i="11"/>
  <c r="P14" i="11"/>
  <c r="N14" i="11"/>
  <c r="P13" i="11"/>
  <c r="N13" i="11"/>
  <c r="L257" i="12"/>
  <c r="L252" i="12"/>
  <c r="T241" i="12"/>
  <c r="P241" i="12"/>
  <c r="N241" i="12"/>
  <c r="L241" i="12"/>
  <c r="P43" i="12"/>
  <c r="P17" i="12"/>
  <c r="N17" i="12"/>
  <c r="P16" i="12"/>
  <c r="N16" i="12"/>
  <c r="P15" i="12"/>
  <c r="N15" i="12"/>
  <c r="P14" i="12"/>
  <c r="N14" i="12"/>
  <c r="P13" i="12"/>
  <c r="N13" i="12"/>
  <c r="L257" i="13"/>
  <c r="L252" i="13"/>
  <c r="T241" i="13"/>
  <c r="P241" i="13"/>
  <c r="N241" i="13"/>
  <c r="L241" i="13"/>
  <c r="P43" i="13"/>
  <c r="P17" i="13"/>
  <c r="N17" i="13"/>
  <c r="P16" i="13"/>
  <c r="N16" i="13"/>
  <c r="P15" i="13"/>
  <c r="N15" i="13"/>
  <c r="P14" i="13"/>
  <c r="N14" i="13"/>
  <c r="P13" i="13"/>
  <c r="N13" i="13"/>
  <c r="L257" i="14"/>
  <c r="L252" i="14"/>
  <c r="T241" i="14"/>
  <c r="P241" i="14"/>
  <c r="N241" i="14"/>
  <c r="L241" i="14"/>
  <c r="P43" i="14"/>
  <c r="P17" i="14"/>
  <c r="N17" i="14"/>
  <c r="P16" i="14"/>
  <c r="N16" i="14"/>
  <c r="P15" i="14"/>
  <c r="N15" i="14"/>
  <c r="P14" i="14"/>
  <c r="N14" i="14"/>
  <c r="P13" i="14"/>
  <c r="N13" i="14"/>
  <c r="L257" i="15"/>
  <c r="L252" i="15"/>
  <c r="T241" i="15"/>
  <c r="P241" i="15"/>
  <c r="N241" i="15"/>
  <c r="L241" i="15"/>
  <c r="P43" i="15"/>
  <c r="P17" i="15"/>
  <c r="N17" i="15"/>
  <c r="P16" i="15"/>
  <c r="N16" i="15"/>
  <c r="P15" i="15"/>
  <c r="N15" i="15"/>
  <c r="P14" i="15"/>
  <c r="N14" i="15"/>
  <c r="P13" i="15"/>
  <c r="N13" i="15"/>
  <c r="L257" i="16"/>
  <c r="L252" i="16"/>
  <c r="T241" i="16"/>
  <c r="P241" i="16"/>
  <c r="N241" i="16"/>
  <c r="L241" i="16"/>
  <c r="P43" i="16"/>
  <c r="P17" i="16"/>
  <c r="N17" i="16"/>
  <c r="P16" i="16"/>
  <c r="N16" i="16"/>
  <c r="P15" i="16"/>
  <c r="N15" i="16"/>
  <c r="P14" i="16"/>
  <c r="N14" i="16"/>
  <c r="P13" i="16"/>
  <c r="N13" i="16"/>
  <c r="L257" i="17"/>
  <c r="L252" i="17"/>
  <c r="T241" i="17"/>
  <c r="P241" i="17"/>
  <c r="N241" i="17"/>
  <c r="L241" i="17"/>
  <c r="P43" i="17"/>
  <c r="P17" i="17"/>
  <c r="N17" i="17"/>
  <c r="P16" i="17"/>
  <c r="N16" i="17"/>
  <c r="P15" i="17"/>
  <c r="N15" i="17"/>
  <c r="P14" i="17"/>
  <c r="N14" i="17"/>
  <c r="P13" i="17"/>
  <c r="N13" i="17"/>
  <c r="L257" i="18"/>
  <c r="L252" i="18"/>
  <c r="T241" i="18"/>
  <c r="P241" i="18"/>
  <c r="N241" i="18"/>
  <c r="L241" i="18"/>
  <c r="P43" i="18"/>
  <c r="P17" i="18"/>
  <c r="N17" i="18"/>
  <c r="P16" i="18"/>
  <c r="N16" i="18"/>
  <c r="P15" i="18"/>
  <c r="N15" i="18"/>
  <c r="P14" i="18"/>
  <c r="N14" i="18"/>
  <c r="P13" i="18"/>
  <c r="N13" i="18"/>
  <c r="L257" i="5"/>
  <c r="L252" i="5"/>
  <c r="T241" i="5"/>
  <c r="P241" i="5"/>
  <c r="N241" i="5"/>
  <c r="L241" i="5"/>
  <c r="P43" i="5"/>
  <c r="P17" i="5"/>
  <c r="N17" i="5"/>
  <c r="P16" i="5"/>
  <c r="N16" i="5"/>
  <c r="P15" i="5"/>
  <c r="N15" i="5"/>
  <c r="P14" i="5"/>
  <c r="N14" i="5"/>
  <c r="P13" i="5"/>
  <c r="N13" i="5"/>
  <c r="J271" i="4" l="1"/>
  <c r="J270" i="4"/>
  <c r="J269" i="4"/>
  <c r="N269" i="4" s="1"/>
  <c r="J268" i="4"/>
  <c r="J267" i="4"/>
  <c r="J266" i="4"/>
  <c r="N266" i="4" s="1"/>
  <c r="J265" i="4"/>
  <c r="J264" i="4"/>
  <c r="J263" i="4"/>
  <c r="N263" i="4" s="1"/>
  <c r="J262" i="4"/>
  <c r="N262" i="4" s="1"/>
  <c r="J261" i="4"/>
  <c r="J260" i="4"/>
  <c r="J259" i="4"/>
  <c r="J258" i="4"/>
  <c r="J256" i="4"/>
  <c r="J255" i="4"/>
  <c r="J254" i="4"/>
  <c r="J253" i="4"/>
  <c r="J251" i="4"/>
  <c r="N251" i="4" s="1"/>
  <c r="J250" i="4"/>
  <c r="J249" i="4"/>
  <c r="J248" i="4"/>
  <c r="N248" i="4" s="1"/>
  <c r="J247" i="4"/>
  <c r="J246" i="4"/>
  <c r="J244" i="4"/>
  <c r="J243" i="4"/>
  <c r="N243" i="4" s="1"/>
  <c r="J242" i="4"/>
  <c r="N242" i="4" s="1"/>
  <c r="J240" i="4"/>
  <c r="J239" i="4"/>
  <c r="J238" i="4"/>
  <c r="J237" i="4"/>
  <c r="N237" i="4" s="1"/>
  <c r="J236" i="4"/>
  <c r="J235" i="4"/>
  <c r="N235" i="4" s="1"/>
  <c r="J234" i="4"/>
  <c r="N234" i="4" s="1"/>
  <c r="J233" i="4"/>
  <c r="J232" i="4"/>
  <c r="J231" i="4"/>
  <c r="J230" i="4"/>
  <c r="J229" i="4"/>
  <c r="J228" i="4"/>
  <c r="J227" i="4"/>
  <c r="N227" i="4" s="1"/>
  <c r="J226" i="4"/>
  <c r="N226" i="4" s="1"/>
  <c r="J225" i="4"/>
  <c r="N225" i="4" s="1"/>
  <c r="J224" i="4"/>
  <c r="N224" i="4" s="1"/>
  <c r="J223" i="4"/>
  <c r="J222" i="4"/>
  <c r="N222" i="4" s="1"/>
  <c r="J221" i="4"/>
  <c r="J220" i="4"/>
  <c r="J219" i="4"/>
  <c r="J218" i="4"/>
  <c r="J217" i="4"/>
  <c r="J216" i="4"/>
  <c r="J215" i="4"/>
  <c r="J214" i="4"/>
  <c r="J213" i="4"/>
  <c r="J212" i="4"/>
  <c r="J210" i="4"/>
  <c r="N210" i="4" s="1"/>
  <c r="J209" i="4"/>
  <c r="N209" i="4" s="1"/>
  <c r="J208" i="4"/>
  <c r="J207" i="4"/>
  <c r="J206" i="4"/>
  <c r="J205" i="4"/>
  <c r="J204" i="4"/>
  <c r="J203" i="4"/>
  <c r="J202" i="4"/>
  <c r="J201" i="4"/>
  <c r="N201" i="4" s="1"/>
  <c r="J199" i="4"/>
  <c r="N199" i="4" s="1"/>
  <c r="J198" i="4"/>
  <c r="N198" i="4" s="1"/>
  <c r="J197" i="4"/>
  <c r="N197" i="4" s="1"/>
  <c r="J196" i="4"/>
  <c r="N196" i="4" s="1"/>
  <c r="J195" i="4"/>
  <c r="J194" i="4"/>
  <c r="J193" i="4"/>
  <c r="J192" i="4"/>
  <c r="J191" i="4"/>
  <c r="J190" i="4"/>
  <c r="J188" i="4"/>
  <c r="J187" i="4"/>
  <c r="J186" i="4"/>
  <c r="N186" i="4" s="1"/>
  <c r="J185" i="4"/>
  <c r="J184" i="4"/>
  <c r="N184" i="4" s="1"/>
  <c r="J183" i="4"/>
  <c r="N183" i="4" s="1"/>
  <c r="J181" i="4"/>
  <c r="J180" i="4"/>
  <c r="J179" i="4"/>
  <c r="J177" i="4"/>
  <c r="P177" i="4" s="1"/>
  <c r="J176" i="4"/>
  <c r="P176" i="4" s="1"/>
  <c r="J175" i="4"/>
  <c r="J174" i="4"/>
  <c r="N174" i="4" s="1"/>
  <c r="J172" i="4"/>
  <c r="N172" i="4" s="1"/>
  <c r="J171" i="4"/>
  <c r="N171" i="4" s="1"/>
  <c r="J170" i="4"/>
  <c r="J169" i="4"/>
  <c r="N169" i="4" s="1"/>
  <c r="J167" i="4"/>
  <c r="P167" i="4" s="1"/>
  <c r="J166" i="4"/>
  <c r="J165" i="4"/>
  <c r="J164" i="4"/>
  <c r="J162" i="4"/>
  <c r="J161" i="4"/>
  <c r="J160" i="4"/>
  <c r="J159" i="4"/>
  <c r="J158" i="4"/>
  <c r="J154" i="4"/>
  <c r="J153" i="4"/>
  <c r="J152" i="4"/>
  <c r="N152" i="4" s="1"/>
  <c r="J151" i="4"/>
  <c r="N151" i="4" s="1"/>
  <c r="J150" i="4"/>
  <c r="J149" i="4"/>
  <c r="J148" i="4"/>
  <c r="J147" i="4"/>
  <c r="J145" i="4"/>
  <c r="N145" i="4" s="1"/>
  <c r="J144" i="4"/>
  <c r="J143" i="4"/>
  <c r="N143" i="4" s="1"/>
  <c r="J142" i="4"/>
  <c r="N142" i="4" s="1"/>
  <c r="J141" i="4"/>
  <c r="N141" i="4" s="1"/>
  <c r="J140" i="4"/>
  <c r="J138" i="4"/>
  <c r="J137" i="4"/>
  <c r="N137" i="4" s="1"/>
  <c r="J136" i="4"/>
  <c r="J135" i="4"/>
  <c r="J134" i="4"/>
  <c r="J133" i="4"/>
  <c r="J131" i="4"/>
  <c r="J130" i="4"/>
  <c r="J129" i="4"/>
  <c r="N129" i="4" s="1"/>
  <c r="J128" i="4"/>
  <c r="N128" i="4" s="1"/>
  <c r="J127" i="4"/>
  <c r="N127" i="4" s="1"/>
  <c r="J126" i="4"/>
  <c r="J122" i="4"/>
  <c r="N122" i="4" s="1"/>
  <c r="J121" i="4"/>
  <c r="N121" i="4" s="1"/>
  <c r="J120" i="4"/>
  <c r="J119" i="4"/>
  <c r="J118" i="4"/>
  <c r="J117" i="4"/>
  <c r="J116" i="4"/>
  <c r="J115" i="4"/>
  <c r="J114" i="4"/>
  <c r="N114" i="4" s="1"/>
  <c r="J112" i="4"/>
  <c r="N112" i="4" s="1"/>
  <c r="J111" i="4"/>
  <c r="N111" i="4" s="1"/>
  <c r="J110" i="4"/>
  <c r="N110" i="4" s="1"/>
  <c r="J109" i="4"/>
  <c r="N109" i="4" s="1"/>
  <c r="J108" i="4"/>
  <c r="N108" i="4" s="1"/>
  <c r="J107" i="4"/>
  <c r="J106" i="4"/>
  <c r="J105" i="4"/>
  <c r="J101" i="4"/>
  <c r="J100" i="4"/>
  <c r="J99" i="4"/>
  <c r="J98" i="4"/>
  <c r="N98" i="4" s="1"/>
  <c r="J96" i="4"/>
  <c r="N96" i="4" s="1"/>
  <c r="J95" i="4"/>
  <c r="J93" i="4"/>
  <c r="J92" i="4"/>
  <c r="N92" i="4" s="1"/>
  <c r="J90" i="4"/>
  <c r="N90" i="4" s="1"/>
  <c r="J89" i="4"/>
  <c r="J87" i="4"/>
  <c r="J85" i="4"/>
  <c r="J84" i="4"/>
  <c r="J83" i="4"/>
  <c r="J81" i="4"/>
  <c r="J80" i="4"/>
  <c r="J79" i="4"/>
  <c r="J78" i="4"/>
  <c r="J76" i="4"/>
  <c r="N76" i="4" s="1"/>
  <c r="J75" i="4"/>
  <c r="J73" i="4"/>
  <c r="N73" i="4" s="1"/>
  <c r="J72" i="4"/>
  <c r="J69" i="4"/>
  <c r="N69" i="4" s="1"/>
  <c r="J68" i="4"/>
  <c r="N68" i="4" s="1"/>
  <c r="J67" i="4"/>
  <c r="N67" i="4" s="1"/>
  <c r="J64" i="4"/>
  <c r="N64" i="4" s="1"/>
  <c r="J63" i="4"/>
  <c r="N63" i="4" s="1"/>
  <c r="J62" i="4"/>
  <c r="N62" i="4" s="1"/>
  <c r="J59" i="4"/>
  <c r="N59" i="4" s="1"/>
  <c r="J58" i="4"/>
  <c r="J57" i="4"/>
  <c r="N57" i="4" s="1"/>
  <c r="J56" i="4"/>
  <c r="N56" i="4" s="1"/>
  <c r="J55" i="4"/>
  <c r="N55" i="4" s="1"/>
  <c r="J54" i="4"/>
  <c r="J52" i="4"/>
  <c r="J51" i="4"/>
  <c r="J50" i="4"/>
  <c r="J49" i="4"/>
  <c r="J48" i="4"/>
  <c r="N48" i="4" s="1"/>
  <c r="J47" i="4"/>
  <c r="N47" i="4" s="1"/>
  <c r="J46" i="4"/>
  <c r="J45" i="4"/>
  <c r="N45" i="4" s="1"/>
  <c r="J44" i="4"/>
  <c r="N44" i="4" s="1"/>
  <c r="J42" i="4"/>
  <c r="N42" i="4" s="1"/>
  <c r="J41" i="4"/>
  <c r="N41" i="4" s="1"/>
  <c r="J40" i="4"/>
  <c r="J39" i="4"/>
  <c r="N39" i="4" s="1"/>
  <c r="J38" i="4"/>
  <c r="J37" i="4"/>
  <c r="J34" i="4"/>
  <c r="J33" i="4"/>
  <c r="J32" i="4"/>
  <c r="J31" i="4"/>
  <c r="J30" i="4"/>
  <c r="N30" i="4" s="1"/>
  <c r="J29" i="4"/>
  <c r="J28" i="4"/>
  <c r="N28" i="4" s="1"/>
  <c r="J26" i="4"/>
  <c r="N26" i="4" s="1"/>
  <c r="J25" i="4"/>
  <c r="J24" i="4"/>
  <c r="J23" i="4"/>
  <c r="J22" i="4"/>
  <c r="J21" i="4"/>
  <c r="L257" i="4"/>
  <c r="L252" i="4"/>
  <c r="L241" i="4"/>
  <c r="N147" i="4"/>
  <c r="N136" i="4"/>
  <c r="N131" i="4"/>
  <c r="N107" i="4"/>
  <c r="N101" i="4"/>
  <c r="N85" i="4"/>
  <c r="N83" i="4"/>
  <c r="N78" i="4"/>
  <c r="N72" i="4"/>
  <c r="N54" i="4"/>
  <c r="N154" i="4"/>
  <c r="N22" i="4"/>
  <c r="N270" i="4"/>
  <c r="N261" i="4"/>
  <c r="N256" i="4"/>
  <c r="N254" i="4"/>
  <c r="N253" i="4"/>
  <c r="N249" i="4"/>
  <c r="N231" i="4"/>
  <c r="N230" i="4"/>
  <c r="N229" i="4"/>
  <c r="N214" i="4"/>
  <c r="N213" i="4"/>
  <c r="N206" i="4"/>
  <c r="N204" i="4"/>
  <c r="N202" i="4"/>
  <c r="N195" i="4"/>
  <c r="N192" i="4"/>
  <c r="N191" i="4"/>
  <c r="N179" i="4"/>
  <c r="N177" i="4"/>
  <c r="P174" i="4"/>
  <c r="N271" i="4"/>
  <c r="N259" i="4"/>
  <c r="N258" i="4"/>
  <c r="N247" i="4"/>
  <c r="N246" i="4"/>
  <c r="N244" i="4"/>
  <c r="N240" i="4"/>
  <c r="N238" i="4"/>
  <c r="N233" i="4"/>
  <c r="N221" i="4"/>
  <c r="N219" i="4"/>
  <c r="N218" i="4"/>
  <c r="N217" i="4"/>
  <c r="N215" i="4"/>
  <c r="N208" i="4"/>
  <c r="N205" i="4"/>
  <c r="N193" i="4"/>
  <c r="N188" i="4"/>
  <c r="N187" i="4"/>
  <c r="N181" i="4"/>
  <c r="N176" i="4"/>
  <c r="N166" i="4"/>
  <c r="N161" i="4"/>
  <c r="N159" i="4"/>
  <c r="N158" i="4"/>
  <c r="N150" i="4"/>
  <c r="N149" i="4"/>
  <c r="N148" i="4"/>
  <c r="N133" i="4"/>
  <c r="N120" i="4"/>
  <c r="N117" i="4"/>
  <c r="N116" i="4"/>
  <c r="N115" i="4"/>
  <c r="N105" i="4"/>
  <c r="N89" i="4"/>
  <c r="N80" i="4"/>
  <c r="N79" i="4"/>
  <c r="N52" i="4"/>
  <c r="N51" i="4"/>
  <c r="N49" i="4"/>
  <c r="N40" i="4"/>
  <c r="N38" i="4"/>
  <c r="N37" i="4"/>
  <c r="N34" i="4"/>
  <c r="N32" i="4"/>
  <c r="N23" i="4"/>
  <c r="N21" i="4"/>
  <c r="P21" i="4"/>
  <c r="T7" i="2"/>
  <c r="J177" i="3"/>
  <c r="J176" i="3"/>
  <c r="J175" i="3"/>
  <c r="J174" i="3"/>
  <c r="J172" i="3"/>
  <c r="J171" i="3"/>
  <c r="J170" i="3"/>
  <c r="J169" i="3"/>
  <c r="J167" i="3"/>
  <c r="J166" i="3"/>
  <c r="J165" i="3"/>
  <c r="J164" i="3"/>
  <c r="P166" i="4"/>
  <c r="P165" i="4"/>
  <c r="H177" i="6"/>
  <c r="I177" i="6" s="1"/>
  <c r="H176" i="6"/>
  <c r="I176" i="6" s="1"/>
  <c r="H175" i="6"/>
  <c r="I175" i="6" s="1"/>
  <c r="H174" i="6"/>
  <c r="I174" i="6" s="1"/>
  <c r="H177" i="7"/>
  <c r="I177" i="7" s="1"/>
  <c r="H176" i="7"/>
  <c r="I176" i="7" s="1"/>
  <c r="H175" i="7"/>
  <c r="I175" i="7" s="1"/>
  <c r="H174" i="7"/>
  <c r="I174" i="7" s="1"/>
  <c r="H177" i="8"/>
  <c r="I177" i="8" s="1"/>
  <c r="H176" i="8"/>
  <c r="I176" i="8" s="1"/>
  <c r="H175" i="8"/>
  <c r="I175" i="8" s="1"/>
  <c r="H174" i="8"/>
  <c r="I174" i="8" s="1"/>
  <c r="H177" i="9"/>
  <c r="I177" i="9" s="1"/>
  <c r="H176" i="9"/>
  <c r="I176" i="9" s="1"/>
  <c r="H175" i="9"/>
  <c r="I175" i="9" s="1"/>
  <c r="H174" i="9"/>
  <c r="I174" i="9" s="1"/>
  <c r="H177" i="10"/>
  <c r="I177" i="10" s="1"/>
  <c r="H176" i="10"/>
  <c r="I176" i="10" s="1"/>
  <c r="H175" i="10"/>
  <c r="I175" i="10" s="1"/>
  <c r="H174" i="10"/>
  <c r="I174" i="10" s="1"/>
  <c r="H177" i="11"/>
  <c r="I177" i="11" s="1"/>
  <c r="H176" i="11"/>
  <c r="I176" i="11" s="1"/>
  <c r="H175" i="11"/>
  <c r="I175" i="11" s="1"/>
  <c r="H174" i="11"/>
  <c r="I174" i="11" s="1"/>
  <c r="H177" i="12"/>
  <c r="I177" i="12" s="1"/>
  <c r="H176" i="12"/>
  <c r="I176" i="12" s="1"/>
  <c r="H175" i="12"/>
  <c r="I175" i="12" s="1"/>
  <c r="H174" i="12"/>
  <c r="I174" i="12" s="1"/>
  <c r="H177" i="13"/>
  <c r="I177" i="13" s="1"/>
  <c r="H176" i="13"/>
  <c r="I176" i="13" s="1"/>
  <c r="H175" i="13"/>
  <c r="I175" i="13" s="1"/>
  <c r="H174" i="13"/>
  <c r="I174" i="13" s="1"/>
  <c r="H177" i="14"/>
  <c r="I177" i="14" s="1"/>
  <c r="H176" i="14"/>
  <c r="I176" i="14" s="1"/>
  <c r="H175" i="14"/>
  <c r="I175" i="14" s="1"/>
  <c r="H174" i="14"/>
  <c r="I174" i="14" s="1"/>
  <c r="H177" i="15"/>
  <c r="I177" i="15" s="1"/>
  <c r="H176" i="15"/>
  <c r="I176" i="15" s="1"/>
  <c r="H175" i="15"/>
  <c r="I175" i="15" s="1"/>
  <c r="H174" i="15"/>
  <c r="I174" i="15" s="1"/>
  <c r="H177" i="16"/>
  <c r="I177" i="16" s="1"/>
  <c r="H176" i="16"/>
  <c r="I176" i="16" s="1"/>
  <c r="H175" i="16"/>
  <c r="I175" i="16" s="1"/>
  <c r="H174" i="16"/>
  <c r="I174" i="16" s="1"/>
  <c r="H177" i="17"/>
  <c r="I177" i="17" s="1"/>
  <c r="H176" i="17"/>
  <c r="I176" i="17" s="1"/>
  <c r="H175" i="17"/>
  <c r="I175" i="17" s="1"/>
  <c r="H174" i="17"/>
  <c r="I174" i="17" s="1"/>
  <c r="H177" i="18"/>
  <c r="I177" i="18" s="1"/>
  <c r="H176" i="18"/>
  <c r="I176" i="18" s="1"/>
  <c r="H175" i="18"/>
  <c r="I175" i="18" s="1"/>
  <c r="H174" i="18"/>
  <c r="I174" i="18" s="1"/>
  <c r="H177" i="5"/>
  <c r="I177" i="5" s="1"/>
  <c r="H176" i="5"/>
  <c r="I176" i="5" s="1"/>
  <c r="H175" i="5"/>
  <c r="I175" i="5" s="1"/>
  <c r="H174" i="5"/>
  <c r="I174" i="5" s="1"/>
  <c r="H167" i="6"/>
  <c r="I167" i="6" s="1"/>
  <c r="H166" i="6"/>
  <c r="I166" i="6" s="1"/>
  <c r="H165" i="6"/>
  <c r="I165" i="6" s="1"/>
  <c r="H164" i="6"/>
  <c r="I164" i="6" s="1"/>
  <c r="H167" i="7"/>
  <c r="I167" i="7" s="1"/>
  <c r="H166" i="7"/>
  <c r="I166" i="7" s="1"/>
  <c r="H165" i="7"/>
  <c r="I165" i="7" s="1"/>
  <c r="H164" i="7"/>
  <c r="I164" i="7" s="1"/>
  <c r="H167" i="8"/>
  <c r="I167" i="8" s="1"/>
  <c r="H166" i="8"/>
  <c r="I166" i="8" s="1"/>
  <c r="H165" i="8"/>
  <c r="I165" i="8" s="1"/>
  <c r="H164" i="8"/>
  <c r="I164" i="8" s="1"/>
  <c r="H167" i="9"/>
  <c r="I167" i="9" s="1"/>
  <c r="H166" i="9"/>
  <c r="I166" i="9" s="1"/>
  <c r="H165" i="9"/>
  <c r="I165" i="9" s="1"/>
  <c r="H164" i="9"/>
  <c r="I164" i="9" s="1"/>
  <c r="H167" i="10"/>
  <c r="I167" i="10" s="1"/>
  <c r="H166" i="10"/>
  <c r="I166" i="10" s="1"/>
  <c r="H165" i="10"/>
  <c r="I165" i="10" s="1"/>
  <c r="H164" i="10"/>
  <c r="I164" i="10" s="1"/>
  <c r="H167" i="11"/>
  <c r="I167" i="11" s="1"/>
  <c r="H166" i="11"/>
  <c r="I166" i="11" s="1"/>
  <c r="H165" i="11"/>
  <c r="I165" i="11" s="1"/>
  <c r="H164" i="11"/>
  <c r="I164" i="11" s="1"/>
  <c r="H167" i="12"/>
  <c r="I167" i="12" s="1"/>
  <c r="H166" i="12"/>
  <c r="I166" i="12" s="1"/>
  <c r="H165" i="12"/>
  <c r="I165" i="12" s="1"/>
  <c r="H164" i="12"/>
  <c r="I164" i="12" s="1"/>
  <c r="H167" i="13"/>
  <c r="I167" i="13" s="1"/>
  <c r="H166" i="13"/>
  <c r="I166" i="13" s="1"/>
  <c r="H165" i="13"/>
  <c r="I165" i="13" s="1"/>
  <c r="H164" i="13"/>
  <c r="I164" i="13" s="1"/>
  <c r="H167" i="14"/>
  <c r="I167" i="14" s="1"/>
  <c r="H166" i="14"/>
  <c r="I166" i="14" s="1"/>
  <c r="H165" i="14"/>
  <c r="I165" i="14" s="1"/>
  <c r="H164" i="14"/>
  <c r="I164" i="14" s="1"/>
  <c r="H167" i="15"/>
  <c r="I167" i="15" s="1"/>
  <c r="H166" i="15"/>
  <c r="I166" i="15" s="1"/>
  <c r="H165" i="15"/>
  <c r="I165" i="15" s="1"/>
  <c r="H164" i="15"/>
  <c r="I164" i="15" s="1"/>
  <c r="H167" i="16"/>
  <c r="I167" i="16" s="1"/>
  <c r="H166" i="16"/>
  <c r="I166" i="16" s="1"/>
  <c r="H165" i="16"/>
  <c r="I165" i="16" s="1"/>
  <c r="H164" i="16"/>
  <c r="I164" i="16" s="1"/>
  <c r="H167" i="17"/>
  <c r="I167" i="17" s="1"/>
  <c r="H166" i="17"/>
  <c r="I166" i="17" s="1"/>
  <c r="H165" i="17"/>
  <c r="I165" i="17" s="1"/>
  <c r="H164" i="17"/>
  <c r="I164" i="17" s="1"/>
  <c r="H167" i="18"/>
  <c r="I167" i="18" s="1"/>
  <c r="H166" i="18"/>
  <c r="I166" i="18" s="1"/>
  <c r="H165" i="18"/>
  <c r="I165" i="18" s="1"/>
  <c r="H164" i="18"/>
  <c r="I164" i="18" s="1"/>
  <c r="H167" i="5"/>
  <c r="I167" i="5" s="1"/>
  <c r="H166" i="5"/>
  <c r="I166" i="5" s="1"/>
  <c r="H165" i="5"/>
  <c r="I165" i="5" s="1"/>
  <c r="H164" i="5"/>
  <c r="I164" i="5" s="1"/>
  <c r="J177" i="6"/>
  <c r="J177" i="7"/>
  <c r="J177" i="8"/>
  <c r="J177" i="9"/>
  <c r="J177" i="10"/>
  <c r="J177" i="11"/>
  <c r="J177" i="12"/>
  <c r="J177" i="13"/>
  <c r="J177" i="14"/>
  <c r="J177" i="15"/>
  <c r="J177" i="16"/>
  <c r="J177" i="17"/>
  <c r="J177" i="18"/>
  <c r="J177" i="5"/>
  <c r="J176" i="6"/>
  <c r="J176" i="7"/>
  <c r="J176" i="8"/>
  <c r="J176" i="9"/>
  <c r="J176" i="10"/>
  <c r="J176" i="11"/>
  <c r="J176" i="12"/>
  <c r="J176" i="13"/>
  <c r="J176" i="14"/>
  <c r="J176" i="15"/>
  <c r="J176" i="16"/>
  <c r="J176" i="17"/>
  <c r="J176" i="18"/>
  <c r="J176" i="5"/>
  <c r="J175" i="6"/>
  <c r="J175" i="7"/>
  <c r="J175" i="8"/>
  <c r="J175" i="9"/>
  <c r="J175" i="10"/>
  <c r="J175" i="11"/>
  <c r="J175" i="12"/>
  <c r="J175" i="13"/>
  <c r="J175" i="14"/>
  <c r="J175" i="15"/>
  <c r="J175" i="16"/>
  <c r="J175" i="17"/>
  <c r="J175" i="18"/>
  <c r="J175" i="5"/>
  <c r="J174" i="6"/>
  <c r="J174" i="7"/>
  <c r="J174" i="8"/>
  <c r="J174" i="9"/>
  <c r="J174" i="10"/>
  <c r="J174" i="11"/>
  <c r="J174" i="12"/>
  <c r="J174" i="13"/>
  <c r="J174" i="14"/>
  <c r="J174" i="15"/>
  <c r="J174" i="16"/>
  <c r="J174" i="17"/>
  <c r="J174" i="18"/>
  <c r="J174" i="5"/>
  <c r="J167" i="6"/>
  <c r="J167" i="7"/>
  <c r="J167" i="8"/>
  <c r="J167" i="9"/>
  <c r="J167" i="10"/>
  <c r="J167" i="11"/>
  <c r="J167" i="12"/>
  <c r="J167" i="13"/>
  <c r="J167" i="14"/>
  <c r="J167" i="15"/>
  <c r="J167" i="16"/>
  <c r="J167" i="17"/>
  <c r="J167" i="18"/>
  <c r="J167" i="5"/>
  <c r="J166" i="6"/>
  <c r="J166" i="7"/>
  <c r="J166" i="8"/>
  <c r="J166" i="9"/>
  <c r="J166" i="10"/>
  <c r="J166" i="11"/>
  <c r="J166" i="12"/>
  <c r="J166" i="13"/>
  <c r="J166" i="14"/>
  <c r="J166" i="15"/>
  <c r="J166" i="16"/>
  <c r="J166" i="17"/>
  <c r="J166" i="18"/>
  <c r="J166" i="5"/>
  <c r="J165" i="6"/>
  <c r="J165" i="7"/>
  <c r="J165" i="8"/>
  <c r="J165" i="9"/>
  <c r="J165" i="10"/>
  <c r="J165" i="11"/>
  <c r="J165" i="12"/>
  <c r="J165" i="13"/>
  <c r="J165" i="14"/>
  <c r="J165" i="15"/>
  <c r="J165" i="16"/>
  <c r="J165" i="17"/>
  <c r="J165" i="18"/>
  <c r="J165" i="5"/>
  <c r="J164" i="6"/>
  <c r="J164" i="7"/>
  <c r="J164" i="8"/>
  <c r="J164" i="9"/>
  <c r="J164" i="10"/>
  <c r="J164" i="11"/>
  <c r="J164" i="12"/>
  <c r="J164" i="13"/>
  <c r="J164" i="14"/>
  <c r="J164" i="15"/>
  <c r="J164" i="16"/>
  <c r="J164" i="17"/>
  <c r="J164" i="18"/>
  <c r="J164" i="5"/>
  <c r="P164" i="5" l="1"/>
  <c r="N164" i="5"/>
  <c r="P164" i="18"/>
  <c r="N164" i="18"/>
  <c r="P164" i="17"/>
  <c r="N164" i="17"/>
  <c r="P164" i="16"/>
  <c r="N164" i="16"/>
  <c r="P164" i="15"/>
  <c r="N164" i="15"/>
  <c r="P164" i="14"/>
  <c r="N164" i="14"/>
  <c r="P164" i="13"/>
  <c r="N164" i="13"/>
  <c r="P164" i="12"/>
  <c r="N164" i="12"/>
  <c r="P164" i="11"/>
  <c r="N164" i="11"/>
  <c r="P164" i="10"/>
  <c r="N164" i="10"/>
  <c r="P164" i="9"/>
  <c r="N164" i="9"/>
  <c r="P164" i="8"/>
  <c r="N164" i="8"/>
  <c r="P164" i="7"/>
  <c r="N164" i="7"/>
  <c r="P164" i="6"/>
  <c r="N164" i="6"/>
  <c r="P165" i="5"/>
  <c r="N165" i="5"/>
  <c r="P165" i="18"/>
  <c r="N165" i="18"/>
  <c r="P165" i="17"/>
  <c r="N165" i="17"/>
  <c r="P165" i="16"/>
  <c r="N165" i="16"/>
  <c r="P165" i="15"/>
  <c r="N165" i="15"/>
  <c r="P165" i="14"/>
  <c r="N165" i="14"/>
  <c r="P165" i="13"/>
  <c r="N165" i="13"/>
  <c r="P165" i="12"/>
  <c r="N165" i="12"/>
  <c r="P165" i="11"/>
  <c r="N165" i="11"/>
  <c r="P165" i="10"/>
  <c r="N165" i="10"/>
  <c r="P165" i="9"/>
  <c r="N165" i="9"/>
  <c r="P165" i="8"/>
  <c r="N165" i="8"/>
  <c r="P165" i="7"/>
  <c r="N165" i="7"/>
  <c r="P165" i="6"/>
  <c r="N165" i="6"/>
  <c r="P166" i="5"/>
  <c r="N166" i="5"/>
  <c r="P166" i="18"/>
  <c r="N166" i="18"/>
  <c r="P166" i="17"/>
  <c r="N166" i="17"/>
  <c r="P166" i="16"/>
  <c r="N166" i="16"/>
  <c r="P166" i="15"/>
  <c r="N166" i="15"/>
  <c r="P166" i="14"/>
  <c r="N166" i="14"/>
  <c r="P166" i="13"/>
  <c r="N166" i="13"/>
  <c r="P166" i="12"/>
  <c r="N166" i="12"/>
  <c r="P166" i="11"/>
  <c r="N166" i="11"/>
  <c r="P166" i="10"/>
  <c r="N166" i="10"/>
  <c r="P166" i="9"/>
  <c r="N166" i="9"/>
  <c r="P166" i="8"/>
  <c r="N166" i="8"/>
  <c r="P166" i="7"/>
  <c r="N166" i="7"/>
  <c r="P166" i="6"/>
  <c r="N166" i="6"/>
  <c r="P167" i="5"/>
  <c r="N167" i="5"/>
  <c r="P167" i="18"/>
  <c r="N167" i="18"/>
  <c r="P167" i="17"/>
  <c r="N167" i="17"/>
  <c r="P167" i="16"/>
  <c r="N167" i="16"/>
  <c r="P167" i="15"/>
  <c r="N167" i="15"/>
  <c r="P167" i="14"/>
  <c r="N167" i="14"/>
  <c r="P167" i="13"/>
  <c r="N167" i="13"/>
  <c r="P167" i="12"/>
  <c r="N167" i="12"/>
  <c r="P167" i="11"/>
  <c r="N167" i="11"/>
  <c r="P167" i="10"/>
  <c r="N167" i="10"/>
  <c r="P167" i="9"/>
  <c r="N167" i="9"/>
  <c r="P167" i="8"/>
  <c r="N167" i="8"/>
  <c r="P167" i="7"/>
  <c r="N167" i="7"/>
  <c r="P167" i="6"/>
  <c r="N167" i="6"/>
  <c r="P174" i="5"/>
  <c r="N174" i="5"/>
  <c r="P174" i="18"/>
  <c r="N174" i="18"/>
  <c r="P174" i="17"/>
  <c r="N174" i="17"/>
  <c r="P174" i="16"/>
  <c r="N174" i="16"/>
  <c r="P174" i="15"/>
  <c r="N174" i="15"/>
  <c r="P174" i="14"/>
  <c r="N174" i="14"/>
  <c r="P174" i="13"/>
  <c r="N174" i="13"/>
  <c r="P174" i="12"/>
  <c r="N174" i="12"/>
  <c r="P174" i="11"/>
  <c r="N174" i="11"/>
  <c r="P174" i="10"/>
  <c r="N174" i="10"/>
  <c r="P174" i="9"/>
  <c r="N174" i="9"/>
  <c r="P174" i="8"/>
  <c r="N174" i="8"/>
  <c r="P174" i="7"/>
  <c r="N174" i="7"/>
  <c r="P174" i="6"/>
  <c r="N174" i="6"/>
  <c r="P175" i="5"/>
  <c r="N175" i="5"/>
  <c r="P175" i="18"/>
  <c r="N175" i="18"/>
  <c r="P175" i="17"/>
  <c r="N175" i="17"/>
  <c r="P175" i="16"/>
  <c r="N175" i="16"/>
  <c r="P175" i="15"/>
  <c r="N175" i="15"/>
  <c r="P175" i="14"/>
  <c r="N175" i="14"/>
  <c r="P175" i="13"/>
  <c r="N175" i="13"/>
  <c r="P175" i="12"/>
  <c r="N175" i="12"/>
  <c r="P175" i="11"/>
  <c r="N175" i="11"/>
  <c r="P175" i="10"/>
  <c r="N175" i="10"/>
  <c r="P175" i="9"/>
  <c r="N175" i="9"/>
  <c r="P175" i="8"/>
  <c r="N175" i="8"/>
  <c r="P175" i="7"/>
  <c r="N175" i="7"/>
  <c r="P175" i="6"/>
  <c r="N175" i="6"/>
  <c r="P176" i="5"/>
  <c r="N176" i="5"/>
  <c r="P176" i="18"/>
  <c r="N176" i="18"/>
  <c r="P176" i="17"/>
  <c r="N176" i="17"/>
  <c r="P176" i="16"/>
  <c r="N176" i="16"/>
  <c r="P176" i="15"/>
  <c r="N176" i="15"/>
  <c r="P176" i="14"/>
  <c r="N176" i="14"/>
  <c r="P176" i="13"/>
  <c r="N176" i="13"/>
  <c r="P176" i="12"/>
  <c r="N176" i="12"/>
  <c r="P176" i="11"/>
  <c r="N176" i="11"/>
  <c r="P176" i="10"/>
  <c r="N176" i="10"/>
  <c r="P176" i="9"/>
  <c r="N176" i="9"/>
  <c r="P176" i="8"/>
  <c r="N176" i="8"/>
  <c r="P176" i="7"/>
  <c r="N176" i="7"/>
  <c r="P176" i="6"/>
  <c r="N176" i="6"/>
  <c r="P177" i="5"/>
  <c r="N177" i="5"/>
  <c r="P177" i="18"/>
  <c r="N177" i="18"/>
  <c r="P177" i="17"/>
  <c r="N177" i="17"/>
  <c r="P177" i="16"/>
  <c r="N177" i="16"/>
  <c r="P177" i="15"/>
  <c r="N177" i="15"/>
  <c r="P177" i="14"/>
  <c r="N177" i="14"/>
  <c r="P177" i="13"/>
  <c r="N177" i="13"/>
  <c r="P177" i="12"/>
  <c r="N177" i="12"/>
  <c r="P177" i="11"/>
  <c r="N177" i="11"/>
  <c r="P177" i="10"/>
  <c r="N177" i="10"/>
  <c r="P177" i="9"/>
  <c r="N177" i="9"/>
  <c r="P177" i="8"/>
  <c r="N177" i="8"/>
  <c r="P177" i="7"/>
  <c r="N177" i="7"/>
  <c r="P177" i="6"/>
  <c r="N177" i="6"/>
  <c r="K167" i="18"/>
  <c r="L167" i="18" s="1"/>
  <c r="K177" i="18"/>
  <c r="L177" i="18" s="1"/>
  <c r="K164" i="18"/>
  <c r="L164" i="18" s="1"/>
  <c r="K174" i="18"/>
  <c r="L174" i="18" s="1"/>
  <c r="K165" i="18"/>
  <c r="L165" i="18" s="1"/>
  <c r="K175" i="18"/>
  <c r="L175" i="18" s="1"/>
  <c r="K166" i="18"/>
  <c r="L166" i="18" s="1"/>
  <c r="K176" i="18"/>
  <c r="L176" i="18" s="1"/>
  <c r="K167" i="17"/>
  <c r="L167" i="17" s="1"/>
  <c r="K177" i="17"/>
  <c r="L177" i="17" s="1"/>
  <c r="K164" i="17"/>
  <c r="L164" i="17" s="1"/>
  <c r="K174" i="17"/>
  <c r="L174" i="17" s="1"/>
  <c r="K165" i="17"/>
  <c r="L165" i="17" s="1"/>
  <c r="K175" i="17"/>
  <c r="L175" i="17" s="1"/>
  <c r="K166" i="17"/>
  <c r="L166" i="17" s="1"/>
  <c r="K176" i="17"/>
  <c r="L176" i="17" s="1"/>
  <c r="K167" i="16"/>
  <c r="L167" i="16" s="1"/>
  <c r="K177" i="16"/>
  <c r="L177" i="16" s="1"/>
  <c r="K164" i="16"/>
  <c r="L164" i="16" s="1"/>
  <c r="K174" i="16"/>
  <c r="L174" i="16" s="1"/>
  <c r="K165" i="16"/>
  <c r="L165" i="16" s="1"/>
  <c r="K175" i="16"/>
  <c r="L175" i="16" s="1"/>
  <c r="K166" i="16"/>
  <c r="L166" i="16" s="1"/>
  <c r="K176" i="16"/>
  <c r="L176" i="16" s="1"/>
  <c r="K177" i="15"/>
  <c r="L177" i="15" s="1"/>
  <c r="K164" i="15"/>
  <c r="L164" i="15" s="1"/>
  <c r="K174" i="15"/>
  <c r="L174" i="15" s="1"/>
  <c r="K167" i="15"/>
  <c r="L167" i="15" s="1"/>
  <c r="K165" i="15"/>
  <c r="L165" i="15" s="1"/>
  <c r="K175" i="15"/>
  <c r="L175" i="15" s="1"/>
  <c r="K166" i="15"/>
  <c r="L166" i="15" s="1"/>
  <c r="K176" i="15"/>
  <c r="L176" i="15" s="1"/>
  <c r="K167" i="14"/>
  <c r="L167" i="14" s="1"/>
  <c r="K177" i="14"/>
  <c r="L177" i="14" s="1"/>
  <c r="K164" i="14"/>
  <c r="L164" i="14" s="1"/>
  <c r="K174" i="14"/>
  <c r="L174" i="14" s="1"/>
  <c r="K165" i="14"/>
  <c r="L165" i="14" s="1"/>
  <c r="K175" i="14"/>
  <c r="L175" i="14" s="1"/>
  <c r="K166" i="14"/>
  <c r="L166" i="14" s="1"/>
  <c r="K176" i="14"/>
  <c r="L176" i="14" s="1"/>
  <c r="K167" i="13"/>
  <c r="L167" i="13" s="1"/>
  <c r="K177" i="13"/>
  <c r="L177" i="13" s="1"/>
  <c r="K164" i="13"/>
  <c r="L164" i="13" s="1"/>
  <c r="K174" i="13"/>
  <c r="L174" i="13" s="1"/>
  <c r="K165" i="13"/>
  <c r="L165" i="13" s="1"/>
  <c r="K175" i="13"/>
  <c r="L175" i="13" s="1"/>
  <c r="K166" i="13"/>
  <c r="L166" i="13" s="1"/>
  <c r="K176" i="13"/>
  <c r="L176" i="13" s="1"/>
  <c r="K167" i="12"/>
  <c r="L167" i="12" s="1"/>
  <c r="K177" i="12"/>
  <c r="L177" i="12" s="1"/>
  <c r="K164" i="12"/>
  <c r="L164" i="12" s="1"/>
  <c r="K174" i="12"/>
  <c r="L174" i="12" s="1"/>
  <c r="K165" i="12"/>
  <c r="L165" i="12" s="1"/>
  <c r="K175" i="12"/>
  <c r="L175" i="12" s="1"/>
  <c r="K166" i="12"/>
  <c r="L166" i="12" s="1"/>
  <c r="K176" i="12"/>
  <c r="L176" i="12" s="1"/>
  <c r="K167" i="11"/>
  <c r="L167" i="11" s="1"/>
  <c r="K177" i="11"/>
  <c r="L177" i="11" s="1"/>
  <c r="K164" i="11"/>
  <c r="L164" i="11" s="1"/>
  <c r="K174" i="11"/>
  <c r="L174" i="11" s="1"/>
  <c r="K165" i="11"/>
  <c r="L165" i="11" s="1"/>
  <c r="K175" i="11"/>
  <c r="L175" i="11" s="1"/>
  <c r="K166" i="11"/>
  <c r="L166" i="11" s="1"/>
  <c r="K176" i="11"/>
  <c r="L176" i="11" s="1"/>
  <c r="K167" i="10"/>
  <c r="L167" i="10" s="1"/>
  <c r="K177" i="10"/>
  <c r="L177" i="10" s="1"/>
  <c r="K164" i="10"/>
  <c r="L164" i="10" s="1"/>
  <c r="K174" i="10"/>
  <c r="L174" i="10" s="1"/>
  <c r="K165" i="10"/>
  <c r="L165" i="10" s="1"/>
  <c r="K175" i="10"/>
  <c r="L175" i="10" s="1"/>
  <c r="K166" i="10"/>
  <c r="L166" i="10" s="1"/>
  <c r="K176" i="10"/>
  <c r="L176" i="10" s="1"/>
  <c r="K177" i="9"/>
  <c r="L177" i="9" s="1"/>
  <c r="K164" i="9"/>
  <c r="L164" i="9" s="1"/>
  <c r="K174" i="9"/>
  <c r="L174" i="9" s="1"/>
  <c r="K167" i="9"/>
  <c r="L167" i="9" s="1"/>
  <c r="K165" i="9"/>
  <c r="L165" i="9" s="1"/>
  <c r="K175" i="9"/>
  <c r="L175" i="9" s="1"/>
  <c r="K166" i="9"/>
  <c r="L166" i="9" s="1"/>
  <c r="K176" i="9"/>
  <c r="L176" i="9" s="1"/>
  <c r="K167" i="8"/>
  <c r="L167" i="8" s="1"/>
  <c r="K177" i="8"/>
  <c r="L177" i="8" s="1"/>
  <c r="K164" i="8"/>
  <c r="L164" i="8" s="1"/>
  <c r="K174" i="8"/>
  <c r="L174" i="8" s="1"/>
  <c r="K165" i="8"/>
  <c r="L165" i="8" s="1"/>
  <c r="K175" i="8"/>
  <c r="L175" i="8" s="1"/>
  <c r="K166" i="8"/>
  <c r="L166" i="8" s="1"/>
  <c r="K176" i="8"/>
  <c r="L176" i="8" s="1"/>
  <c r="K167" i="7"/>
  <c r="L167" i="7" s="1"/>
  <c r="K177" i="7"/>
  <c r="L177" i="7" s="1"/>
  <c r="K164" i="7"/>
  <c r="L164" i="7" s="1"/>
  <c r="K174" i="7"/>
  <c r="L174" i="7" s="1"/>
  <c r="K165" i="7"/>
  <c r="L165" i="7" s="1"/>
  <c r="K175" i="7"/>
  <c r="L175" i="7" s="1"/>
  <c r="K166" i="7"/>
  <c r="L166" i="7" s="1"/>
  <c r="K176" i="7"/>
  <c r="L176" i="7" s="1"/>
  <c r="K167" i="6"/>
  <c r="L167" i="6" s="1"/>
  <c r="K174" i="6"/>
  <c r="L174" i="6" s="1"/>
  <c r="K164" i="6"/>
  <c r="L164" i="6" s="1"/>
  <c r="K175" i="6"/>
  <c r="L175" i="6" s="1"/>
  <c r="K165" i="6"/>
  <c r="L165" i="6" s="1"/>
  <c r="K176" i="6"/>
  <c r="L176" i="6" s="1"/>
  <c r="K166" i="6"/>
  <c r="L166" i="6" s="1"/>
  <c r="K177" i="6"/>
  <c r="L177" i="6" s="1"/>
  <c r="K167" i="5"/>
  <c r="L167" i="5" s="1"/>
  <c r="K177" i="5"/>
  <c r="L177" i="5" s="1"/>
  <c r="K164" i="5"/>
  <c r="L164" i="5" s="1"/>
  <c r="K174" i="5"/>
  <c r="L174" i="5" s="1"/>
  <c r="K165" i="5"/>
  <c r="L165" i="5" s="1"/>
  <c r="K175" i="5"/>
  <c r="L175" i="5" s="1"/>
  <c r="K166" i="5"/>
  <c r="L166" i="5" s="1"/>
  <c r="K176" i="5"/>
  <c r="L176" i="5" s="1"/>
  <c r="N87" i="4"/>
  <c r="N216" i="4"/>
  <c r="N260" i="4"/>
  <c r="N180" i="4"/>
  <c r="N220" i="4"/>
  <c r="N29" i="4"/>
  <c r="N33" i="4"/>
  <c r="N93" i="4"/>
  <c r="N99" i="4"/>
  <c r="N126" i="4"/>
  <c r="N144" i="4"/>
  <c r="N160" i="4"/>
  <c r="N165" i="4"/>
  <c r="N250" i="4"/>
  <c r="N255" i="4"/>
  <c r="N170" i="4"/>
  <c r="N130" i="4"/>
  <c r="N106" i="4"/>
  <c r="N175" i="4"/>
  <c r="N212" i="4"/>
  <c r="N81" i="4"/>
  <c r="P175" i="4"/>
  <c r="N24" i="4"/>
  <c r="N140" i="4"/>
  <c r="N190" i="4"/>
  <c r="N207" i="4"/>
  <c r="N228" i="4"/>
  <c r="N232" i="4"/>
  <c r="N236" i="4"/>
  <c r="N264" i="4"/>
  <c r="N268" i="4"/>
  <c r="N203" i="4"/>
  <c r="N138" i="4"/>
  <c r="N135" i="4"/>
  <c r="N134" i="4"/>
  <c r="N119" i="4"/>
  <c r="N118" i="4"/>
  <c r="N100" i="4"/>
  <c r="N95" i="4"/>
  <c r="N84" i="4"/>
  <c r="N75" i="4"/>
  <c r="N58" i="4"/>
  <c r="N50" i="4"/>
  <c r="N46" i="4"/>
  <c r="N153" i="4"/>
  <c r="N31" i="4"/>
  <c r="N25" i="4"/>
  <c r="N267" i="4"/>
  <c r="N265" i="4"/>
  <c r="N239" i="4"/>
  <c r="N223" i="4"/>
  <c r="N194" i="4"/>
  <c r="N185" i="4"/>
  <c r="N167" i="4"/>
  <c r="P164" i="4"/>
  <c r="N164" i="4"/>
  <c r="N162" i="4"/>
  <c r="AM272" i="1" l="1"/>
  <c r="AM273" i="1"/>
  <c r="AM274" i="1"/>
  <c r="P268" i="4"/>
  <c r="P241" i="4"/>
  <c r="P181" i="4"/>
  <c r="P172" i="4"/>
  <c r="P171" i="4"/>
  <c r="P170" i="4"/>
  <c r="P169" i="4"/>
  <c r="P127" i="4"/>
  <c r="P126" i="4"/>
  <c r="P43" i="4"/>
  <c r="N241" i="4"/>
  <c r="P14" i="4"/>
  <c r="P15" i="4"/>
  <c r="P16" i="4"/>
  <c r="P17" i="4"/>
  <c r="P13" i="4"/>
  <c r="N14" i="4"/>
  <c r="N15" i="4"/>
  <c r="N16" i="4"/>
  <c r="N17" i="4"/>
  <c r="N13" i="4"/>
  <c r="M10" i="3"/>
  <c r="N10" i="3"/>
  <c r="I272" i="4"/>
  <c r="K272" i="4" s="1"/>
  <c r="N272" i="4" s="1"/>
  <c r="P153" i="4"/>
  <c r="P144" i="4"/>
  <c r="P135" i="4"/>
  <c r="P115" i="4"/>
  <c r="P110" i="4"/>
  <c r="P106" i="4"/>
  <c r="P98" i="4"/>
  <c r="P78" i="4"/>
  <c r="P62" i="4"/>
  <c r="P56" i="4"/>
  <c r="P51" i="4"/>
  <c r="P47" i="4"/>
  <c r="P42" i="4"/>
  <c r="P38" i="4"/>
  <c r="P32" i="4"/>
  <c r="P28" i="4"/>
  <c r="P25" i="4"/>
  <c r="P22" i="4" l="1"/>
  <c r="P37" i="4"/>
  <c r="P50" i="4"/>
  <c r="P73" i="4"/>
  <c r="P89" i="4"/>
  <c r="P111" i="4"/>
  <c r="P134" i="4"/>
  <c r="P148" i="4"/>
  <c r="P179" i="4"/>
  <c r="P193" i="4"/>
  <c r="P215" i="4"/>
  <c r="P254" i="4"/>
  <c r="P267" i="4"/>
  <c r="P23" i="4"/>
  <c r="P68" i="4"/>
  <c r="P75" i="4"/>
  <c r="P79" i="4"/>
  <c r="P84" i="4"/>
  <c r="P90" i="4"/>
  <c r="P101" i="4"/>
  <c r="P108" i="4"/>
  <c r="P112" i="4"/>
  <c r="P117" i="4"/>
  <c r="P121" i="4"/>
  <c r="P130" i="4"/>
  <c r="P140" i="4"/>
  <c r="P149" i="4"/>
  <c r="P160" i="4"/>
  <c r="P180" i="4"/>
  <c r="P185" i="4"/>
  <c r="P190" i="4"/>
  <c r="P194" i="4"/>
  <c r="P198" i="4"/>
  <c r="P203" i="4"/>
  <c r="P207" i="4"/>
  <c r="P212" i="4"/>
  <c r="P216" i="4"/>
  <c r="P220" i="4"/>
  <c r="P224" i="4"/>
  <c r="P228" i="4"/>
  <c r="P232" i="4"/>
  <c r="P236" i="4"/>
  <c r="P240" i="4"/>
  <c r="P246" i="4"/>
  <c r="P255" i="4"/>
  <c r="P260" i="4"/>
  <c r="P264" i="4"/>
  <c r="P80" i="4"/>
  <c r="P199" i="4"/>
  <c r="P250" i="4"/>
  <c r="P26" i="4"/>
  <c r="P41" i="4"/>
  <c r="P55" i="4"/>
  <c r="P67" i="4"/>
  <c r="P83" i="4"/>
  <c r="P100" i="4"/>
  <c r="P116" i="4"/>
  <c r="P129" i="4"/>
  <c r="P143" i="4"/>
  <c r="P159" i="4"/>
  <c r="P188" i="4"/>
  <c r="P202" i="4"/>
  <c r="P210" i="4"/>
  <c r="P223" i="4"/>
  <c r="P231" i="4"/>
  <c r="P235" i="4"/>
  <c r="P249" i="4"/>
  <c r="P263" i="4"/>
  <c r="P29" i="4"/>
  <c r="P39" i="4"/>
  <c r="P44" i="4"/>
  <c r="P48" i="4"/>
  <c r="P52" i="4"/>
  <c r="P57" i="4"/>
  <c r="P63" i="4"/>
  <c r="P69" i="4"/>
  <c r="P85" i="4"/>
  <c r="P92" i="4"/>
  <c r="P105" i="4"/>
  <c r="P109" i="4"/>
  <c r="P114" i="4"/>
  <c r="P118" i="4"/>
  <c r="P122" i="4"/>
  <c r="P131" i="4"/>
  <c r="P136" i="4"/>
  <c r="P141" i="4"/>
  <c r="P150" i="4"/>
  <c r="P154" i="4"/>
  <c r="P161" i="4"/>
  <c r="P186" i="4"/>
  <c r="P191" i="4"/>
  <c r="P195" i="4"/>
  <c r="P204" i="4"/>
  <c r="P208" i="4"/>
  <c r="P213" i="4"/>
  <c r="P221" i="4"/>
  <c r="P225" i="4"/>
  <c r="P229" i="4"/>
  <c r="P237" i="4"/>
  <c r="P242" i="4"/>
  <c r="P247" i="4"/>
  <c r="P251" i="4"/>
  <c r="P256" i="4"/>
  <c r="P261" i="4"/>
  <c r="P265" i="4"/>
  <c r="P269" i="4"/>
  <c r="P24" i="4"/>
  <c r="P72" i="4"/>
  <c r="P217" i="4"/>
  <c r="P31" i="4"/>
  <c r="P46" i="4"/>
  <c r="P59" i="4"/>
  <c r="P95" i="4"/>
  <c r="P107" i="4"/>
  <c r="P120" i="4"/>
  <c r="P138" i="4"/>
  <c r="P152" i="4"/>
  <c r="P184" i="4"/>
  <c r="P197" i="4"/>
  <c r="P206" i="4"/>
  <c r="P219" i="4"/>
  <c r="P227" i="4"/>
  <c r="P239" i="4"/>
  <c r="P244" i="4"/>
  <c r="P259" i="4"/>
  <c r="P271" i="4"/>
  <c r="P33" i="4"/>
  <c r="P30" i="4"/>
  <c r="P34" i="4"/>
  <c r="P40" i="4"/>
  <c r="P45" i="4"/>
  <c r="P49" i="4"/>
  <c r="P54" i="4"/>
  <c r="P58" i="4"/>
  <c r="P64" i="4"/>
  <c r="P76" i="4"/>
  <c r="P81" i="4"/>
  <c r="P87" i="4"/>
  <c r="P93" i="4"/>
  <c r="P99" i="4"/>
  <c r="P119" i="4"/>
  <c r="P128" i="4"/>
  <c r="P133" i="4"/>
  <c r="P137" i="4"/>
  <c r="P142" i="4"/>
  <c r="P147" i="4"/>
  <c r="P151" i="4"/>
  <c r="P158" i="4"/>
  <c r="P162" i="4"/>
  <c r="P183" i="4"/>
  <c r="P187" i="4"/>
  <c r="P192" i="4"/>
  <c r="P196" i="4"/>
  <c r="P201" i="4"/>
  <c r="P205" i="4"/>
  <c r="P209" i="4"/>
  <c r="P214" i="4"/>
  <c r="P218" i="4"/>
  <c r="P222" i="4"/>
  <c r="P226" i="4"/>
  <c r="P230" i="4"/>
  <c r="P234" i="4"/>
  <c r="P238" i="4"/>
  <c r="P243" i="4"/>
  <c r="P248" i="4"/>
  <c r="P253" i="4"/>
  <c r="P258" i="4"/>
  <c r="P262" i="4"/>
  <c r="P266" i="4"/>
  <c r="P270" i="4"/>
  <c r="P96" i="4"/>
  <c r="P145" i="4"/>
  <c r="P233" i="4"/>
  <c r="L272" i="4"/>
  <c r="M272" i="4"/>
  <c r="O272" i="4" s="1"/>
  <c r="P272" i="4" l="1"/>
  <c r="Q272" i="4" s="1"/>
  <c r="T272" i="4" s="1"/>
  <c r="AI11" i="1" l="1"/>
  <c r="I272" i="3"/>
  <c r="K272" i="3" s="1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6" i="3"/>
  <c r="J255" i="3"/>
  <c r="J254" i="3"/>
  <c r="J253" i="3"/>
  <c r="J251" i="3"/>
  <c r="J250" i="3"/>
  <c r="J249" i="3"/>
  <c r="J248" i="3"/>
  <c r="J247" i="3"/>
  <c r="J246" i="3"/>
  <c r="J244" i="3"/>
  <c r="J243" i="3"/>
  <c r="J242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0" i="3"/>
  <c r="J209" i="3"/>
  <c r="J208" i="3"/>
  <c r="J207" i="3"/>
  <c r="J206" i="3"/>
  <c r="J205" i="3"/>
  <c r="J204" i="3"/>
  <c r="J203" i="3"/>
  <c r="J202" i="3"/>
  <c r="J201" i="3"/>
  <c r="J199" i="3"/>
  <c r="J198" i="3"/>
  <c r="J197" i="3"/>
  <c r="J196" i="3"/>
  <c r="J195" i="3"/>
  <c r="J194" i="3"/>
  <c r="J193" i="3"/>
  <c r="J192" i="3"/>
  <c r="J191" i="3"/>
  <c r="J190" i="3"/>
  <c r="J188" i="3"/>
  <c r="J187" i="3"/>
  <c r="J186" i="3"/>
  <c r="J185" i="3"/>
  <c r="J184" i="3"/>
  <c r="J183" i="3"/>
  <c r="J181" i="3"/>
  <c r="J180" i="3"/>
  <c r="J179" i="3"/>
  <c r="T170" i="3"/>
  <c r="AI170" i="1" s="1"/>
  <c r="J162" i="3"/>
  <c r="J161" i="3"/>
  <c r="J160" i="3"/>
  <c r="J159" i="3"/>
  <c r="J158" i="3"/>
  <c r="J154" i="3"/>
  <c r="J153" i="3"/>
  <c r="J152" i="3"/>
  <c r="J151" i="3"/>
  <c r="J150" i="3"/>
  <c r="J149" i="3"/>
  <c r="J148" i="3"/>
  <c r="J147" i="3"/>
  <c r="J145" i="3"/>
  <c r="J144" i="3"/>
  <c r="J143" i="3"/>
  <c r="J142" i="3"/>
  <c r="J141" i="3"/>
  <c r="J140" i="3"/>
  <c r="J138" i="3"/>
  <c r="J137" i="3"/>
  <c r="J136" i="3"/>
  <c r="J135" i="3"/>
  <c r="J134" i="3"/>
  <c r="J133" i="3"/>
  <c r="J131" i="3"/>
  <c r="J130" i="3"/>
  <c r="J129" i="3"/>
  <c r="J128" i="3"/>
  <c r="J127" i="3"/>
  <c r="J126" i="3"/>
  <c r="J122" i="3"/>
  <c r="J121" i="3"/>
  <c r="J120" i="3"/>
  <c r="J119" i="3"/>
  <c r="J118" i="3"/>
  <c r="J117" i="3"/>
  <c r="J116" i="3"/>
  <c r="J115" i="3"/>
  <c r="J114" i="3"/>
  <c r="J112" i="3"/>
  <c r="J111" i="3"/>
  <c r="J110" i="3"/>
  <c r="J109" i="3"/>
  <c r="J108" i="3"/>
  <c r="J107" i="3"/>
  <c r="J106" i="3"/>
  <c r="J105" i="3"/>
  <c r="J101" i="3"/>
  <c r="J100" i="3"/>
  <c r="J99" i="3"/>
  <c r="J98" i="3"/>
  <c r="J96" i="3"/>
  <c r="J95" i="3"/>
  <c r="J93" i="3"/>
  <c r="J92" i="3"/>
  <c r="J90" i="3"/>
  <c r="J89" i="3"/>
  <c r="J87" i="3"/>
  <c r="J85" i="3"/>
  <c r="J84" i="3"/>
  <c r="J83" i="3"/>
  <c r="J81" i="3"/>
  <c r="J80" i="3"/>
  <c r="J79" i="3"/>
  <c r="J78" i="3"/>
  <c r="J76" i="3"/>
  <c r="J75" i="3"/>
  <c r="J73" i="3"/>
  <c r="J72" i="3"/>
  <c r="J69" i="3"/>
  <c r="J68" i="3"/>
  <c r="J67" i="3"/>
  <c r="J64" i="3"/>
  <c r="J63" i="3"/>
  <c r="J62" i="3"/>
  <c r="J59" i="3"/>
  <c r="J58" i="3"/>
  <c r="J57" i="3"/>
  <c r="J56" i="3"/>
  <c r="J55" i="3"/>
  <c r="J54" i="3"/>
  <c r="J52" i="3"/>
  <c r="J51" i="3"/>
  <c r="J50" i="3"/>
  <c r="J49" i="3"/>
  <c r="J48" i="3"/>
  <c r="J47" i="3"/>
  <c r="J46" i="3"/>
  <c r="J45" i="3"/>
  <c r="J44" i="3"/>
  <c r="J42" i="3"/>
  <c r="J41" i="3"/>
  <c r="J40" i="3"/>
  <c r="J39" i="3"/>
  <c r="J38" i="3"/>
  <c r="J37" i="3"/>
  <c r="J34" i="3"/>
  <c r="J33" i="3"/>
  <c r="J32" i="3"/>
  <c r="J31" i="3"/>
  <c r="J30" i="3"/>
  <c r="J29" i="3"/>
  <c r="J28" i="3"/>
  <c r="J26" i="3"/>
  <c r="J25" i="3"/>
  <c r="J24" i="3"/>
  <c r="J23" i="3"/>
  <c r="J22" i="3"/>
  <c r="J21" i="3"/>
  <c r="S170" i="3" l="1"/>
  <c r="R170" i="3" s="1"/>
  <c r="N272" i="3"/>
  <c r="M272" i="3"/>
  <c r="L272" i="3"/>
  <c r="O272" i="3" l="1"/>
  <c r="P272" i="3" s="1"/>
  <c r="Q272" i="3" s="1"/>
  <c r="T272" i="3" s="1"/>
  <c r="I272" i="16" l="1"/>
  <c r="K272" i="16" s="1"/>
  <c r="J271" i="16"/>
  <c r="H271" i="16"/>
  <c r="J270" i="16"/>
  <c r="H270" i="16"/>
  <c r="I270" i="16" s="1"/>
  <c r="J269" i="16"/>
  <c r="H269" i="16"/>
  <c r="J268" i="16"/>
  <c r="H268" i="16"/>
  <c r="J267" i="16"/>
  <c r="H267" i="16"/>
  <c r="J266" i="16"/>
  <c r="H266" i="16"/>
  <c r="I266" i="16" s="1"/>
  <c r="J265" i="16"/>
  <c r="H265" i="16"/>
  <c r="J264" i="16"/>
  <c r="H264" i="16"/>
  <c r="I264" i="16" s="1"/>
  <c r="K264" i="16" s="1"/>
  <c r="L264" i="16" s="1"/>
  <c r="J263" i="16"/>
  <c r="H263" i="16"/>
  <c r="J262" i="16"/>
  <c r="H262" i="16"/>
  <c r="I262" i="16" s="1"/>
  <c r="J261" i="16"/>
  <c r="H261" i="16"/>
  <c r="J260" i="16"/>
  <c r="H260" i="16"/>
  <c r="I260" i="16" s="1"/>
  <c r="J259" i="16"/>
  <c r="H259" i="16"/>
  <c r="J258" i="16"/>
  <c r="H258" i="16"/>
  <c r="I258" i="16" s="1"/>
  <c r="K258" i="16" s="1"/>
  <c r="L258" i="16" s="1"/>
  <c r="J256" i="16"/>
  <c r="H256" i="16"/>
  <c r="J255" i="16"/>
  <c r="H255" i="16"/>
  <c r="I255" i="16" s="1"/>
  <c r="J254" i="16"/>
  <c r="H254" i="16"/>
  <c r="J253" i="16"/>
  <c r="H253" i="16"/>
  <c r="I253" i="16" s="1"/>
  <c r="J251" i="16"/>
  <c r="H251" i="16"/>
  <c r="J250" i="16"/>
  <c r="H250" i="16"/>
  <c r="I250" i="16" s="1"/>
  <c r="K250" i="16" s="1"/>
  <c r="L250" i="16" s="1"/>
  <c r="J249" i="16"/>
  <c r="H249" i="16"/>
  <c r="J248" i="16"/>
  <c r="H248" i="16"/>
  <c r="I248" i="16" s="1"/>
  <c r="K248" i="16" s="1"/>
  <c r="L248" i="16" s="1"/>
  <c r="J247" i="16"/>
  <c r="H247" i="16"/>
  <c r="J246" i="16"/>
  <c r="H246" i="16"/>
  <c r="J244" i="16"/>
  <c r="H244" i="16"/>
  <c r="J243" i="16"/>
  <c r="H243" i="16"/>
  <c r="J242" i="16"/>
  <c r="H242" i="16"/>
  <c r="J240" i="16"/>
  <c r="H240" i="16"/>
  <c r="I240" i="16" s="1"/>
  <c r="J239" i="16"/>
  <c r="H239" i="16"/>
  <c r="J238" i="16"/>
  <c r="H238" i="16"/>
  <c r="I238" i="16" s="1"/>
  <c r="J237" i="16"/>
  <c r="H237" i="16"/>
  <c r="I237" i="16" s="1"/>
  <c r="J236" i="16"/>
  <c r="H236" i="16"/>
  <c r="I236" i="16" s="1"/>
  <c r="J235" i="16"/>
  <c r="H235" i="16"/>
  <c r="I235" i="16" s="1"/>
  <c r="J234" i="16"/>
  <c r="H234" i="16"/>
  <c r="I234" i="16" s="1"/>
  <c r="K234" i="16" s="1"/>
  <c r="L234" i="16" s="1"/>
  <c r="J233" i="16"/>
  <c r="H233" i="16"/>
  <c r="I233" i="16" s="1"/>
  <c r="K233" i="16" s="1"/>
  <c r="L233" i="16" s="1"/>
  <c r="J232" i="16"/>
  <c r="H232" i="16"/>
  <c r="I232" i="16" s="1"/>
  <c r="J231" i="16"/>
  <c r="H231" i="16"/>
  <c r="J230" i="16"/>
  <c r="H230" i="16"/>
  <c r="I230" i="16" s="1"/>
  <c r="K230" i="16" s="1"/>
  <c r="L230" i="16" s="1"/>
  <c r="J229" i="16"/>
  <c r="H229" i="16"/>
  <c r="I229" i="16" s="1"/>
  <c r="J228" i="16"/>
  <c r="H228" i="16"/>
  <c r="I228" i="16" s="1"/>
  <c r="J227" i="16"/>
  <c r="H227" i="16"/>
  <c r="I227" i="16" s="1"/>
  <c r="J226" i="16"/>
  <c r="H226" i="16"/>
  <c r="I226" i="16" s="1"/>
  <c r="J225" i="16"/>
  <c r="H225" i="16"/>
  <c r="J224" i="16"/>
  <c r="H224" i="16"/>
  <c r="J223" i="16"/>
  <c r="H223" i="16"/>
  <c r="I223" i="16" s="1"/>
  <c r="J222" i="16"/>
  <c r="H222" i="16"/>
  <c r="I222" i="16" s="1"/>
  <c r="K222" i="16" s="1"/>
  <c r="L222" i="16" s="1"/>
  <c r="J221" i="16"/>
  <c r="H221" i="16"/>
  <c r="I221" i="16" s="1"/>
  <c r="J220" i="16"/>
  <c r="H220" i="16"/>
  <c r="J219" i="16"/>
  <c r="H219" i="16"/>
  <c r="I219" i="16" s="1"/>
  <c r="J218" i="16"/>
  <c r="H218" i="16"/>
  <c r="I218" i="16" s="1"/>
  <c r="K218" i="16" s="1"/>
  <c r="L218" i="16" s="1"/>
  <c r="J217" i="16"/>
  <c r="H217" i="16"/>
  <c r="I217" i="16" s="1"/>
  <c r="J216" i="16"/>
  <c r="H216" i="16"/>
  <c r="I216" i="16" s="1"/>
  <c r="J215" i="16"/>
  <c r="H215" i="16"/>
  <c r="I215" i="16" s="1"/>
  <c r="J214" i="16"/>
  <c r="H214" i="16"/>
  <c r="J213" i="16"/>
  <c r="H213" i="16"/>
  <c r="J212" i="16"/>
  <c r="H212" i="16"/>
  <c r="I212" i="16" s="1"/>
  <c r="J210" i="16"/>
  <c r="H210" i="16"/>
  <c r="I210" i="16" s="1"/>
  <c r="K210" i="16" s="1"/>
  <c r="L210" i="16" s="1"/>
  <c r="J209" i="16"/>
  <c r="H209" i="16"/>
  <c r="J208" i="16"/>
  <c r="H208" i="16"/>
  <c r="J207" i="16"/>
  <c r="H207" i="16"/>
  <c r="I207" i="16" s="1"/>
  <c r="J206" i="16"/>
  <c r="H206" i="16"/>
  <c r="I206" i="16" s="1"/>
  <c r="K206" i="16" s="1"/>
  <c r="L206" i="16" s="1"/>
  <c r="J205" i="16"/>
  <c r="H205" i="16"/>
  <c r="J204" i="16"/>
  <c r="H204" i="16"/>
  <c r="I204" i="16" s="1"/>
  <c r="K204" i="16" s="1"/>
  <c r="L204" i="16" s="1"/>
  <c r="J203" i="16"/>
  <c r="H203" i="16"/>
  <c r="I203" i="16" s="1"/>
  <c r="J202" i="16"/>
  <c r="H202" i="16"/>
  <c r="I202" i="16" s="1"/>
  <c r="K202" i="16" s="1"/>
  <c r="L202" i="16" s="1"/>
  <c r="J201" i="16"/>
  <c r="H201" i="16"/>
  <c r="J199" i="16"/>
  <c r="H199" i="16"/>
  <c r="J198" i="16"/>
  <c r="H198" i="16"/>
  <c r="J197" i="16"/>
  <c r="H197" i="16"/>
  <c r="I197" i="16" s="1"/>
  <c r="J196" i="16"/>
  <c r="H196" i="16"/>
  <c r="I196" i="16" s="1"/>
  <c r="K196" i="16" s="1"/>
  <c r="L196" i="16" s="1"/>
  <c r="J195" i="16"/>
  <c r="H195" i="16"/>
  <c r="I195" i="16" s="1"/>
  <c r="J194" i="16"/>
  <c r="H194" i="16"/>
  <c r="J193" i="16"/>
  <c r="H193" i="16"/>
  <c r="I193" i="16" s="1"/>
  <c r="J192" i="16"/>
  <c r="H192" i="16"/>
  <c r="J191" i="16"/>
  <c r="H191" i="16"/>
  <c r="I191" i="16" s="1"/>
  <c r="K191" i="16" s="1"/>
  <c r="L191" i="16" s="1"/>
  <c r="J190" i="16"/>
  <c r="H190" i="16"/>
  <c r="I190" i="16" s="1"/>
  <c r="J188" i="16"/>
  <c r="H188" i="16"/>
  <c r="I188" i="16" s="1"/>
  <c r="J187" i="16"/>
  <c r="H187" i="16"/>
  <c r="I187" i="16" s="1"/>
  <c r="J186" i="16"/>
  <c r="H186" i="16"/>
  <c r="J185" i="16"/>
  <c r="H185" i="16"/>
  <c r="I185" i="16" s="1"/>
  <c r="J184" i="16"/>
  <c r="H184" i="16"/>
  <c r="J183" i="16"/>
  <c r="H183" i="16"/>
  <c r="I183" i="16" s="1"/>
  <c r="J181" i="16"/>
  <c r="H181" i="16"/>
  <c r="I181" i="16" s="1"/>
  <c r="K181" i="16" s="1"/>
  <c r="L181" i="16" s="1"/>
  <c r="J180" i="16"/>
  <c r="H180" i="16"/>
  <c r="J179" i="16"/>
  <c r="H179" i="16"/>
  <c r="J172" i="16"/>
  <c r="H172" i="16"/>
  <c r="I172" i="16" s="1"/>
  <c r="J171" i="16"/>
  <c r="H171" i="16"/>
  <c r="I171" i="16" s="1"/>
  <c r="J170" i="16"/>
  <c r="H170" i="16"/>
  <c r="I170" i="16" s="1"/>
  <c r="K170" i="16" s="1"/>
  <c r="L170" i="16" s="1"/>
  <c r="J169" i="16"/>
  <c r="H169" i="16"/>
  <c r="J162" i="16"/>
  <c r="H162" i="16"/>
  <c r="I162" i="16" s="1"/>
  <c r="J161" i="16"/>
  <c r="H161" i="16"/>
  <c r="I161" i="16" s="1"/>
  <c r="J160" i="16"/>
  <c r="H160" i="16"/>
  <c r="I160" i="16" s="1"/>
  <c r="J159" i="16"/>
  <c r="H159" i="16"/>
  <c r="J158" i="16"/>
  <c r="H158" i="16"/>
  <c r="I158" i="16" s="1"/>
  <c r="J154" i="16"/>
  <c r="H154" i="16"/>
  <c r="I154" i="16" s="1"/>
  <c r="J153" i="16"/>
  <c r="H153" i="16"/>
  <c r="I153" i="16" s="1"/>
  <c r="J152" i="16"/>
  <c r="H152" i="16"/>
  <c r="J151" i="16"/>
  <c r="H151" i="16"/>
  <c r="I151" i="16" s="1"/>
  <c r="J150" i="16"/>
  <c r="H150" i="16"/>
  <c r="I150" i="16" s="1"/>
  <c r="J149" i="16"/>
  <c r="H149" i="16"/>
  <c r="I149" i="16" s="1"/>
  <c r="J148" i="16"/>
  <c r="H148" i="16"/>
  <c r="J147" i="16"/>
  <c r="H147" i="16"/>
  <c r="I147" i="16" s="1"/>
  <c r="J145" i="16"/>
  <c r="H145" i="16"/>
  <c r="I145" i="16" s="1"/>
  <c r="J144" i="16"/>
  <c r="H144" i="16"/>
  <c r="I144" i="16" s="1"/>
  <c r="K144" i="16" s="1"/>
  <c r="L144" i="16" s="1"/>
  <c r="J143" i="16"/>
  <c r="H143" i="16"/>
  <c r="J142" i="16"/>
  <c r="H142" i="16"/>
  <c r="I142" i="16" s="1"/>
  <c r="J141" i="16"/>
  <c r="H141" i="16"/>
  <c r="I141" i="16" s="1"/>
  <c r="J140" i="16"/>
  <c r="H140" i="16"/>
  <c r="I140" i="16" s="1"/>
  <c r="J138" i="16"/>
  <c r="H138" i="16"/>
  <c r="J137" i="16"/>
  <c r="H137" i="16"/>
  <c r="I137" i="16" s="1"/>
  <c r="J136" i="16"/>
  <c r="H136" i="16"/>
  <c r="I136" i="16" s="1"/>
  <c r="J135" i="16"/>
  <c r="H135" i="16"/>
  <c r="I135" i="16" s="1"/>
  <c r="J134" i="16"/>
  <c r="H134" i="16"/>
  <c r="J133" i="16"/>
  <c r="H133" i="16"/>
  <c r="I133" i="16" s="1"/>
  <c r="J131" i="16"/>
  <c r="H131" i="16"/>
  <c r="I131" i="16" s="1"/>
  <c r="J130" i="16"/>
  <c r="H130" i="16"/>
  <c r="I130" i="16" s="1"/>
  <c r="J129" i="16"/>
  <c r="H129" i="16"/>
  <c r="J128" i="16"/>
  <c r="H128" i="16"/>
  <c r="I128" i="16" s="1"/>
  <c r="J127" i="16"/>
  <c r="H127" i="16"/>
  <c r="I127" i="16" s="1"/>
  <c r="J126" i="16"/>
  <c r="H126" i="16"/>
  <c r="I126" i="16" s="1"/>
  <c r="J122" i="16"/>
  <c r="H122" i="16"/>
  <c r="I122" i="16" s="1"/>
  <c r="J121" i="16"/>
  <c r="H121" i="16"/>
  <c r="I121" i="16" s="1"/>
  <c r="J120" i="16"/>
  <c r="H120" i="16"/>
  <c r="I120" i="16" s="1"/>
  <c r="K120" i="16" s="1"/>
  <c r="L120" i="16" s="1"/>
  <c r="J119" i="16"/>
  <c r="H119" i="16"/>
  <c r="I119" i="16" s="1"/>
  <c r="K119" i="16" s="1"/>
  <c r="L119" i="16" s="1"/>
  <c r="J118" i="16"/>
  <c r="H118" i="16"/>
  <c r="I118" i="16" s="1"/>
  <c r="J117" i="16"/>
  <c r="H117" i="16"/>
  <c r="J116" i="16"/>
  <c r="H116" i="16"/>
  <c r="I116" i="16" s="1"/>
  <c r="J115" i="16"/>
  <c r="H115" i="16"/>
  <c r="I115" i="16" s="1"/>
  <c r="J114" i="16"/>
  <c r="H114" i="16"/>
  <c r="I114" i="16" s="1"/>
  <c r="J112" i="16"/>
  <c r="H112" i="16"/>
  <c r="I112" i="16" s="1"/>
  <c r="J111" i="16"/>
  <c r="H111" i="16"/>
  <c r="J110" i="16"/>
  <c r="H110" i="16"/>
  <c r="J109" i="16"/>
  <c r="H109" i="16"/>
  <c r="J108" i="16"/>
  <c r="H108" i="16"/>
  <c r="I108" i="16" s="1"/>
  <c r="J107" i="16"/>
  <c r="H107" i="16"/>
  <c r="I107" i="16" s="1"/>
  <c r="J106" i="16"/>
  <c r="H106" i="16"/>
  <c r="J105" i="16"/>
  <c r="H105" i="16"/>
  <c r="J101" i="16"/>
  <c r="H101" i="16"/>
  <c r="I101" i="16" s="1"/>
  <c r="J100" i="16"/>
  <c r="H100" i="16"/>
  <c r="I100" i="16" s="1"/>
  <c r="J99" i="16"/>
  <c r="H99" i="16"/>
  <c r="J98" i="16"/>
  <c r="H98" i="16"/>
  <c r="J96" i="16"/>
  <c r="H96" i="16"/>
  <c r="I96" i="16" s="1"/>
  <c r="J95" i="16"/>
  <c r="H95" i="16"/>
  <c r="I95" i="16" s="1"/>
  <c r="J93" i="16"/>
  <c r="H93" i="16"/>
  <c r="J92" i="16"/>
  <c r="H92" i="16"/>
  <c r="J90" i="16"/>
  <c r="H90" i="16"/>
  <c r="I90" i="16" s="1"/>
  <c r="J89" i="16"/>
  <c r="H89" i="16"/>
  <c r="I89" i="16" s="1"/>
  <c r="J87" i="16"/>
  <c r="H87" i="16"/>
  <c r="J85" i="16"/>
  <c r="H85" i="16"/>
  <c r="J84" i="16"/>
  <c r="H84" i="16"/>
  <c r="I84" i="16" s="1"/>
  <c r="J83" i="16"/>
  <c r="H83" i="16"/>
  <c r="J81" i="16"/>
  <c r="H81" i="16"/>
  <c r="J80" i="16"/>
  <c r="H80" i="16"/>
  <c r="J79" i="16"/>
  <c r="H79" i="16"/>
  <c r="I79" i="16" s="1"/>
  <c r="J78" i="16"/>
  <c r="H78" i="16"/>
  <c r="J76" i="16"/>
  <c r="H76" i="16"/>
  <c r="I76" i="16" s="1"/>
  <c r="J75" i="16"/>
  <c r="H75" i="16"/>
  <c r="I75" i="16" s="1"/>
  <c r="J73" i="16"/>
  <c r="H73" i="16"/>
  <c r="I73" i="16" s="1"/>
  <c r="J72" i="16"/>
  <c r="H72" i="16"/>
  <c r="J69" i="16"/>
  <c r="H69" i="16"/>
  <c r="I69" i="16" s="1"/>
  <c r="J68" i="16"/>
  <c r="H68" i="16"/>
  <c r="I68" i="16" s="1"/>
  <c r="J67" i="16"/>
  <c r="H67" i="16"/>
  <c r="I67" i="16" s="1"/>
  <c r="J64" i="16"/>
  <c r="H64" i="16"/>
  <c r="I64" i="16" s="1"/>
  <c r="J63" i="16"/>
  <c r="H63" i="16"/>
  <c r="J62" i="16"/>
  <c r="H62" i="16"/>
  <c r="I62" i="16" s="1"/>
  <c r="J59" i="16"/>
  <c r="H59" i="16"/>
  <c r="I59" i="16" s="1"/>
  <c r="J58" i="16"/>
  <c r="H58" i="16"/>
  <c r="I58" i="16" s="1"/>
  <c r="J57" i="16"/>
  <c r="H57" i="16"/>
  <c r="J56" i="16"/>
  <c r="H56" i="16"/>
  <c r="I56" i="16" s="1"/>
  <c r="J55" i="16"/>
  <c r="H55" i="16"/>
  <c r="I55" i="16" s="1"/>
  <c r="J54" i="16"/>
  <c r="H54" i="16"/>
  <c r="I54" i="16" s="1"/>
  <c r="J52" i="16"/>
  <c r="H52" i="16"/>
  <c r="I52" i="16" s="1"/>
  <c r="K52" i="16" s="1"/>
  <c r="L52" i="16" s="1"/>
  <c r="J51" i="16"/>
  <c r="H51" i="16"/>
  <c r="I51" i="16" s="1"/>
  <c r="J50" i="16"/>
  <c r="H50" i="16"/>
  <c r="I50" i="16" s="1"/>
  <c r="J49" i="16"/>
  <c r="H49" i="16"/>
  <c r="I49" i="16" s="1"/>
  <c r="J48" i="16"/>
  <c r="H48" i="16"/>
  <c r="I48" i="16" s="1"/>
  <c r="K48" i="16" s="1"/>
  <c r="L48" i="16" s="1"/>
  <c r="J47" i="16"/>
  <c r="H47" i="16"/>
  <c r="I47" i="16" s="1"/>
  <c r="J46" i="16"/>
  <c r="H46" i="16"/>
  <c r="I46" i="16" s="1"/>
  <c r="J45" i="16"/>
  <c r="H45" i="16"/>
  <c r="I45" i="16" s="1"/>
  <c r="J44" i="16"/>
  <c r="H44" i="16"/>
  <c r="J42" i="16"/>
  <c r="H42" i="16"/>
  <c r="J41" i="16"/>
  <c r="H41" i="16"/>
  <c r="I41" i="16" s="1"/>
  <c r="K41" i="16" s="1"/>
  <c r="L41" i="16" s="1"/>
  <c r="J40" i="16"/>
  <c r="H40" i="16"/>
  <c r="J39" i="16"/>
  <c r="H39" i="16"/>
  <c r="I39" i="16" s="1"/>
  <c r="J38" i="16"/>
  <c r="H38" i="16"/>
  <c r="I38" i="16" s="1"/>
  <c r="K38" i="16" s="1"/>
  <c r="L38" i="16" s="1"/>
  <c r="J37" i="16"/>
  <c r="H37" i="16"/>
  <c r="J34" i="16"/>
  <c r="H34" i="16"/>
  <c r="J33" i="16"/>
  <c r="H33" i="16"/>
  <c r="I33" i="16" s="1"/>
  <c r="J32" i="16"/>
  <c r="H32" i="16"/>
  <c r="I32" i="16" s="1"/>
  <c r="K32" i="16" s="1"/>
  <c r="L32" i="16" s="1"/>
  <c r="J31" i="16"/>
  <c r="H31" i="16"/>
  <c r="J30" i="16"/>
  <c r="H30" i="16"/>
  <c r="I30" i="16" s="1"/>
  <c r="J29" i="16"/>
  <c r="H29" i="16"/>
  <c r="J28" i="16"/>
  <c r="H28" i="16"/>
  <c r="I28" i="16" s="1"/>
  <c r="J26" i="16"/>
  <c r="H26" i="16"/>
  <c r="J25" i="16"/>
  <c r="H25" i="16"/>
  <c r="J24" i="16"/>
  <c r="H24" i="16"/>
  <c r="I24" i="16" s="1"/>
  <c r="J23" i="16"/>
  <c r="H23" i="16"/>
  <c r="I23" i="16" s="1"/>
  <c r="K23" i="16" s="1"/>
  <c r="L23" i="16" s="1"/>
  <c r="J22" i="16"/>
  <c r="H22" i="16"/>
  <c r="J21" i="16"/>
  <c r="H21" i="16"/>
  <c r="I17" i="16"/>
  <c r="K17" i="16" s="1"/>
  <c r="L17" i="16" s="1"/>
  <c r="I16" i="16"/>
  <c r="K16" i="16" s="1"/>
  <c r="L16" i="16" s="1"/>
  <c r="I15" i="16"/>
  <c r="K15" i="16" s="1"/>
  <c r="L15" i="16" s="1"/>
  <c r="I14" i="16"/>
  <c r="K14" i="16" s="1"/>
  <c r="L14" i="16" s="1"/>
  <c r="I13" i="16"/>
  <c r="K13" i="16" s="1"/>
  <c r="L13" i="16" s="1"/>
  <c r="I13" i="15"/>
  <c r="K13" i="15" s="1"/>
  <c r="L13" i="15" s="1"/>
  <c r="I14" i="15"/>
  <c r="K14" i="15" s="1"/>
  <c r="L14" i="15" s="1"/>
  <c r="I15" i="15"/>
  <c r="K15" i="15" s="1"/>
  <c r="L15" i="15" s="1"/>
  <c r="I16" i="15"/>
  <c r="K16" i="15" s="1"/>
  <c r="L16" i="15" s="1"/>
  <c r="I17" i="15"/>
  <c r="K17" i="15" s="1"/>
  <c r="L17" i="15" s="1"/>
  <c r="I272" i="18"/>
  <c r="K272" i="18" s="1"/>
  <c r="J271" i="18"/>
  <c r="H271" i="18"/>
  <c r="J270" i="18"/>
  <c r="H270" i="18"/>
  <c r="I270" i="18" s="1"/>
  <c r="J269" i="18"/>
  <c r="H269" i="18"/>
  <c r="J268" i="18"/>
  <c r="H268" i="18"/>
  <c r="J267" i="18"/>
  <c r="H267" i="18"/>
  <c r="J266" i="18"/>
  <c r="H266" i="18"/>
  <c r="I266" i="18" s="1"/>
  <c r="J265" i="18"/>
  <c r="H265" i="18"/>
  <c r="J264" i="18"/>
  <c r="H264" i="18"/>
  <c r="J263" i="18"/>
  <c r="H263" i="18"/>
  <c r="I263" i="18" s="1"/>
  <c r="J262" i="18"/>
  <c r="H262" i="18"/>
  <c r="I262" i="18" s="1"/>
  <c r="J261" i="18"/>
  <c r="H261" i="18"/>
  <c r="I261" i="18" s="1"/>
  <c r="J260" i="18"/>
  <c r="H260" i="18"/>
  <c r="I260" i="18" s="1"/>
  <c r="J259" i="18"/>
  <c r="H259" i="18"/>
  <c r="I259" i="18" s="1"/>
  <c r="J258" i="18"/>
  <c r="H258" i="18"/>
  <c r="I258" i="18" s="1"/>
  <c r="K258" i="18" s="1"/>
  <c r="L258" i="18" s="1"/>
  <c r="J256" i="18"/>
  <c r="H256" i="18"/>
  <c r="J255" i="18"/>
  <c r="H255" i="18"/>
  <c r="J254" i="18"/>
  <c r="H254" i="18"/>
  <c r="I254" i="18" s="1"/>
  <c r="J253" i="18"/>
  <c r="H253" i="18"/>
  <c r="I253" i="18" s="1"/>
  <c r="J251" i="18"/>
  <c r="H251" i="18"/>
  <c r="J250" i="18"/>
  <c r="H250" i="18"/>
  <c r="I250" i="18" s="1"/>
  <c r="J249" i="18"/>
  <c r="H249" i="18"/>
  <c r="I249" i="18" s="1"/>
  <c r="J248" i="18"/>
  <c r="H248" i="18"/>
  <c r="I248" i="18" s="1"/>
  <c r="J247" i="18"/>
  <c r="H247" i="18"/>
  <c r="I247" i="18" s="1"/>
  <c r="J246" i="18"/>
  <c r="H246" i="18"/>
  <c r="J244" i="18"/>
  <c r="H244" i="18"/>
  <c r="I244" i="18" s="1"/>
  <c r="J243" i="18"/>
  <c r="H243" i="18"/>
  <c r="J242" i="18"/>
  <c r="H242" i="18"/>
  <c r="I242" i="18" s="1"/>
  <c r="J240" i="18"/>
  <c r="H240" i="18"/>
  <c r="J239" i="18"/>
  <c r="H239" i="18"/>
  <c r="I239" i="18" s="1"/>
  <c r="J238" i="18"/>
  <c r="H238" i="18"/>
  <c r="J237" i="18"/>
  <c r="H237" i="18"/>
  <c r="J236" i="18"/>
  <c r="H236" i="18"/>
  <c r="I236" i="18" s="1"/>
  <c r="K236" i="18" s="1"/>
  <c r="L236" i="18" s="1"/>
  <c r="J235" i="18"/>
  <c r="H235" i="18"/>
  <c r="I235" i="18" s="1"/>
  <c r="J234" i="18"/>
  <c r="H234" i="18"/>
  <c r="I234" i="18" s="1"/>
  <c r="J233" i="18"/>
  <c r="H233" i="18"/>
  <c r="J232" i="18"/>
  <c r="H232" i="18"/>
  <c r="I232" i="18" s="1"/>
  <c r="J231" i="18"/>
  <c r="H231" i="18"/>
  <c r="I231" i="18" s="1"/>
  <c r="J230" i="18"/>
  <c r="H230" i="18"/>
  <c r="I230" i="18" s="1"/>
  <c r="J229" i="18"/>
  <c r="H229" i="18"/>
  <c r="J228" i="18"/>
  <c r="H228" i="18"/>
  <c r="I228" i="18" s="1"/>
  <c r="J227" i="18"/>
  <c r="H227" i="18"/>
  <c r="J226" i="18"/>
  <c r="H226" i="18"/>
  <c r="I226" i="18" s="1"/>
  <c r="J225" i="18"/>
  <c r="H225" i="18"/>
  <c r="I225" i="18" s="1"/>
  <c r="J224" i="18"/>
  <c r="H224" i="18"/>
  <c r="I224" i="18" s="1"/>
  <c r="J223" i="18"/>
  <c r="H223" i="18"/>
  <c r="J222" i="18"/>
  <c r="H222" i="18"/>
  <c r="I222" i="18" s="1"/>
  <c r="J221" i="18"/>
  <c r="H221" i="18"/>
  <c r="I221" i="18" s="1"/>
  <c r="J220" i="18"/>
  <c r="H220" i="18"/>
  <c r="J219" i="18"/>
  <c r="H219" i="18"/>
  <c r="I219" i="18" s="1"/>
  <c r="J218" i="18"/>
  <c r="H218" i="18"/>
  <c r="I218" i="18" s="1"/>
  <c r="J217" i="18"/>
  <c r="H217" i="18"/>
  <c r="I217" i="18" s="1"/>
  <c r="J216" i="18"/>
  <c r="H216" i="18"/>
  <c r="I216" i="18" s="1"/>
  <c r="J215" i="18"/>
  <c r="H215" i="18"/>
  <c r="J214" i="18"/>
  <c r="H214" i="18"/>
  <c r="I214" i="18" s="1"/>
  <c r="J213" i="18"/>
  <c r="H213" i="18"/>
  <c r="J212" i="18"/>
  <c r="H212" i="18"/>
  <c r="I212" i="18" s="1"/>
  <c r="J210" i="18"/>
  <c r="H210" i="18"/>
  <c r="J209" i="18"/>
  <c r="H209" i="18"/>
  <c r="J208" i="18"/>
  <c r="H208" i="18"/>
  <c r="J207" i="18"/>
  <c r="H207" i="18"/>
  <c r="J206" i="18"/>
  <c r="H206" i="18"/>
  <c r="I206" i="18" s="1"/>
  <c r="J205" i="18"/>
  <c r="H205" i="18"/>
  <c r="I205" i="18" s="1"/>
  <c r="J204" i="18"/>
  <c r="H204" i="18"/>
  <c r="I204" i="18" s="1"/>
  <c r="J203" i="18"/>
  <c r="H203" i="18"/>
  <c r="J202" i="18"/>
  <c r="H202" i="18"/>
  <c r="I202" i="18" s="1"/>
  <c r="J201" i="18"/>
  <c r="H201" i="18"/>
  <c r="I201" i="18" s="1"/>
  <c r="J199" i="18"/>
  <c r="H199" i="18"/>
  <c r="J198" i="18"/>
  <c r="H198" i="18"/>
  <c r="J197" i="18"/>
  <c r="H197" i="18"/>
  <c r="I197" i="18" s="1"/>
  <c r="J196" i="18"/>
  <c r="H196" i="18"/>
  <c r="I196" i="18" s="1"/>
  <c r="K196" i="18" s="1"/>
  <c r="L196" i="18" s="1"/>
  <c r="J195" i="18"/>
  <c r="H195" i="18"/>
  <c r="J194" i="18"/>
  <c r="H194" i="18"/>
  <c r="J193" i="18"/>
  <c r="H193" i="18"/>
  <c r="I193" i="18" s="1"/>
  <c r="J192" i="18"/>
  <c r="H192" i="18"/>
  <c r="I192" i="18" s="1"/>
  <c r="J191" i="18"/>
  <c r="H191" i="18"/>
  <c r="I191" i="18" s="1"/>
  <c r="J190" i="18"/>
  <c r="H190" i="18"/>
  <c r="I190" i="18" s="1"/>
  <c r="J188" i="18"/>
  <c r="H188" i="18"/>
  <c r="J187" i="18"/>
  <c r="H187" i="18"/>
  <c r="I187" i="18" s="1"/>
  <c r="J186" i="18"/>
  <c r="H186" i="18"/>
  <c r="J185" i="18"/>
  <c r="H185" i="18"/>
  <c r="J184" i="18"/>
  <c r="H184" i="18"/>
  <c r="I184" i="18" s="1"/>
  <c r="J183" i="18"/>
  <c r="H183" i="18"/>
  <c r="I183" i="18" s="1"/>
  <c r="J181" i="18"/>
  <c r="H181" i="18"/>
  <c r="J180" i="18"/>
  <c r="H180" i="18"/>
  <c r="I180" i="18" s="1"/>
  <c r="J179" i="18"/>
  <c r="H179" i="18"/>
  <c r="J172" i="18"/>
  <c r="H172" i="18"/>
  <c r="I172" i="18" s="1"/>
  <c r="K172" i="18" s="1"/>
  <c r="L172" i="18" s="1"/>
  <c r="J171" i="18"/>
  <c r="H171" i="18"/>
  <c r="I171" i="18" s="1"/>
  <c r="K171" i="18" s="1"/>
  <c r="L171" i="18" s="1"/>
  <c r="J170" i="18"/>
  <c r="H170" i="18"/>
  <c r="I170" i="18" s="1"/>
  <c r="J169" i="18"/>
  <c r="H169" i="18"/>
  <c r="J162" i="18"/>
  <c r="H162" i="18"/>
  <c r="I162" i="18" s="1"/>
  <c r="J161" i="18"/>
  <c r="H161" i="18"/>
  <c r="I161" i="18" s="1"/>
  <c r="J160" i="18"/>
  <c r="H160" i="18"/>
  <c r="I160" i="18" s="1"/>
  <c r="J159" i="18"/>
  <c r="H159" i="18"/>
  <c r="I159" i="18" s="1"/>
  <c r="J158" i="18"/>
  <c r="H158" i="18"/>
  <c r="I158" i="18" s="1"/>
  <c r="J154" i="18"/>
  <c r="H154" i="18"/>
  <c r="I154" i="18" s="1"/>
  <c r="J153" i="18"/>
  <c r="H153" i="18"/>
  <c r="I153" i="18" s="1"/>
  <c r="J152" i="18"/>
  <c r="H152" i="18"/>
  <c r="J151" i="18"/>
  <c r="H151" i="18"/>
  <c r="I151" i="18" s="1"/>
  <c r="J150" i="18"/>
  <c r="H150" i="18"/>
  <c r="I150" i="18" s="1"/>
  <c r="J149" i="18"/>
  <c r="H149" i="18"/>
  <c r="I149" i="18" s="1"/>
  <c r="J148" i="18"/>
  <c r="H148" i="18"/>
  <c r="I148" i="18" s="1"/>
  <c r="J147" i="18"/>
  <c r="H147" i="18"/>
  <c r="I147" i="18" s="1"/>
  <c r="J145" i="18"/>
  <c r="H145" i="18"/>
  <c r="I145" i="18" s="1"/>
  <c r="J144" i="18"/>
  <c r="H144" i="18"/>
  <c r="I144" i="18" s="1"/>
  <c r="J143" i="18"/>
  <c r="H143" i="18"/>
  <c r="J142" i="18"/>
  <c r="H142" i="18"/>
  <c r="I142" i="18" s="1"/>
  <c r="J141" i="18"/>
  <c r="H141" i="18"/>
  <c r="I141" i="18" s="1"/>
  <c r="J140" i="18"/>
  <c r="H140" i="18"/>
  <c r="I140" i="18" s="1"/>
  <c r="J138" i="18"/>
  <c r="H138" i="18"/>
  <c r="J137" i="18"/>
  <c r="H137" i="18"/>
  <c r="I137" i="18" s="1"/>
  <c r="J136" i="18"/>
  <c r="H136" i="18"/>
  <c r="I136" i="18" s="1"/>
  <c r="J135" i="18"/>
  <c r="H135" i="18"/>
  <c r="I135" i="18" s="1"/>
  <c r="J134" i="18"/>
  <c r="H134" i="18"/>
  <c r="I134" i="18" s="1"/>
  <c r="J133" i="18"/>
  <c r="H133" i="18"/>
  <c r="J131" i="18"/>
  <c r="H131" i="18"/>
  <c r="I131" i="18" s="1"/>
  <c r="J130" i="18"/>
  <c r="H130" i="18"/>
  <c r="J129" i="18"/>
  <c r="H129" i="18"/>
  <c r="J128" i="18"/>
  <c r="H128" i="18"/>
  <c r="I128" i="18" s="1"/>
  <c r="J127" i="18"/>
  <c r="H127" i="18"/>
  <c r="I127" i="18" s="1"/>
  <c r="J126" i="18"/>
  <c r="H126" i="18"/>
  <c r="I126" i="18" s="1"/>
  <c r="J122" i="18"/>
  <c r="H122" i="18"/>
  <c r="I122" i="18" s="1"/>
  <c r="J121" i="18"/>
  <c r="H121" i="18"/>
  <c r="I121" i="18" s="1"/>
  <c r="J120" i="18"/>
  <c r="H120" i="18"/>
  <c r="I120" i="18" s="1"/>
  <c r="J119" i="18"/>
  <c r="H119" i="18"/>
  <c r="I119" i="18" s="1"/>
  <c r="K119" i="18" s="1"/>
  <c r="L119" i="18" s="1"/>
  <c r="J118" i="18"/>
  <c r="H118" i="18"/>
  <c r="I118" i="18" s="1"/>
  <c r="J117" i="18"/>
  <c r="H117" i="18"/>
  <c r="J116" i="18"/>
  <c r="H116" i="18"/>
  <c r="I116" i="18" s="1"/>
  <c r="K116" i="18" s="1"/>
  <c r="L116" i="18" s="1"/>
  <c r="J115" i="18"/>
  <c r="H115" i="18"/>
  <c r="I115" i="18" s="1"/>
  <c r="J114" i="18"/>
  <c r="H114" i="18"/>
  <c r="I114" i="18" s="1"/>
  <c r="K114" i="18" s="1"/>
  <c r="L114" i="18" s="1"/>
  <c r="J112" i="18"/>
  <c r="H112" i="18"/>
  <c r="J111" i="18"/>
  <c r="H111" i="18"/>
  <c r="I111" i="18" s="1"/>
  <c r="J110" i="18"/>
  <c r="H110" i="18"/>
  <c r="I110" i="18" s="1"/>
  <c r="J109" i="18"/>
  <c r="H109" i="18"/>
  <c r="I109" i="18" s="1"/>
  <c r="J108" i="18"/>
  <c r="H108" i="18"/>
  <c r="J107" i="18"/>
  <c r="H107" i="18"/>
  <c r="I107" i="18" s="1"/>
  <c r="J106" i="18"/>
  <c r="H106" i="18"/>
  <c r="I106" i="18" s="1"/>
  <c r="J105" i="18"/>
  <c r="H105" i="18"/>
  <c r="J101" i="18"/>
  <c r="H101" i="18"/>
  <c r="J100" i="18"/>
  <c r="H100" i="18"/>
  <c r="I100" i="18" s="1"/>
  <c r="K100" i="18" s="1"/>
  <c r="L100" i="18" s="1"/>
  <c r="J99" i="18"/>
  <c r="H99" i="18"/>
  <c r="I99" i="18" s="1"/>
  <c r="K99" i="18" s="1"/>
  <c r="L99" i="18" s="1"/>
  <c r="J98" i="18"/>
  <c r="H98" i="18"/>
  <c r="I98" i="18" s="1"/>
  <c r="K98" i="18" s="1"/>
  <c r="L98" i="18" s="1"/>
  <c r="J96" i="18"/>
  <c r="H96" i="18"/>
  <c r="J95" i="18"/>
  <c r="H95" i="18"/>
  <c r="I95" i="18" s="1"/>
  <c r="J93" i="18"/>
  <c r="H93" i="18"/>
  <c r="I93" i="18" s="1"/>
  <c r="J92" i="18"/>
  <c r="H92" i="18"/>
  <c r="I92" i="18" s="1"/>
  <c r="K92" i="18" s="1"/>
  <c r="L92" i="18" s="1"/>
  <c r="J90" i="18"/>
  <c r="H90" i="18"/>
  <c r="J89" i="18"/>
  <c r="H89" i="18"/>
  <c r="I89" i="18" s="1"/>
  <c r="J87" i="18"/>
  <c r="H87" i="18"/>
  <c r="I87" i="18" s="1"/>
  <c r="J85" i="18"/>
  <c r="H85" i="18"/>
  <c r="I85" i="18" s="1"/>
  <c r="J84" i="18"/>
  <c r="H84" i="18"/>
  <c r="J83" i="18"/>
  <c r="H83" i="18"/>
  <c r="I83" i="18" s="1"/>
  <c r="J81" i="18"/>
  <c r="H81" i="18"/>
  <c r="I81" i="18" s="1"/>
  <c r="J80" i="18"/>
  <c r="H80" i="18"/>
  <c r="I80" i="18" s="1"/>
  <c r="J79" i="18"/>
  <c r="H79" i="18"/>
  <c r="I79" i="18" s="1"/>
  <c r="J78" i="18"/>
  <c r="H78" i="18"/>
  <c r="J76" i="18"/>
  <c r="H76" i="18"/>
  <c r="I76" i="18" s="1"/>
  <c r="J75" i="18"/>
  <c r="H75" i="18"/>
  <c r="I75" i="18" s="1"/>
  <c r="J73" i="18"/>
  <c r="H73" i="18"/>
  <c r="I73" i="18" s="1"/>
  <c r="J72" i="18"/>
  <c r="H72" i="18"/>
  <c r="I72" i="18" s="1"/>
  <c r="J69" i="18"/>
  <c r="H69" i="18"/>
  <c r="I69" i="18" s="1"/>
  <c r="J68" i="18"/>
  <c r="H68" i="18"/>
  <c r="I68" i="18" s="1"/>
  <c r="J67" i="18"/>
  <c r="H67" i="18"/>
  <c r="J64" i="18"/>
  <c r="H64" i="18"/>
  <c r="I64" i="18" s="1"/>
  <c r="J63" i="18"/>
  <c r="H63" i="18"/>
  <c r="I63" i="18" s="1"/>
  <c r="J62" i="18"/>
  <c r="H62" i="18"/>
  <c r="I62" i="18" s="1"/>
  <c r="J59" i="18"/>
  <c r="H59" i="18"/>
  <c r="I59" i="18" s="1"/>
  <c r="J58" i="18"/>
  <c r="H58" i="18"/>
  <c r="I58" i="18" s="1"/>
  <c r="J57" i="18"/>
  <c r="H57" i="18"/>
  <c r="I57" i="18" s="1"/>
  <c r="J56" i="18"/>
  <c r="H56" i="18"/>
  <c r="I56" i="18" s="1"/>
  <c r="J55" i="18"/>
  <c r="H55" i="18"/>
  <c r="J54" i="18"/>
  <c r="H54" i="18"/>
  <c r="I54" i="18" s="1"/>
  <c r="J52" i="18"/>
  <c r="H52" i="18"/>
  <c r="I52" i="18" s="1"/>
  <c r="K52" i="18" s="1"/>
  <c r="L52" i="18" s="1"/>
  <c r="J51" i="18"/>
  <c r="H51" i="18"/>
  <c r="I51" i="18" s="1"/>
  <c r="J50" i="18"/>
  <c r="H50" i="18"/>
  <c r="I50" i="18" s="1"/>
  <c r="J49" i="18"/>
  <c r="H49" i="18"/>
  <c r="I49" i="18" s="1"/>
  <c r="J48" i="18"/>
  <c r="H48" i="18"/>
  <c r="I48" i="18" s="1"/>
  <c r="K48" i="18" s="1"/>
  <c r="L48" i="18" s="1"/>
  <c r="J47" i="18"/>
  <c r="H47" i="18"/>
  <c r="I47" i="18" s="1"/>
  <c r="J46" i="18"/>
  <c r="H46" i="18"/>
  <c r="I46" i="18" s="1"/>
  <c r="J45" i="18"/>
  <c r="H45" i="18"/>
  <c r="J44" i="18"/>
  <c r="H44" i="18"/>
  <c r="I44" i="18" s="1"/>
  <c r="J42" i="18"/>
  <c r="H42" i="18"/>
  <c r="J41" i="18"/>
  <c r="H41" i="18"/>
  <c r="I41" i="18" s="1"/>
  <c r="J40" i="18"/>
  <c r="H40" i="18"/>
  <c r="I40" i="18" s="1"/>
  <c r="J39" i="18"/>
  <c r="H39" i="18"/>
  <c r="I39" i="18" s="1"/>
  <c r="J38" i="18"/>
  <c r="H38" i="18"/>
  <c r="I38" i="18" s="1"/>
  <c r="J37" i="18"/>
  <c r="H37" i="18"/>
  <c r="I37" i="18" s="1"/>
  <c r="J34" i="18"/>
  <c r="H34" i="18"/>
  <c r="I34" i="18" s="1"/>
  <c r="J33" i="18"/>
  <c r="H33" i="18"/>
  <c r="I33" i="18" s="1"/>
  <c r="J32" i="18"/>
  <c r="H32" i="18"/>
  <c r="I32" i="18" s="1"/>
  <c r="J31" i="18"/>
  <c r="H31" i="18"/>
  <c r="J30" i="18"/>
  <c r="H30" i="18"/>
  <c r="I30" i="18" s="1"/>
  <c r="J29" i="18"/>
  <c r="H29" i="18"/>
  <c r="J28" i="18"/>
  <c r="H28" i="18"/>
  <c r="I28" i="18" s="1"/>
  <c r="J26" i="18"/>
  <c r="H26" i="18"/>
  <c r="J25" i="18"/>
  <c r="H25" i="18"/>
  <c r="I25" i="18" s="1"/>
  <c r="J24" i="18"/>
  <c r="H24" i="18"/>
  <c r="I24" i="18" s="1"/>
  <c r="K24" i="18" s="1"/>
  <c r="L24" i="18" s="1"/>
  <c r="J23" i="18"/>
  <c r="H23" i="18"/>
  <c r="J22" i="18"/>
  <c r="H22" i="18"/>
  <c r="J21" i="18"/>
  <c r="H21" i="18"/>
  <c r="I21" i="18" s="1"/>
  <c r="I17" i="18"/>
  <c r="K17" i="18" s="1"/>
  <c r="L17" i="18" s="1"/>
  <c r="I16" i="18"/>
  <c r="K16" i="18" s="1"/>
  <c r="L16" i="18" s="1"/>
  <c r="I15" i="18"/>
  <c r="K15" i="18" s="1"/>
  <c r="L15" i="18" s="1"/>
  <c r="I14" i="18"/>
  <c r="K14" i="18" s="1"/>
  <c r="L14" i="18" s="1"/>
  <c r="I13" i="18"/>
  <c r="K13" i="18" s="1"/>
  <c r="L13" i="18" s="1"/>
  <c r="I272" i="17"/>
  <c r="K272" i="17" s="1"/>
  <c r="J271" i="17"/>
  <c r="H271" i="17"/>
  <c r="J270" i="17"/>
  <c r="H270" i="17"/>
  <c r="I270" i="17" s="1"/>
  <c r="K270" i="17" s="1"/>
  <c r="L270" i="17" s="1"/>
  <c r="J269" i="17"/>
  <c r="H269" i="17"/>
  <c r="J268" i="17"/>
  <c r="H268" i="17"/>
  <c r="I268" i="17" s="1"/>
  <c r="K268" i="17" s="1"/>
  <c r="L268" i="17" s="1"/>
  <c r="J267" i="17"/>
  <c r="H267" i="17"/>
  <c r="J266" i="17"/>
  <c r="H266" i="17"/>
  <c r="I266" i="17" s="1"/>
  <c r="K266" i="17" s="1"/>
  <c r="L266" i="17" s="1"/>
  <c r="J265" i="17"/>
  <c r="H265" i="17"/>
  <c r="J264" i="17"/>
  <c r="H264" i="17"/>
  <c r="J263" i="17"/>
  <c r="H263" i="17"/>
  <c r="J262" i="17"/>
  <c r="H262" i="17"/>
  <c r="I262" i="17" s="1"/>
  <c r="J261" i="17"/>
  <c r="H261" i="17"/>
  <c r="I261" i="17" s="1"/>
  <c r="J260" i="17"/>
  <c r="H260" i="17"/>
  <c r="J259" i="17"/>
  <c r="H259" i="17"/>
  <c r="I259" i="17" s="1"/>
  <c r="J258" i="17"/>
  <c r="H258" i="17"/>
  <c r="I258" i="17" s="1"/>
  <c r="K258" i="17" s="1"/>
  <c r="L258" i="17" s="1"/>
  <c r="J256" i="17"/>
  <c r="H256" i="17"/>
  <c r="I256" i="17" s="1"/>
  <c r="J255" i="17"/>
  <c r="H255" i="17"/>
  <c r="I255" i="17" s="1"/>
  <c r="K255" i="17" s="1"/>
  <c r="L255" i="17" s="1"/>
  <c r="J254" i="17"/>
  <c r="H254" i="17"/>
  <c r="J253" i="17"/>
  <c r="H253" i="17"/>
  <c r="I253" i="17" s="1"/>
  <c r="J251" i="17"/>
  <c r="H251" i="17"/>
  <c r="J250" i="17"/>
  <c r="H250" i="17"/>
  <c r="J249" i="17"/>
  <c r="H249" i="17"/>
  <c r="I249" i="17" s="1"/>
  <c r="J248" i="17"/>
  <c r="H248" i="17"/>
  <c r="I248" i="17" s="1"/>
  <c r="K248" i="17" s="1"/>
  <c r="L248" i="17" s="1"/>
  <c r="J247" i="17"/>
  <c r="H247" i="17"/>
  <c r="I247" i="17" s="1"/>
  <c r="J246" i="17"/>
  <c r="H246" i="17"/>
  <c r="J244" i="17"/>
  <c r="H244" i="17"/>
  <c r="I244" i="17" s="1"/>
  <c r="J243" i="17"/>
  <c r="H243" i="17"/>
  <c r="I243" i="17" s="1"/>
  <c r="K243" i="17" s="1"/>
  <c r="L243" i="17" s="1"/>
  <c r="J242" i="17"/>
  <c r="H242" i="17"/>
  <c r="J240" i="17"/>
  <c r="H240" i="17"/>
  <c r="I240" i="17" s="1"/>
  <c r="J239" i="17"/>
  <c r="H239" i="17"/>
  <c r="J238" i="17"/>
  <c r="H238" i="17"/>
  <c r="I238" i="17" s="1"/>
  <c r="J237" i="17"/>
  <c r="H237" i="17"/>
  <c r="I237" i="17" s="1"/>
  <c r="J236" i="17"/>
  <c r="H236" i="17"/>
  <c r="J235" i="17"/>
  <c r="H235" i="17"/>
  <c r="I235" i="17" s="1"/>
  <c r="J234" i="17"/>
  <c r="H234" i="17"/>
  <c r="I234" i="17" s="1"/>
  <c r="J233" i="17"/>
  <c r="H233" i="17"/>
  <c r="I233" i="17" s="1"/>
  <c r="J232" i="17"/>
  <c r="H232" i="17"/>
  <c r="I232" i="17" s="1"/>
  <c r="J231" i="17"/>
  <c r="H231" i="17"/>
  <c r="I231" i="17" s="1"/>
  <c r="J230" i="17"/>
  <c r="H230" i="17"/>
  <c r="J229" i="17"/>
  <c r="H229" i="17"/>
  <c r="I229" i="17" s="1"/>
  <c r="J228" i="17"/>
  <c r="H228" i="17"/>
  <c r="I228" i="17" s="1"/>
  <c r="J227" i="17"/>
  <c r="H227" i="17"/>
  <c r="I227" i="17" s="1"/>
  <c r="J226" i="17"/>
  <c r="H226" i="17"/>
  <c r="I226" i="17" s="1"/>
  <c r="J225" i="17"/>
  <c r="H225" i="17"/>
  <c r="I225" i="17" s="1"/>
  <c r="J224" i="17"/>
  <c r="H224" i="17"/>
  <c r="I224" i="17" s="1"/>
  <c r="J223" i="17"/>
  <c r="H223" i="17"/>
  <c r="J222" i="17"/>
  <c r="H222" i="17"/>
  <c r="I222" i="17" s="1"/>
  <c r="J221" i="17"/>
  <c r="H221" i="17"/>
  <c r="I221" i="17" s="1"/>
  <c r="J220" i="17"/>
  <c r="H220" i="17"/>
  <c r="I220" i="17" s="1"/>
  <c r="J219" i="17"/>
  <c r="H219" i="17"/>
  <c r="J218" i="17"/>
  <c r="H218" i="17"/>
  <c r="I218" i="17" s="1"/>
  <c r="J217" i="17"/>
  <c r="H217" i="17"/>
  <c r="I217" i="17" s="1"/>
  <c r="J216" i="17"/>
  <c r="H216" i="17"/>
  <c r="J215" i="17"/>
  <c r="H215" i="17"/>
  <c r="J214" i="17"/>
  <c r="H214" i="17"/>
  <c r="I214" i="17" s="1"/>
  <c r="K214" i="17" s="1"/>
  <c r="L214" i="17" s="1"/>
  <c r="J213" i="17"/>
  <c r="H213" i="17"/>
  <c r="I213" i="17" s="1"/>
  <c r="J212" i="17"/>
  <c r="H212" i="17"/>
  <c r="I212" i="17" s="1"/>
  <c r="K212" i="17" s="1"/>
  <c r="L212" i="17" s="1"/>
  <c r="J210" i="17"/>
  <c r="H210" i="17"/>
  <c r="J209" i="17"/>
  <c r="H209" i="17"/>
  <c r="I209" i="17" s="1"/>
  <c r="K209" i="17" s="1"/>
  <c r="L209" i="17" s="1"/>
  <c r="J208" i="17"/>
  <c r="H208" i="17"/>
  <c r="I208" i="17" s="1"/>
  <c r="J207" i="17"/>
  <c r="H207" i="17"/>
  <c r="I207" i="17" s="1"/>
  <c r="K207" i="17" s="1"/>
  <c r="L207" i="17" s="1"/>
  <c r="J206" i="17"/>
  <c r="H206" i="17"/>
  <c r="J205" i="17"/>
  <c r="H205" i="17"/>
  <c r="I205" i="17" s="1"/>
  <c r="K205" i="17" s="1"/>
  <c r="L205" i="17" s="1"/>
  <c r="J204" i="17"/>
  <c r="H204" i="17"/>
  <c r="I204" i="17" s="1"/>
  <c r="J203" i="17"/>
  <c r="H203" i="17"/>
  <c r="I203" i="17" s="1"/>
  <c r="J202" i="17"/>
  <c r="H202" i="17"/>
  <c r="J201" i="17"/>
  <c r="H201" i="17"/>
  <c r="I201" i="17" s="1"/>
  <c r="J199" i="17"/>
  <c r="H199" i="17"/>
  <c r="I199" i="17" s="1"/>
  <c r="J198" i="17"/>
  <c r="H198" i="17"/>
  <c r="J197" i="17"/>
  <c r="H197" i="17"/>
  <c r="J196" i="17"/>
  <c r="H196" i="17"/>
  <c r="I196" i="17" s="1"/>
  <c r="K196" i="17" s="1"/>
  <c r="L196" i="17" s="1"/>
  <c r="J195" i="17"/>
  <c r="H195" i="17"/>
  <c r="I195" i="17" s="1"/>
  <c r="J194" i="17"/>
  <c r="H194" i="17"/>
  <c r="I194" i="17" s="1"/>
  <c r="K194" i="17" s="1"/>
  <c r="L194" i="17" s="1"/>
  <c r="J193" i="17"/>
  <c r="H193" i="17"/>
  <c r="J192" i="17"/>
  <c r="H192" i="17"/>
  <c r="I192" i="17" s="1"/>
  <c r="K192" i="17" s="1"/>
  <c r="L192" i="17" s="1"/>
  <c r="J191" i="17"/>
  <c r="H191" i="17"/>
  <c r="J190" i="17"/>
  <c r="H190" i="17"/>
  <c r="I190" i="17" s="1"/>
  <c r="J188" i="17"/>
  <c r="H188" i="17"/>
  <c r="J187" i="17"/>
  <c r="H187" i="17"/>
  <c r="I187" i="17" s="1"/>
  <c r="J186" i="17"/>
  <c r="H186" i="17"/>
  <c r="J185" i="17"/>
  <c r="H185" i="17"/>
  <c r="I185" i="17" s="1"/>
  <c r="J184" i="17"/>
  <c r="H184" i="17"/>
  <c r="J183" i="17"/>
  <c r="H183" i="17"/>
  <c r="I183" i="17" s="1"/>
  <c r="K183" i="17" s="1"/>
  <c r="L183" i="17" s="1"/>
  <c r="J181" i="17"/>
  <c r="H181" i="17"/>
  <c r="J180" i="17"/>
  <c r="H180" i="17"/>
  <c r="I180" i="17" s="1"/>
  <c r="K180" i="17" s="1"/>
  <c r="L180" i="17" s="1"/>
  <c r="J179" i="17"/>
  <c r="H179" i="17"/>
  <c r="J172" i="17"/>
  <c r="H172" i="17"/>
  <c r="I172" i="17" s="1"/>
  <c r="J171" i="17"/>
  <c r="H171" i="17"/>
  <c r="J170" i="17"/>
  <c r="H170" i="17"/>
  <c r="J169" i="17"/>
  <c r="H169" i="17"/>
  <c r="I169" i="17" s="1"/>
  <c r="J162" i="17"/>
  <c r="H162" i="17"/>
  <c r="I162" i="17" s="1"/>
  <c r="J161" i="17"/>
  <c r="H161" i="17"/>
  <c r="I161" i="17" s="1"/>
  <c r="J160" i="17"/>
  <c r="H160" i="17"/>
  <c r="J159" i="17"/>
  <c r="H159" i="17"/>
  <c r="I159" i="17" s="1"/>
  <c r="J158" i="17"/>
  <c r="H158" i="17"/>
  <c r="I158" i="17" s="1"/>
  <c r="J154" i="17"/>
  <c r="H154" i="17"/>
  <c r="I154" i="17" s="1"/>
  <c r="J153" i="17"/>
  <c r="H153" i="17"/>
  <c r="J152" i="17"/>
  <c r="H152" i="17"/>
  <c r="I152" i="17" s="1"/>
  <c r="J151" i="17"/>
  <c r="H151" i="17"/>
  <c r="I151" i="17" s="1"/>
  <c r="J150" i="17"/>
  <c r="H150" i="17"/>
  <c r="J149" i="17"/>
  <c r="H149" i="17"/>
  <c r="J148" i="17"/>
  <c r="H148" i="17"/>
  <c r="I148" i="17" s="1"/>
  <c r="J147" i="17"/>
  <c r="H147" i="17"/>
  <c r="J145" i="17"/>
  <c r="H145" i="17"/>
  <c r="I145" i="17" s="1"/>
  <c r="J144" i="17"/>
  <c r="H144" i="17"/>
  <c r="I144" i="17" s="1"/>
  <c r="J143" i="17"/>
  <c r="H143" i="17"/>
  <c r="I143" i="17" s="1"/>
  <c r="J142" i="17"/>
  <c r="H142" i="17"/>
  <c r="I142" i="17" s="1"/>
  <c r="J141" i="17"/>
  <c r="H141" i="17"/>
  <c r="I141" i="17" s="1"/>
  <c r="J140" i="17"/>
  <c r="H140" i="17"/>
  <c r="J138" i="17"/>
  <c r="H138" i="17"/>
  <c r="I138" i="17" s="1"/>
  <c r="J137" i="17"/>
  <c r="H137" i="17"/>
  <c r="I137" i="17" s="1"/>
  <c r="K137" i="17" s="1"/>
  <c r="L137" i="17" s="1"/>
  <c r="J136" i="17"/>
  <c r="H136" i="17"/>
  <c r="I136" i="17" s="1"/>
  <c r="J135" i="17"/>
  <c r="H135" i="17"/>
  <c r="I135" i="17" s="1"/>
  <c r="J134" i="17"/>
  <c r="H134" i="17"/>
  <c r="I134" i="17" s="1"/>
  <c r="J133" i="17"/>
  <c r="H133" i="17"/>
  <c r="I133" i="17" s="1"/>
  <c r="J131" i="17"/>
  <c r="H131" i="17"/>
  <c r="J130" i="17"/>
  <c r="H130" i="17"/>
  <c r="J129" i="17"/>
  <c r="H129" i="17"/>
  <c r="I129" i="17" s="1"/>
  <c r="J128" i="17"/>
  <c r="H128" i="17"/>
  <c r="J127" i="17"/>
  <c r="H127" i="17"/>
  <c r="I127" i="17" s="1"/>
  <c r="J126" i="17"/>
  <c r="H126" i="17"/>
  <c r="I126" i="17" s="1"/>
  <c r="J122" i="17"/>
  <c r="H122" i="17"/>
  <c r="I122" i="17" s="1"/>
  <c r="J121" i="17"/>
  <c r="H121" i="17"/>
  <c r="I121" i="17" s="1"/>
  <c r="J120" i="17"/>
  <c r="H120" i="17"/>
  <c r="I120" i="17" s="1"/>
  <c r="J119" i="17"/>
  <c r="H119" i="17"/>
  <c r="I119" i="17" s="1"/>
  <c r="K119" i="17" s="1"/>
  <c r="L119" i="17" s="1"/>
  <c r="J118" i="17"/>
  <c r="H118" i="17"/>
  <c r="I118" i="17" s="1"/>
  <c r="J117" i="17"/>
  <c r="H117" i="17"/>
  <c r="I117" i="17" s="1"/>
  <c r="K117" i="17" s="1"/>
  <c r="L117" i="17" s="1"/>
  <c r="J116" i="17"/>
  <c r="H116" i="17"/>
  <c r="I116" i="17" s="1"/>
  <c r="J115" i="17"/>
  <c r="H115" i="17"/>
  <c r="I115" i="17" s="1"/>
  <c r="J114" i="17"/>
  <c r="H114" i="17"/>
  <c r="J112" i="17"/>
  <c r="H112" i="17"/>
  <c r="I112" i="17" s="1"/>
  <c r="K112" i="17" s="1"/>
  <c r="L112" i="17" s="1"/>
  <c r="J111" i="17"/>
  <c r="H111" i="17"/>
  <c r="J110" i="17"/>
  <c r="H110" i="17"/>
  <c r="I110" i="17" s="1"/>
  <c r="K110" i="17" s="1"/>
  <c r="L110" i="17" s="1"/>
  <c r="J109" i="17"/>
  <c r="H109" i="17"/>
  <c r="I109" i="17" s="1"/>
  <c r="J108" i="17"/>
  <c r="H108" i="17"/>
  <c r="I108" i="17" s="1"/>
  <c r="J107" i="17"/>
  <c r="H107" i="17"/>
  <c r="J106" i="17"/>
  <c r="H106" i="17"/>
  <c r="I106" i="17" s="1"/>
  <c r="K106" i="17" s="1"/>
  <c r="L106" i="17" s="1"/>
  <c r="J105" i="17"/>
  <c r="H105" i="17"/>
  <c r="I105" i="17" s="1"/>
  <c r="J101" i="17"/>
  <c r="H101" i="17"/>
  <c r="I101" i="17" s="1"/>
  <c r="K101" i="17" s="1"/>
  <c r="L101" i="17" s="1"/>
  <c r="J100" i="17"/>
  <c r="H100" i="17"/>
  <c r="J99" i="17"/>
  <c r="H99" i="17"/>
  <c r="I99" i="17" s="1"/>
  <c r="K99" i="17" s="1"/>
  <c r="L99" i="17" s="1"/>
  <c r="J98" i="17"/>
  <c r="H98" i="17"/>
  <c r="I98" i="17" s="1"/>
  <c r="J96" i="17"/>
  <c r="H96" i="17"/>
  <c r="I96" i="17" s="1"/>
  <c r="K96" i="17" s="1"/>
  <c r="L96" i="17" s="1"/>
  <c r="J95" i="17"/>
  <c r="H95" i="17"/>
  <c r="J93" i="17"/>
  <c r="H93" i="17"/>
  <c r="I93" i="17" s="1"/>
  <c r="K93" i="17" s="1"/>
  <c r="L93" i="17" s="1"/>
  <c r="J92" i="17"/>
  <c r="H92" i="17"/>
  <c r="I92" i="17" s="1"/>
  <c r="J90" i="17"/>
  <c r="H90" i="17"/>
  <c r="I90" i="17" s="1"/>
  <c r="J89" i="17"/>
  <c r="H89" i="17"/>
  <c r="J87" i="17"/>
  <c r="H87" i="17"/>
  <c r="I87" i="17" s="1"/>
  <c r="J85" i="17"/>
  <c r="H85" i="17"/>
  <c r="I85" i="17" s="1"/>
  <c r="J84" i="17"/>
  <c r="H84" i="17"/>
  <c r="J83" i="17"/>
  <c r="H83" i="17"/>
  <c r="J81" i="17"/>
  <c r="H81" i="17"/>
  <c r="I81" i="17" s="1"/>
  <c r="J80" i="17"/>
  <c r="H80" i="17"/>
  <c r="I80" i="17" s="1"/>
  <c r="J79" i="17"/>
  <c r="H79" i="17"/>
  <c r="I79" i="17" s="1"/>
  <c r="K79" i="17" s="1"/>
  <c r="L79" i="17" s="1"/>
  <c r="J78" i="17"/>
  <c r="H78" i="17"/>
  <c r="J76" i="17"/>
  <c r="H76" i="17"/>
  <c r="I76" i="17" s="1"/>
  <c r="J75" i="17"/>
  <c r="H75" i="17"/>
  <c r="I75" i="17" s="1"/>
  <c r="J73" i="17"/>
  <c r="H73" i="17"/>
  <c r="I73" i="17" s="1"/>
  <c r="J72" i="17"/>
  <c r="H72" i="17"/>
  <c r="J69" i="17"/>
  <c r="H69" i="17"/>
  <c r="I69" i="17" s="1"/>
  <c r="J68" i="17"/>
  <c r="H68" i="17"/>
  <c r="I68" i="17" s="1"/>
  <c r="J67" i="17"/>
  <c r="H67" i="17"/>
  <c r="I67" i="17" s="1"/>
  <c r="J64" i="17"/>
  <c r="H64" i="17"/>
  <c r="J63" i="17"/>
  <c r="H63" i="17"/>
  <c r="I63" i="17" s="1"/>
  <c r="J62" i="17"/>
  <c r="H62" i="17"/>
  <c r="I62" i="17" s="1"/>
  <c r="J59" i="17"/>
  <c r="H59" i="17"/>
  <c r="I59" i="17" s="1"/>
  <c r="J58" i="17"/>
  <c r="H58" i="17"/>
  <c r="J57" i="17"/>
  <c r="H57" i="17"/>
  <c r="I57" i="17" s="1"/>
  <c r="J56" i="17"/>
  <c r="H56" i="17"/>
  <c r="I56" i="17" s="1"/>
  <c r="J55" i="17"/>
  <c r="H55" i="17"/>
  <c r="J54" i="17"/>
  <c r="H54" i="17"/>
  <c r="J52" i="17"/>
  <c r="H52" i="17"/>
  <c r="J51" i="17"/>
  <c r="H51" i="17"/>
  <c r="I51" i="17" s="1"/>
  <c r="J50" i="17"/>
  <c r="H50" i="17"/>
  <c r="I50" i="17" s="1"/>
  <c r="J49" i="17"/>
  <c r="H49" i="17"/>
  <c r="I49" i="17" s="1"/>
  <c r="J48" i="17"/>
  <c r="H48" i="17"/>
  <c r="J47" i="17"/>
  <c r="H47" i="17"/>
  <c r="I47" i="17" s="1"/>
  <c r="J46" i="17"/>
  <c r="H46" i="17"/>
  <c r="I46" i="17" s="1"/>
  <c r="K46" i="17" s="1"/>
  <c r="L46" i="17" s="1"/>
  <c r="J45" i="17"/>
  <c r="H45" i="17"/>
  <c r="I45" i="17" s="1"/>
  <c r="J44" i="17"/>
  <c r="H44" i="17"/>
  <c r="J42" i="17"/>
  <c r="H42" i="17"/>
  <c r="J41" i="17"/>
  <c r="H41" i="17"/>
  <c r="I41" i="17" s="1"/>
  <c r="J40" i="17"/>
  <c r="H40" i="17"/>
  <c r="I40" i="17" s="1"/>
  <c r="J39" i="17"/>
  <c r="H39" i="17"/>
  <c r="J38" i="17"/>
  <c r="H38" i="17"/>
  <c r="I38" i="17" s="1"/>
  <c r="J37" i="17"/>
  <c r="H37" i="17"/>
  <c r="I37" i="17" s="1"/>
  <c r="K37" i="17" s="1"/>
  <c r="L37" i="17" s="1"/>
  <c r="J34" i="17"/>
  <c r="H34" i="17"/>
  <c r="I34" i="17" s="1"/>
  <c r="J33" i="17"/>
  <c r="H33" i="17"/>
  <c r="J32" i="17"/>
  <c r="H32" i="17"/>
  <c r="J31" i="17"/>
  <c r="H31" i="17"/>
  <c r="I31" i="17" s="1"/>
  <c r="J30" i="17"/>
  <c r="H30" i="17"/>
  <c r="I30" i="17" s="1"/>
  <c r="J29" i="17"/>
  <c r="H29" i="17"/>
  <c r="J28" i="17"/>
  <c r="H28" i="17"/>
  <c r="I28" i="17" s="1"/>
  <c r="J26" i="17"/>
  <c r="H26" i="17"/>
  <c r="I26" i="17" s="1"/>
  <c r="K26" i="17" s="1"/>
  <c r="L26" i="17" s="1"/>
  <c r="J25" i="17"/>
  <c r="H25" i="17"/>
  <c r="I25" i="17" s="1"/>
  <c r="J24" i="17"/>
  <c r="H24" i="17"/>
  <c r="J23" i="17"/>
  <c r="H23" i="17"/>
  <c r="J22" i="17"/>
  <c r="H22" i="17"/>
  <c r="I22" i="17" s="1"/>
  <c r="J21" i="17"/>
  <c r="H21" i="17"/>
  <c r="I21" i="17" s="1"/>
  <c r="I17" i="17"/>
  <c r="K17" i="17" s="1"/>
  <c r="L17" i="17" s="1"/>
  <c r="I16" i="17"/>
  <c r="K16" i="17" s="1"/>
  <c r="L16" i="17" s="1"/>
  <c r="I15" i="17"/>
  <c r="K15" i="17" s="1"/>
  <c r="L15" i="17" s="1"/>
  <c r="I14" i="17"/>
  <c r="K14" i="17" s="1"/>
  <c r="L14" i="17" s="1"/>
  <c r="I13" i="17"/>
  <c r="K13" i="17" s="1"/>
  <c r="L13" i="17" s="1"/>
  <c r="I272" i="15"/>
  <c r="K272" i="15" s="1"/>
  <c r="J271" i="15"/>
  <c r="H271" i="15"/>
  <c r="I271" i="15" s="1"/>
  <c r="J270" i="15"/>
  <c r="H270" i="15"/>
  <c r="I270" i="15" s="1"/>
  <c r="J269" i="15"/>
  <c r="H269" i="15"/>
  <c r="J268" i="15"/>
  <c r="H268" i="15"/>
  <c r="I268" i="15" s="1"/>
  <c r="J267" i="15"/>
  <c r="H267" i="15"/>
  <c r="J266" i="15"/>
  <c r="H266" i="15"/>
  <c r="I266" i="15" s="1"/>
  <c r="J265" i="15"/>
  <c r="H265" i="15"/>
  <c r="J264" i="15"/>
  <c r="H264" i="15"/>
  <c r="I264" i="15" s="1"/>
  <c r="J263" i="15"/>
  <c r="H263" i="15"/>
  <c r="J262" i="15"/>
  <c r="H262" i="15"/>
  <c r="J261" i="15"/>
  <c r="H261" i="15"/>
  <c r="I261" i="15" s="1"/>
  <c r="J260" i="15"/>
  <c r="H260" i="15"/>
  <c r="I260" i="15" s="1"/>
  <c r="J259" i="15"/>
  <c r="H259" i="15"/>
  <c r="I259" i="15" s="1"/>
  <c r="J258" i="15"/>
  <c r="H258" i="15"/>
  <c r="J256" i="15"/>
  <c r="H256" i="15"/>
  <c r="I256" i="15" s="1"/>
  <c r="J255" i="15"/>
  <c r="H255" i="15"/>
  <c r="I255" i="15" s="1"/>
  <c r="J254" i="15"/>
  <c r="H254" i="15"/>
  <c r="J253" i="15"/>
  <c r="H253" i="15"/>
  <c r="J251" i="15"/>
  <c r="H251" i="15"/>
  <c r="I251" i="15" s="1"/>
  <c r="K251" i="15" s="1"/>
  <c r="L251" i="15" s="1"/>
  <c r="J250" i="15"/>
  <c r="H250" i="15"/>
  <c r="I250" i="15" s="1"/>
  <c r="J249" i="15"/>
  <c r="H249" i="15"/>
  <c r="I249" i="15" s="1"/>
  <c r="J248" i="15"/>
  <c r="H248" i="15"/>
  <c r="J247" i="15"/>
  <c r="H247" i="15"/>
  <c r="I247" i="15" s="1"/>
  <c r="K247" i="15" s="1"/>
  <c r="L247" i="15" s="1"/>
  <c r="J246" i="15"/>
  <c r="H246" i="15"/>
  <c r="J244" i="15"/>
  <c r="H244" i="15"/>
  <c r="I244" i="15" s="1"/>
  <c r="J243" i="15"/>
  <c r="H243" i="15"/>
  <c r="I243" i="15" s="1"/>
  <c r="K243" i="15" s="1"/>
  <c r="L243" i="15" s="1"/>
  <c r="J242" i="15"/>
  <c r="H242" i="15"/>
  <c r="I242" i="15" s="1"/>
  <c r="J240" i="15"/>
  <c r="H240" i="15"/>
  <c r="I240" i="15" s="1"/>
  <c r="J239" i="15"/>
  <c r="H239" i="15"/>
  <c r="J238" i="15"/>
  <c r="H238" i="15"/>
  <c r="I238" i="15" s="1"/>
  <c r="J237" i="15"/>
  <c r="H237" i="15"/>
  <c r="I237" i="15" s="1"/>
  <c r="J236" i="15"/>
  <c r="H236" i="15"/>
  <c r="I236" i="15" s="1"/>
  <c r="J235" i="15"/>
  <c r="H235" i="15"/>
  <c r="I235" i="15" s="1"/>
  <c r="J234" i="15"/>
  <c r="H234" i="15"/>
  <c r="I234" i="15" s="1"/>
  <c r="K234" i="15" s="1"/>
  <c r="L234" i="15" s="1"/>
  <c r="J233" i="15"/>
  <c r="H233" i="15"/>
  <c r="I233" i="15" s="1"/>
  <c r="K233" i="15" s="1"/>
  <c r="L233" i="15" s="1"/>
  <c r="J232" i="15"/>
  <c r="H232" i="15"/>
  <c r="I232" i="15" s="1"/>
  <c r="J231" i="15"/>
  <c r="H231" i="15"/>
  <c r="J230" i="15"/>
  <c r="H230" i="15"/>
  <c r="I230" i="15" s="1"/>
  <c r="J229" i="15"/>
  <c r="H229" i="15"/>
  <c r="I229" i="15" s="1"/>
  <c r="J228" i="15"/>
  <c r="H228" i="15"/>
  <c r="I228" i="15" s="1"/>
  <c r="J227" i="15"/>
  <c r="H227" i="15"/>
  <c r="I227" i="15" s="1"/>
  <c r="J226" i="15"/>
  <c r="H226" i="15"/>
  <c r="J225" i="15"/>
  <c r="H225" i="15"/>
  <c r="I225" i="15" s="1"/>
  <c r="J224" i="15"/>
  <c r="H224" i="15"/>
  <c r="J223" i="15"/>
  <c r="H223" i="15"/>
  <c r="I223" i="15" s="1"/>
  <c r="J222" i="15"/>
  <c r="H222" i="15"/>
  <c r="I222" i="15" s="1"/>
  <c r="K222" i="15" s="1"/>
  <c r="L222" i="15" s="1"/>
  <c r="J221" i="15"/>
  <c r="H221" i="15"/>
  <c r="I221" i="15" s="1"/>
  <c r="J220" i="15"/>
  <c r="H220" i="15"/>
  <c r="I220" i="15" s="1"/>
  <c r="J219" i="15"/>
  <c r="H219" i="15"/>
  <c r="I219" i="15" s="1"/>
  <c r="K219" i="15" s="1"/>
  <c r="L219" i="15" s="1"/>
  <c r="J218" i="15"/>
  <c r="H218" i="15"/>
  <c r="J217" i="15"/>
  <c r="H217" i="15"/>
  <c r="I217" i="15" s="1"/>
  <c r="J216" i="15"/>
  <c r="H216" i="15"/>
  <c r="I216" i="15" s="1"/>
  <c r="J215" i="15"/>
  <c r="H215" i="15"/>
  <c r="I215" i="15" s="1"/>
  <c r="K215" i="15" s="1"/>
  <c r="L215" i="15" s="1"/>
  <c r="J214" i="15"/>
  <c r="H214" i="15"/>
  <c r="J213" i="15"/>
  <c r="H213" i="15"/>
  <c r="I213" i="15" s="1"/>
  <c r="J212" i="15"/>
  <c r="H212" i="15"/>
  <c r="I212" i="15" s="1"/>
  <c r="J210" i="15"/>
  <c r="H210" i="15"/>
  <c r="I210" i="15" s="1"/>
  <c r="J209" i="15"/>
  <c r="H209" i="15"/>
  <c r="J208" i="15"/>
  <c r="H208" i="15"/>
  <c r="I208" i="15" s="1"/>
  <c r="J207" i="15"/>
  <c r="H207" i="15"/>
  <c r="I207" i="15" s="1"/>
  <c r="J206" i="15"/>
  <c r="H206" i="15"/>
  <c r="I206" i="15" s="1"/>
  <c r="K206" i="15" s="1"/>
  <c r="L206" i="15" s="1"/>
  <c r="J205" i="15"/>
  <c r="H205" i="15"/>
  <c r="J204" i="15"/>
  <c r="H204" i="15"/>
  <c r="I204" i="15" s="1"/>
  <c r="J203" i="15"/>
  <c r="H203" i="15"/>
  <c r="I203" i="15" s="1"/>
  <c r="J202" i="15"/>
  <c r="H202" i="15"/>
  <c r="I202" i="15" s="1"/>
  <c r="K202" i="15" s="1"/>
  <c r="L202" i="15" s="1"/>
  <c r="J201" i="15"/>
  <c r="H201" i="15"/>
  <c r="J199" i="15"/>
  <c r="H199" i="15"/>
  <c r="I199" i="15" s="1"/>
  <c r="J198" i="15"/>
  <c r="H198" i="15"/>
  <c r="I198" i="15" s="1"/>
  <c r="J197" i="15"/>
  <c r="H197" i="15"/>
  <c r="I197" i="15" s="1"/>
  <c r="J196" i="15"/>
  <c r="H196" i="15"/>
  <c r="J195" i="15"/>
  <c r="H195" i="15"/>
  <c r="I195" i="15" s="1"/>
  <c r="J194" i="15"/>
  <c r="H194" i="15"/>
  <c r="I194" i="15" s="1"/>
  <c r="J193" i="15"/>
  <c r="H193" i="15"/>
  <c r="I193" i="15" s="1"/>
  <c r="K193" i="15" s="1"/>
  <c r="L193" i="15" s="1"/>
  <c r="J192" i="15"/>
  <c r="H192" i="15"/>
  <c r="J191" i="15"/>
  <c r="H191" i="15"/>
  <c r="I191" i="15" s="1"/>
  <c r="J190" i="15"/>
  <c r="H190" i="15"/>
  <c r="I190" i="15" s="1"/>
  <c r="J188" i="15"/>
  <c r="H188" i="15"/>
  <c r="I188" i="15" s="1"/>
  <c r="K188" i="15" s="1"/>
  <c r="L188" i="15" s="1"/>
  <c r="J187" i="15"/>
  <c r="H187" i="15"/>
  <c r="J186" i="15"/>
  <c r="H186" i="15"/>
  <c r="I186" i="15" s="1"/>
  <c r="J185" i="15"/>
  <c r="H185" i="15"/>
  <c r="I185" i="15" s="1"/>
  <c r="J184" i="15"/>
  <c r="H184" i="15"/>
  <c r="I184" i="15" s="1"/>
  <c r="J183" i="15"/>
  <c r="H183" i="15"/>
  <c r="J181" i="15"/>
  <c r="H181" i="15"/>
  <c r="I181" i="15" s="1"/>
  <c r="J180" i="15"/>
  <c r="H180" i="15"/>
  <c r="I180" i="15" s="1"/>
  <c r="J179" i="15"/>
  <c r="H179" i="15"/>
  <c r="I179" i="15" s="1"/>
  <c r="J172" i="15"/>
  <c r="H172" i="15"/>
  <c r="I172" i="15" s="1"/>
  <c r="J171" i="15"/>
  <c r="H171" i="15"/>
  <c r="I171" i="15" s="1"/>
  <c r="J170" i="15"/>
  <c r="H170" i="15"/>
  <c r="J169" i="15"/>
  <c r="H169" i="15"/>
  <c r="J162" i="15"/>
  <c r="H162" i="15"/>
  <c r="I162" i="15" s="1"/>
  <c r="K162" i="15" s="1"/>
  <c r="L162" i="15" s="1"/>
  <c r="J161" i="15"/>
  <c r="H161" i="15"/>
  <c r="I161" i="15" s="1"/>
  <c r="J160" i="15"/>
  <c r="H160" i="15"/>
  <c r="J159" i="15"/>
  <c r="H159" i="15"/>
  <c r="J158" i="15"/>
  <c r="H158" i="15"/>
  <c r="I158" i="15" s="1"/>
  <c r="K158" i="15" s="1"/>
  <c r="L158" i="15" s="1"/>
  <c r="J154" i="15"/>
  <c r="H154" i="15"/>
  <c r="I154" i="15" s="1"/>
  <c r="J153" i="15"/>
  <c r="H153" i="15"/>
  <c r="J152" i="15"/>
  <c r="H152" i="15"/>
  <c r="J151" i="15"/>
  <c r="H151" i="15"/>
  <c r="I151" i="15" s="1"/>
  <c r="J150" i="15"/>
  <c r="H150" i="15"/>
  <c r="I150" i="15" s="1"/>
  <c r="J149" i="15"/>
  <c r="H149" i="15"/>
  <c r="J148" i="15"/>
  <c r="H148" i="15"/>
  <c r="J147" i="15"/>
  <c r="H147" i="15"/>
  <c r="I147" i="15" s="1"/>
  <c r="J145" i="15"/>
  <c r="H145" i="15"/>
  <c r="I145" i="15" s="1"/>
  <c r="J144" i="15"/>
  <c r="H144" i="15"/>
  <c r="J143" i="15"/>
  <c r="H143" i="15"/>
  <c r="I143" i="15" s="1"/>
  <c r="J142" i="15"/>
  <c r="H142" i="15"/>
  <c r="I142" i="15" s="1"/>
  <c r="J141" i="15"/>
  <c r="H141" i="15"/>
  <c r="I141" i="15" s="1"/>
  <c r="J140" i="15"/>
  <c r="H140" i="15"/>
  <c r="J138" i="15"/>
  <c r="H138" i="15"/>
  <c r="I138" i="15" s="1"/>
  <c r="J137" i="15"/>
  <c r="H137" i="15"/>
  <c r="I137" i="15" s="1"/>
  <c r="J136" i="15"/>
  <c r="H136" i="15"/>
  <c r="I136" i="15" s="1"/>
  <c r="J135" i="15"/>
  <c r="H135" i="15"/>
  <c r="J134" i="15"/>
  <c r="H134" i="15"/>
  <c r="I134" i="15" s="1"/>
  <c r="J133" i="15"/>
  <c r="H133" i="15"/>
  <c r="I133" i="15" s="1"/>
  <c r="J131" i="15"/>
  <c r="H131" i="15"/>
  <c r="I131" i="15" s="1"/>
  <c r="J130" i="15"/>
  <c r="H130" i="15"/>
  <c r="J129" i="15"/>
  <c r="H129" i="15"/>
  <c r="I129" i="15" s="1"/>
  <c r="J128" i="15"/>
  <c r="H128" i="15"/>
  <c r="I128" i="15" s="1"/>
  <c r="J127" i="15"/>
  <c r="H127" i="15"/>
  <c r="I127" i="15" s="1"/>
  <c r="J126" i="15"/>
  <c r="H126" i="15"/>
  <c r="I126" i="15" s="1"/>
  <c r="J122" i="15"/>
  <c r="H122" i="15"/>
  <c r="I122" i="15" s="1"/>
  <c r="J121" i="15"/>
  <c r="H121" i="15"/>
  <c r="J120" i="15"/>
  <c r="H120" i="15"/>
  <c r="I120" i="15" s="1"/>
  <c r="J119" i="15"/>
  <c r="H119" i="15"/>
  <c r="I119" i="15" s="1"/>
  <c r="J118" i="15"/>
  <c r="H118" i="15"/>
  <c r="I118" i="15" s="1"/>
  <c r="J117" i="15"/>
  <c r="H117" i="15"/>
  <c r="I117" i="15" s="1"/>
  <c r="J116" i="15"/>
  <c r="H116" i="15"/>
  <c r="I116" i="15" s="1"/>
  <c r="J115" i="15"/>
  <c r="H115" i="15"/>
  <c r="J114" i="15"/>
  <c r="H114" i="15"/>
  <c r="I114" i="15" s="1"/>
  <c r="J112" i="15"/>
  <c r="H112" i="15"/>
  <c r="I112" i="15" s="1"/>
  <c r="J111" i="15"/>
  <c r="H111" i="15"/>
  <c r="I111" i="15" s="1"/>
  <c r="J110" i="15"/>
  <c r="H110" i="15"/>
  <c r="J109" i="15"/>
  <c r="H109" i="15"/>
  <c r="I109" i="15" s="1"/>
  <c r="J108" i="15"/>
  <c r="H108" i="15"/>
  <c r="I108" i="15" s="1"/>
  <c r="J107" i="15"/>
  <c r="H107" i="15"/>
  <c r="J106" i="15"/>
  <c r="H106" i="15"/>
  <c r="J105" i="15"/>
  <c r="H105" i="15"/>
  <c r="I105" i="15" s="1"/>
  <c r="J101" i="15"/>
  <c r="H101" i="15"/>
  <c r="I101" i="15" s="1"/>
  <c r="J100" i="15"/>
  <c r="H100" i="15"/>
  <c r="I100" i="15" s="1"/>
  <c r="J99" i="15"/>
  <c r="H99" i="15"/>
  <c r="J98" i="15"/>
  <c r="H98" i="15"/>
  <c r="I98" i="15" s="1"/>
  <c r="J96" i="15"/>
  <c r="H96" i="15"/>
  <c r="I96" i="15" s="1"/>
  <c r="J95" i="15"/>
  <c r="H95" i="15"/>
  <c r="I95" i="15" s="1"/>
  <c r="J93" i="15"/>
  <c r="H93" i="15"/>
  <c r="J92" i="15"/>
  <c r="H92" i="15"/>
  <c r="I92" i="15" s="1"/>
  <c r="J90" i="15"/>
  <c r="H90" i="15"/>
  <c r="I90" i="15" s="1"/>
  <c r="J89" i="15"/>
  <c r="H89" i="15"/>
  <c r="J87" i="15"/>
  <c r="H87" i="15"/>
  <c r="J85" i="15"/>
  <c r="H85" i="15"/>
  <c r="I85" i="15" s="1"/>
  <c r="J84" i="15"/>
  <c r="H84" i="15"/>
  <c r="I84" i="15" s="1"/>
  <c r="J83" i="15"/>
  <c r="H83" i="15"/>
  <c r="I83" i="15" s="1"/>
  <c r="J81" i="15"/>
  <c r="H81" i="15"/>
  <c r="J80" i="15"/>
  <c r="H80" i="15"/>
  <c r="I80" i="15" s="1"/>
  <c r="J79" i="15"/>
  <c r="H79" i="15"/>
  <c r="I79" i="15" s="1"/>
  <c r="J78" i="15"/>
  <c r="H78" i="15"/>
  <c r="J76" i="15"/>
  <c r="H76" i="15"/>
  <c r="J75" i="15"/>
  <c r="H75" i="15"/>
  <c r="I75" i="15" s="1"/>
  <c r="J73" i="15"/>
  <c r="H73" i="15"/>
  <c r="I73" i="15" s="1"/>
  <c r="J72" i="15"/>
  <c r="H72" i="15"/>
  <c r="I72" i="15" s="1"/>
  <c r="J69" i="15"/>
  <c r="H69" i="15"/>
  <c r="J68" i="15"/>
  <c r="H68" i="15"/>
  <c r="I68" i="15" s="1"/>
  <c r="J67" i="15"/>
  <c r="H67" i="15"/>
  <c r="I67" i="15" s="1"/>
  <c r="J64" i="15"/>
  <c r="H64" i="15"/>
  <c r="I64" i="15" s="1"/>
  <c r="J63" i="15"/>
  <c r="H63" i="15"/>
  <c r="J62" i="15"/>
  <c r="H62" i="15"/>
  <c r="J59" i="15"/>
  <c r="H59" i="15"/>
  <c r="J58" i="15"/>
  <c r="H58" i="15"/>
  <c r="I58" i="15" s="1"/>
  <c r="J57" i="15"/>
  <c r="H57" i="15"/>
  <c r="J56" i="15"/>
  <c r="H56" i="15"/>
  <c r="I56" i="15" s="1"/>
  <c r="J55" i="15"/>
  <c r="H55" i="15"/>
  <c r="J54" i="15"/>
  <c r="H54" i="15"/>
  <c r="I54" i="15" s="1"/>
  <c r="J52" i="15"/>
  <c r="H52" i="15"/>
  <c r="J51" i="15"/>
  <c r="H51" i="15"/>
  <c r="I51" i="15" s="1"/>
  <c r="J50" i="15"/>
  <c r="H50" i="15"/>
  <c r="J49" i="15"/>
  <c r="H49" i="15"/>
  <c r="I49" i="15" s="1"/>
  <c r="J48" i="15"/>
  <c r="H48" i="15"/>
  <c r="J47" i="15"/>
  <c r="H47" i="15"/>
  <c r="I47" i="15" s="1"/>
  <c r="J46" i="15"/>
  <c r="H46" i="15"/>
  <c r="J45" i="15"/>
  <c r="H45" i="15"/>
  <c r="I45" i="15" s="1"/>
  <c r="J44" i="15"/>
  <c r="H44" i="15"/>
  <c r="I44" i="15" s="1"/>
  <c r="J42" i="15"/>
  <c r="H42" i="15"/>
  <c r="I42" i="15" s="1"/>
  <c r="J41" i="15"/>
  <c r="H41" i="15"/>
  <c r="J40" i="15"/>
  <c r="H40" i="15"/>
  <c r="J39" i="15"/>
  <c r="H39" i="15"/>
  <c r="I39" i="15" s="1"/>
  <c r="J38" i="15"/>
  <c r="H38" i="15"/>
  <c r="I38" i="15" s="1"/>
  <c r="J37" i="15"/>
  <c r="H37" i="15"/>
  <c r="J34" i="15"/>
  <c r="H34" i="15"/>
  <c r="I34" i="15" s="1"/>
  <c r="J33" i="15"/>
  <c r="H33" i="15"/>
  <c r="I33" i="15" s="1"/>
  <c r="J32" i="15"/>
  <c r="H32" i="15"/>
  <c r="I32" i="15" s="1"/>
  <c r="J31" i="15"/>
  <c r="H31" i="15"/>
  <c r="J30" i="15"/>
  <c r="H30" i="15"/>
  <c r="I30" i="15" s="1"/>
  <c r="J29" i="15"/>
  <c r="H29" i="15"/>
  <c r="I29" i="15" s="1"/>
  <c r="J28" i="15"/>
  <c r="H28" i="15"/>
  <c r="I28" i="15" s="1"/>
  <c r="J26" i="15"/>
  <c r="H26" i="15"/>
  <c r="J25" i="15"/>
  <c r="H25" i="15"/>
  <c r="J24" i="15"/>
  <c r="H24" i="15"/>
  <c r="I24" i="15" s="1"/>
  <c r="J23" i="15"/>
  <c r="H23" i="15"/>
  <c r="I23" i="15" s="1"/>
  <c r="J22" i="15"/>
  <c r="H22" i="15"/>
  <c r="J21" i="15"/>
  <c r="H21" i="15"/>
  <c r="I21" i="15" s="1"/>
  <c r="I272" i="14"/>
  <c r="K272" i="14" s="1"/>
  <c r="J271" i="14"/>
  <c r="H271" i="14"/>
  <c r="J270" i="14"/>
  <c r="H270" i="14"/>
  <c r="I270" i="14" s="1"/>
  <c r="J269" i="14"/>
  <c r="H269" i="14"/>
  <c r="I269" i="14" s="1"/>
  <c r="J268" i="14"/>
  <c r="H268" i="14"/>
  <c r="I268" i="14" s="1"/>
  <c r="J267" i="14"/>
  <c r="H267" i="14"/>
  <c r="I267" i="14" s="1"/>
  <c r="J266" i="14"/>
  <c r="H266" i="14"/>
  <c r="J265" i="14"/>
  <c r="H265" i="14"/>
  <c r="J264" i="14"/>
  <c r="H264" i="14"/>
  <c r="J263" i="14"/>
  <c r="H263" i="14"/>
  <c r="I263" i="14" s="1"/>
  <c r="K263" i="14" s="1"/>
  <c r="L263" i="14" s="1"/>
  <c r="J262" i="14"/>
  <c r="H262" i="14"/>
  <c r="I262" i="14" s="1"/>
  <c r="J261" i="14"/>
  <c r="H261" i="14"/>
  <c r="I261" i="14" s="1"/>
  <c r="K261" i="14" s="1"/>
  <c r="L261" i="14" s="1"/>
  <c r="J260" i="14"/>
  <c r="H260" i="14"/>
  <c r="J259" i="14"/>
  <c r="H259" i="14"/>
  <c r="I259" i="14" s="1"/>
  <c r="K259" i="14" s="1"/>
  <c r="L259" i="14" s="1"/>
  <c r="J258" i="14"/>
  <c r="H258" i="14"/>
  <c r="J256" i="14"/>
  <c r="H256" i="14"/>
  <c r="I256" i="14" s="1"/>
  <c r="K256" i="14" s="1"/>
  <c r="L256" i="14" s="1"/>
  <c r="J255" i="14"/>
  <c r="H255" i="14"/>
  <c r="J254" i="14"/>
  <c r="H254" i="14"/>
  <c r="J253" i="14"/>
  <c r="H253" i="14"/>
  <c r="J251" i="14"/>
  <c r="H251" i="14"/>
  <c r="I251" i="14" s="1"/>
  <c r="K251" i="14" s="1"/>
  <c r="L251" i="14" s="1"/>
  <c r="J250" i="14"/>
  <c r="H250" i="14"/>
  <c r="J249" i="14"/>
  <c r="H249" i="14"/>
  <c r="I249" i="14" s="1"/>
  <c r="J248" i="14"/>
  <c r="H248" i="14"/>
  <c r="J247" i="14"/>
  <c r="H247" i="14"/>
  <c r="I247" i="14" s="1"/>
  <c r="J246" i="14"/>
  <c r="H246" i="14"/>
  <c r="J244" i="14"/>
  <c r="H244" i="14"/>
  <c r="I244" i="14" s="1"/>
  <c r="K244" i="14" s="1"/>
  <c r="L244" i="14" s="1"/>
  <c r="J243" i="14"/>
  <c r="H243" i="14"/>
  <c r="J242" i="14"/>
  <c r="H242" i="14"/>
  <c r="I242" i="14" s="1"/>
  <c r="K242" i="14" s="1"/>
  <c r="L242" i="14" s="1"/>
  <c r="J240" i="14"/>
  <c r="H240" i="14"/>
  <c r="J239" i="14"/>
  <c r="H239" i="14"/>
  <c r="I239" i="14" s="1"/>
  <c r="K239" i="14" s="1"/>
  <c r="L239" i="14" s="1"/>
  <c r="J238" i="14"/>
  <c r="H238" i="14"/>
  <c r="I238" i="14" s="1"/>
  <c r="K238" i="14" s="1"/>
  <c r="L238" i="14" s="1"/>
  <c r="J237" i="14"/>
  <c r="H237" i="14"/>
  <c r="J236" i="14"/>
  <c r="H236" i="14"/>
  <c r="I236" i="14" s="1"/>
  <c r="J235" i="14"/>
  <c r="H235" i="14"/>
  <c r="I235" i="14" s="1"/>
  <c r="J234" i="14"/>
  <c r="H234" i="14"/>
  <c r="I234" i="14" s="1"/>
  <c r="K234" i="14" s="1"/>
  <c r="L234" i="14" s="1"/>
  <c r="J233" i="14"/>
  <c r="H233" i="14"/>
  <c r="J232" i="14"/>
  <c r="H232" i="14"/>
  <c r="I232" i="14" s="1"/>
  <c r="J231" i="14"/>
  <c r="H231" i="14"/>
  <c r="I231" i="14" s="1"/>
  <c r="J230" i="14"/>
  <c r="H230" i="14"/>
  <c r="I230" i="14" s="1"/>
  <c r="J229" i="14"/>
  <c r="H229" i="14"/>
  <c r="J228" i="14"/>
  <c r="H228" i="14"/>
  <c r="I228" i="14" s="1"/>
  <c r="K228" i="14" s="1"/>
  <c r="L228" i="14" s="1"/>
  <c r="J227" i="14"/>
  <c r="H227" i="14"/>
  <c r="I227" i="14" s="1"/>
  <c r="J226" i="14"/>
  <c r="H226" i="14"/>
  <c r="I226" i="14" s="1"/>
  <c r="K226" i="14" s="1"/>
  <c r="L226" i="14" s="1"/>
  <c r="J225" i="14"/>
  <c r="H225" i="14"/>
  <c r="J224" i="14"/>
  <c r="H224" i="14"/>
  <c r="I224" i="14" s="1"/>
  <c r="J223" i="14"/>
  <c r="H223" i="14"/>
  <c r="I223" i="14" s="1"/>
  <c r="J222" i="14"/>
  <c r="H222" i="14"/>
  <c r="I222" i="14" s="1"/>
  <c r="J221" i="14"/>
  <c r="H221" i="14"/>
  <c r="J220" i="14"/>
  <c r="H220" i="14"/>
  <c r="I220" i="14" s="1"/>
  <c r="K220" i="14" s="1"/>
  <c r="L220" i="14" s="1"/>
  <c r="J219" i="14"/>
  <c r="H219" i="14"/>
  <c r="J218" i="14"/>
  <c r="H218" i="14"/>
  <c r="I218" i="14" s="1"/>
  <c r="J217" i="14"/>
  <c r="H217" i="14"/>
  <c r="J216" i="14"/>
  <c r="H216" i="14"/>
  <c r="I216" i="14" s="1"/>
  <c r="K216" i="14" s="1"/>
  <c r="L216" i="14" s="1"/>
  <c r="J215" i="14"/>
  <c r="H215" i="14"/>
  <c r="I215" i="14" s="1"/>
  <c r="K215" i="14" s="1"/>
  <c r="L215" i="14" s="1"/>
  <c r="J214" i="14"/>
  <c r="H214" i="14"/>
  <c r="J213" i="14"/>
  <c r="H213" i="14"/>
  <c r="I213" i="14" s="1"/>
  <c r="K213" i="14" s="1"/>
  <c r="L213" i="14" s="1"/>
  <c r="J212" i="14"/>
  <c r="H212" i="14"/>
  <c r="I212" i="14" s="1"/>
  <c r="J210" i="14"/>
  <c r="H210" i="14"/>
  <c r="I210" i="14" s="1"/>
  <c r="K210" i="14" s="1"/>
  <c r="L210" i="14" s="1"/>
  <c r="J209" i="14"/>
  <c r="H209" i="14"/>
  <c r="J208" i="14"/>
  <c r="H208" i="14"/>
  <c r="I208" i="14" s="1"/>
  <c r="J207" i="14"/>
  <c r="H207" i="14"/>
  <c r="I207" i="14" s="1"/>
  <c r="J206" i="14"/>
  <c r="H206" i="14"/>
  <c r="J205" i="14"/>
  <c r="H205" i="14"/>
  <c r="J204" i="14"/>
  <c r="H204" i="14"/>
  <c r="I204" i="14" s="1"/>
  <c r="J203" i="14"/>
  <c r="H203" i="14"/>
  <c r="I203" i="14" s="1"/>
  <c r="J202" i="14"/>
  <c r="H202" i="14"/>
  <c r="I202" i="14" s="1"/>
  <c r="K202" i="14" s="1"/>
  <c r="L202" i="14" s="1"/>
  <c r="J201" i="14"/>
  <c r="H201" i="14"/>
  <c r="J199" i="14"/>
  <c r="H199" i="14"/>
  <c r="I199" i="14" s="1"/>
  <c r="K199" i="14" s="1"/>
  <c r="L199" i="14" s="1"/>
  <c r="J198" i="14"/>
  <c r="H198" i="14"/>
  <c r="I198" i="14" s="1"/>
  <c r="J197" i="14"/>
  <c r="H197" i="14"/>
  <c r="I197" i="14" s="1"/>
  <c r="K197" i="14" s="1"/>
  <c r="L197" i="14" s="1"/>
  <c r="J196" i="14"/>
  <c r="H196" i="14"/>
  <c r="J195" i="14"/>
  <c r="H195" i="14"/>
  <c r="I195" i="14" s="1"/>
  <c r="K195" i="14" s="1"/>
  <c r="L195" i="14" s="1"/>
  <c r="J194" i="14"/>
  <c r="H194" i="14"/>
  <c r="I194" i="14" s="1"/>
  <c r="J193" i="14"/>
  <c r="H193" i="14"/>
  <c r="I193" i="14" s="1"/>
  <c r="K193" i="14" s="1"/>
  <c r="L193" i="14" s="1"/>
  <c r="J192" i="14"/>
  <c r="H192" i="14"/>
  <c r="J191" i="14"/>
  <c r="H191" i="14"/>
  <c r="I191" i="14" s="1"/>
  <c r="J190" i="14"/>
  <c r="H190" i="14"/>
  <c r="I190" i="14" s="1"/>
  <c r="J188" i="14"/>
  <c r="H188" i="14"/>
  <c r="J187" i="14"/>
  <c r="H187" i="14"/>
  <c r="J186" i="14"/>
  <c r="H186" i="14"/>
  <c r="I186" i="14" s="1"/>
  <c r="J185" i="14"/>
  <c r="H185" i="14"/>
  <c r="I185" i="14" s="1"/>
  <c r="J184" i="14"/>
  <c r="H184" i="14"/>
  <c r="I184" i="14" s="1"/>
  <c r="J183" i="14"/>
  <c r="H183" i="14"/>
  <c r="J181" i="14"/>
  <c r="H181" i="14"/>
  <c r="I181" i="14" s="1"/>
  <c r="J180" i="14"/>
  <c r="H180" i="14"/>
  <c r="I180" i="14" s="1"/>
  <c r="J179" i="14"/>
  <c r="H179" i="14"/>
  <c r="I179" i="14" s="1"/>
  <c r="J172" i="14"/>
  <c r="H172" i="14"/>
  <c r="J171" i="14"/>
  <c r="H171" i="14"/>
  <c r="I171" i="14" s="1"/>
  <c r="J170" i="14"/>
  <c r="H170" i="14"/>
  <c r="J169" i="14"/>
  <c r="H169" i="14"/>
  <c r="I169" i="14" s="1"/>
  <c r="K169" i="14" s="1"/>
  <c r="L169" i="14" s="1"/>
  <c r="J162" i="14"/>
  <c r="H162" i="14"/>
  <c r="J161" i="14"/>
  <c r="H161" i="14"/>
  <c r="I161" i="14" s="1"/>
  <c r="K161" i="14" s="1"/>
  <c r="L161" i="14" s="1"/>
  <c r="J160" i="14"/>
  <c r="H160" i="14"/>
  <c r="J159" i="14"/>
  <c r="H159" i="14"/>
  <c r="I159" i="14" s="1"/>
  <c r="J158" i="14"/>
  <c r="H158" i="14"/>
  <c r="J154" i="14"/>
  <c r="H154" i="14"/>
  <c r="I154" i="14" s="1"/>
  <c r="J153" i="14"/>
  <c r="H153" i="14"/>
  <c r="J152" i="14"/>
  <c r="H152" i="14"/>
  <c r="I152" i="14" s="1"/>
  <c r="J151" i="14"/>
  <c r="H151" i="14"/>
  <c r="J150" i="14"/>
  <c r="H150" i="14"/>
  <c r="J149" i="14"/>
  <c r="H149" i="14"/>
  <c r="J148" i="14"/>
  <c r="H148" i="14"/>
  <c r="I148" i="14" s="1"/>
  <c r="J147" i="14"/>
  <c r="H147" i="14"/>
  <c r="J145" i="14"/>
  <c r="H145" i="14"/>
  <c r="I145" i="14" s="1"/>
  <c r="J144" i="14"/>
  <c r="H144" i="14"/>
  <c r="J143" i="14"/>
  <c r="H143" i="14"/>
  <c r="I143" i="14" s="1"/>
  <c r="J142" i="14"/>
  <c r="H142" i="14"/>
  <c r="J141" i="14"/>
  <c r="H141" i="14"/>
  <c r="I141" i="14" s="1"/>
  <c r="J140" i="14"/>
  <c r="H140" i="14"/>
  <c r="I140" i="14" s="1"/>
  <c r="J138" i="14"/>
  <c r="H138" i="14"/>
  <c r="I138" i="14" s="1"/>
  <c r="J137" i="14"/>
  <c r="H137" i="14"/>
  <c r="J136" i="14"/>
  <c r="H136" i="14"/>
  <c r="I136" i="14" s="1"/>
  <c r="J135" i="14"/>
  <c r="H135" i="14"/>
  <c r="I135" i="14" s="1"/>
  <c r="J134" i="14"/>
  <c r="H134" i="14"/>
  <c r="J133" i="14"/>
  <c r="H133" i="14"/>
  <c r="J131" i="14"/>
  <c r="H131" i="14"/>
  <c r="J130" i="14"/>
  <c r="H130" i="14"/>
  <c r="I130" i="14" s="1"/>
  <c r="J129" i="14"/>
  <c r="H129" i="14"/>
  <c r="I129" i="14" s="1"/>
  <c r="J128" i="14"/>
  <c r="H128" i="14"/>
  <c r="J127" i="14"/>
  <c r="H127" i="14"/>
  <c r="J126" i="14"/>
  <c r="H126" i="14"/>
  <c r="I126" i="14" s="1"/>
  <c r="K126" i="14" s="1"/>
  <c r="L126" i="14" s="1"/>
  <c r="J122" i="14"/>
  <c r="H122" i="14"/>
  <c r="I122" i="14" s="1"/>
  <c r="J121" i="14"/>
  <c r="H121" i="14"/>
  <c r="J120" i="14"/>
  <c r="H120" i="14"/>
  <c r="I120" i="14" s="1"/>
  <c r="J119" i="14"/>
  <c r="H119" i="14"/>
  <c r="I119" i="14" s="1"/>
  <c r="J118" i="14"/>
  <c r="H118" i="14"/>
  <c r="I118" i="14" s="1"/>
  <c r="J117" i="14"/>
  <c r="H117" i="14"/>
  <c r="J116" i="14"/>
  <c r="H116" i="14"/>
  <c r="J115" i="14"/>
  <c r="H115" i="14"/>
  <c r="I115" i="14" s="1"/>
  <c r="J114" i="14"/>
  <c r="H114" i="14"/>
  <c r="J112" i="14"/>
  <c r="H112" i="14"/>
  <c r="J111" i="14"/>
  <c r="H111" i="14"/>
  <c r="I111" i="14" s="1"/>
  <c r="J110" i="14"/>
  <c r="H110" i="14"/>
  <c r="I110" i="14" s="1"/>
  <c r="J109" i="14"/>
  <c r="H109" i="14"/>
  <c r="I109" i="14" s="1"/>
  <c r="J108" i="14"/>
  <c r="H108" i="14"/>
  <c r="J107" i="14"/>
  <c r="H107" i="14"/>
  <c r="J106" i="14"/>
  <c r="H106" i="14"/>
  <c r="I106" i="14" s="1"/>
  <c r="K106" i="14" s="1"/>
  <c r="L106" i="14" s="1"/>
  <c r="J105" i="14"/>
  <c r="H105" i="14"/>
  <c r="I105" i="14" s="1"/>
  <c r="J101" i="14"/>
  <c r="H101" i="14"/>
  <c r="J100" i="14"/>
  <c r="H100" i="14"/>
  <c r="I100" i="14" s="1"/>
  <c r="J99" i="14"/>
  <c r="H99" i="14"/>
  <c r="I99" i="14" s="1"/>
  <c r="J98" i="14"/>
  <c r="H98" i="14"/>
  <c r="I98" i="14" s="1"/>
  <c r="J96" i="14"/>
  <c r="H96" i="14"/>
  <c r="J95" i="14"/>
  <c r="H95" i="14"/>
  <c r="I95" i="14" s="1"/>
  <c r="J93" i="14"/>
  <c r="H93" i="14"/>
  <c r="I93" i="14" s="1"/>
  <c r="J92" i="14"/>
  <c r="H92" i="14"/>
  <c r="I92" i="14" s="1"/>
  <c r="K92" i="14" s="1"/>
  <c r="L92" i="14" s="1"/>
  <c r="J90" i="14"/>
  <c r="H90" i="14"/>
  <c r="J89" i="14"/>
  <c r="H89" i="14"/>
  <c r="J87" i="14"/>
  <c r="H87" i="14"/>
  <c r="I87" i="14" s="1"/>
  <c r="J85" i="14"/>
  <c r="H85" i="14"/>
  <c r="I85" i="14" s="1"/>
  <c r="J84" i="14"/>
  <c r="H84" i="14"/>
  <c r="I84" i="14" s="1"/>
  <c r="J83" i="14"/>
  <c r="H83" i="14"/>
  <c r="I83" i="14" s="1"/>
  <c r="J81" i="14"/>
  <c r="H81" i="14"/>
  <c r="I81" i="14" s="1"/>
  <c r="J80" i="14"/>
  <c r="H80" i="14"/>
  <c r="J79" i="14"/>
  <c r="H79" i="14"/>
  <c r="I79" i="14" s="1"/>
  <c r="K79" i="14" s="1"/>
  <c r="L79" i="14" s="1"/>
  <c r="J78" i="14"/>
  <c r="H78" i="14"/>
  <c r="I78" i="14" s="1"/>
  <c r="J76" i="14"/>
  <c r="H76" i="14"/>
  <c r="I76" i="14" s="1"/>
  <c r="J75" i="14"/>
  <c r="H75" i="14"/>
  <c r="J73" i="14"/>
  <c r="H73" i="14"/>
  <c r="I73" i="14" s="1"/>
  <c r="J72" i="14"/>
  <c r="H72" i="14"/>
  <c r="I72" i="14" s="1"/>
  <c r="J69" i="14"/>
  <c r="H69" i="14"/>
  <c r="J68" i="14"/>
  <c r="H68" i="14"/>
  <c r="J67" i="14"/>
  <c r="H67" i="14"/>
  <c r="I67" i="14" s="1"/>
  <c r="K67" i="14" s="1"/>
  <c r="L67" i="14" s="1"/>
  <c r="J64" i="14"/>
  <c r="H64" i="14"/>
  <c r="I64" i="14" s="1"/>
  <c r="J63" i="14"/>
  <c r="H63" i="14"/>
  <c r="J62" i="14"/>
  <c r="H62" i="14"/>
  <c r="J59" i="14"/>
  <c r="H59" i="14"/>
  <c r="I59" i="14" s="1"/>
  <c r="J58" i="14"/>
  <c r="H58" i="14"/>
  <c r="I58" i="14" s="1"/>
  <c r="J57" i="14"/>
  <c r="H57" i="14"/>
  <c r="I57" i="14" s="1"/>
  <c r="J56" i="14"/>
  <c r="H56" i="14"/>
  <c r="J55" i="14"/>
  <c r="H55" i="14"/>
  <c r="I55" i="14" s="1"/>
  <c r="J54" i="14"/>
  <c r="H54" i="14"/>
  <c r="I54" i="14" s="1"/>
  <c r="J52" i="14"/>
  <c r="H52" i="14"/>
  <c r="J51" i="14"/>
  <c r="H51" i="14"/>
  <c r="J50" i="14"/>
  <c r="H50" i="14"/>
  <c r="I50" i="14" s="1"/>
  <c r="K50" i="14" s="1"/>
  <c r="L50" i="14" s="1"/>
  <c r="J49" i="14"/>
  <c r="H49" i="14"/>
  <c r="I49" i="14" s="1"/>
  <c r="J48" i="14"/>
  <c r="H48" i="14"/>
  <c r="I48" i="14" s="1"/>
  <c r="J47" i="14"/>
  <c r="H47" i="14"/>
  <c r="J46" i="14"/>
  <c r="H46" i="14"/>
  <c r="I46" i="14" s="1"/>
  <c r="J45" i="14"/>
  <c r="H45" i="14"/>
  <c r="I45" i="14" s="1"/>
  <c r="J44" i="14"/>
  <c r="H44" i="14"/>
  <c r="J42" i="14"/>
  <c r="H42" i="14"/>
  <c r="J41" i="14"/>
  <c r="H41" i="14"/>
  <c r="I41" i="14" s="1"/>
  <c r="J40" i="14"/>
  <c r="H40" i="14"/>
  <c r="J39" i="14"/>
  <c r="H39" i="14"/>
  <c r="I39" i="14" s="1"/>
  <c r="K39" i="14" s="1"/>
  <c r="L39" i="14" s="1"/>
  <c r="J38" i="14"/>
  <c r="H38" i="14"/>
  <c r="J37" i="14"/>
  <c r="H37" i="14"/>
  <c r="I37" i="14" s="1"/>
  <c r="J34" i="14"/>
  <c r="H34" i="14"/>
  <c r="J33" i="14"/>
  <c r="H33" i="14"/>
  <c r="I33" i="14" s="1"/>
  <c r="J32" i="14"/>
  <c r="H32" i="14"/>
  <c r="I32" i="14" s="1"/>
  <c r="J31" i="14"/>
  <c r="H31" i="14"/>
  <c r="I31" i="14" s="1"/>
  <c r="K31" i="14" s="1"/>
  <c r="L31" i="14" s="1"/>
  <c r="J30" i="14"/>
  <c r="H30" i="14"/>
  <c r="I30" i="14" s="1"/>
  <c r="J29" i="14"/>
  <c r="H29" i="14"/>
  <c r="I29" i="14" s="1"/>
  <c r="J28" i="14"/>
  <c r="H28" i="14"/>
  <c r="I28" i="14" s="1"/>
  <c r="J26" i="14"/>
  <c r="H26" i="14"/>
  <c r="I26" i="14" s="1"/>
  <c r="J25" i="14"/>
  <c r="H25" i="14"/>
  <c r="I25" i="14" s="1"/>
  <c r="K25" i="14" s="1"/>
  <c r="L25" i="14" s="1"/>
  <c r="J24" i="14"/>
  <c r="H24" i="14"/>
  <c r="J23" i="14"/>
  <c r="H23" i="14"/>
  <c r="I23" i="14" s="1"/>
  <c r="K23" i="14" s="1"/>
  <c r="L23" i="14" s="1"/>
  <c r="J22" i="14"/>
  <c r="H22" i="14"/>
  <c r="I22" i="14" s="1"/>
  <c r="J21" i="14"/>
  <c r="H21" i="14"/>
  <c r="I17" i="14"/>
  <c r="K17" i="14" s="1"/>
  <c r="L17" i="14" s="1"/>
  <c r="I16" i="14"/>
  <c r="K16" i="14" s="1"/>
  <c r="L16" i="14" s="1"/>
  <c r="I15" i="14"/>
  <c r="K15" i="14" s="1"/>
  <c r="L15" i="14" s="1"/>
  <c r="I14" i="14"/>
  <c r="K14" i="14" s="1"/>
  <c r="L14" i="14" s="1"/>
  <c r="I13" i="14"/>
  <c r="K13" i="14" s="1"/>
  <c r="L13" i="14" s="1"/>
  <c r="I272" i="13"/>
  <c r="K272" i="13" s="1"/>
  <c r="J271" i="13"/>
  <c r="H271" i="13"/>
  <c r="J270" i="13"/>
  <c r="H270" i="13"/>
  <c r="J269" i="13"/>
  <c r="H269" i="13"/>
  <c r="J268" i="13"/>
  <c r="H268" i="13"/>
  <c r="I268" i="13" s="1"/>
  <c r="J267" i="13"/>
  <c r="H267" i="13"/>
  <c r="J266" i="13"/>
  <c r="H266" i="13"/>
  <c r="I266" i="13" s="1"/>
  <c r="J265" i="13"/>
  <c r="H265" i="13"/>
  <c r="J264" i="13"/>
  <c r="H264" i="13"/>
  <c r="I264" i="13" s="1"/>
  <c r="J263" i="13"/>
  <c r="H263" i="13"/>
  <c r="J262" i="13"/>
  <c r="H262" i="13"/>
  <c r="I262" i="13" s="1"/>
  <c r="J261" i="13"/>
  <c r="H261" i="13"/>
  <c r="J260" i="13"/>
  <c r="H260" i="13"/>
  <c r="J259" i="13"/>
  <c r="H259" i="13"/>
  <c r="J258" i="13"/>
  <c r="H258" i="13"/>
  <c r="I258" i="13" s="1"/>
  <c r="K258" i="13" s="1"/>
  <c r="L258" i="13" s="1"/>
  <c r="J256" i="13"/>
  <c r="H256" i="13"/>
  <c r="J255" i="13"/>
  <c r="H255" i="13"/>
  <c r="I255" i="13" s="1"/>
  <c r="J254" i="13"/>
  <c r="H254" i="13"/>
  <c r="J253" i="13"/>
  <c r="H253" i="13"/>
  <c r="I253" i="13" s="1"/>
  <c r="J251" i="13"/>
  <c r="H251" i="13"/>
  <c r="J250" i="13"/>
  <c r="H250" i="13"/>
  <c r="J249" i="13"/>
  <c r="H249" i="13"/>
  <c r="J248" i="13"/>
  <c r="H248" i="13"/>
  <c r="I248" i="13" s="1"/>
  <c r="J247" i="13"/>
  <c r="H247" i="13"/>
  <c r="J246" i="13"/>
  <c r="H246" i="13"/>
  <c r="I246" i="13" s="1"/>
  <c r="K246" i="13" s="1"/>
  <c r="L246" i="13" s="1"/>
  <c r="J244" i="13"/>
  <c r="H244" i="13"/>
  <c r="J243" i="13"/>
  <c r="H243" i="13"/>
  <c r="I243" i="13" s="1"/>
  <c r="J242" i="13"/>
  <c r="H242" i="13"/>
  <c r="J240" i="13"/>
  <c r="H240" i="13"/>
  <c r="J239" i="13"/>
  <c r="H239" i="13"/>
  <c r="J238" i="13"/>
  <c r="H238" i="13"/>
  <c r="I238" i="13" s="1"/>
  <c r="J237" i="13"/>
  <c r="H237" i="13"/>
  <c r="J236" i="13"/>
  <c r="H236" i="13"/>
  <c r="I236" i="13" s="1"/>
  <c r="J235" i="13"/>
  <c r="H235" i="13"/>
  <c r="I235" i="13" s="1"/>
  <c r="J234" i="13"/>
  <c r="H234" i="13"/>
  <c r="J233" i="13"/>
  <c r="H233" i="13"/>
  <c r="J232" i="13"/>
  <c r="H232" i="13"/>
  <c r="I232" i="13" s="1"/>
  <c r="K232" i="13" s="1"/>
  <c r="L232" i="13" s="1"/>
  <c r="J231" i="13"/>
  <c r="H231" i="13"/>
  <c r="I231" i="13" s="1"/>
  <c r="J230" i="13"/>
  <c r="H230" i="13"/>
  <c r="I230" i="13" s="1"/>
  <c r="K230" i="13" s="1"/>
  <c r="L230" i="13" s="1"/>
  <c r="J229" i="13"/>
  <c r="H229" i="13"/>
  <c r="J228" i="13"/>
  <c r="H228" i="13"/>
  <c r="I228" i="13" s="1"/>
  <c r="J227" i="13"/>
  <c r="H227" i="13"/>
  <c r="I227" i="13" s="1"/>
  <c r="J226" i="13"/>
  <c r="H226" i="13"/>
  <c r="I226" i="13" s="1"/>
  <c r="J225" i="13"/>
  <c r="H225" i="13"/>
  <c r="J224" i="13"/>
  <c r="H224" i="13"/>
  <c r="I224" i="13" s="1"/>
  <c r="J223" i="13"/>
  <c r="H223" i="13"/>
  <c r="I223" i="13" s="1"/>
  <c r="J222" i="13"/>
  <c r="H222" i="13"/>
  <c r="J221" i="13"/>
  <c r="H221" i="13"/>
  <c r="J220" i="13"/>
  <c r="H220" i="13"/>
  <c r="I220" i="13" s="1"/>
  <c r="K220" i="13" s="1"/>
  <c r="L220" i="13" s="1"/>
  <c r="J219" i="13"/>
  <c r="H219" i="13"/>
  <c r="I219" i="13" s="1"/>
  <c r="J218" i="13"/>
  <c r="H218" i="13"/>
  <c r="J217" i="13"/>
  <c r="H217" i="13"/>
  <c r="J216" i="13"/>
  <c r="H216" i="13"/>
  <c r="I216" i="13" s="1"/>
  <c r="J215" i="13"/>
  <c r="H215" i="13"/>
  <c r="J214" i="13"/>
  <c r="H214" i="13"/>
  <c r="J213" i="13"/>
  <c r="H213" i="13"/>
  <c r="J212" i="13"/>
  <c r="H212" i="13"/>
  <c r="I212" i="13" s="1"/>
  <c r="K212" i="13" s="1"/>
  <c r="L212" i="13" s="1"/>
  <c r="J210" i="13"/>
  <c r="H210" i="13"/>
  <c r="J209" i="13"/>
  <c r="H209" i="13"/>
  <c r="I209" i="13" s="1"/>
  <c r="J208" i="13"/>
  <c r="H208" i="13"/>
  <c r="J207" i="13"/>
  <c r="H207" i="13"/>
  <c r="J206" i="13"/>
  <c r="H206" i="13"/>
  <c r="J205" i="13"/>
  <c r="H205" i="13"/>
  <c r="I205" i="13" s="1"/>
  <c r="K205" i="13" s="1"/>
  <c r="L205" i="13" s="1"/>
  <c r="J204" i="13"/>
  <c r="H204" i="13"/>
  <c r="I204" i="13" s="1"/>
  <c r="J203" i="13"/>
  <c r="H203" i="13"/>
  <c r="J202" i="13"/>
  <c r="H202" i="13"/>
  <c r="I202" i="13" s="1"/>
  <c r="J201" i="13"/>
  <c r="H201" i="13"/>
  <c r="I201" i="13" s="1"/>
  <c r="J199" i="13"/>
  <c r="H199" i="13"/>
  <c r="I199" i="13" s="1"/>
  <c r="K199" i="13" s="1"/>
  <c r="L199" i="13" s="1"/>
  <c r="J198" i="13"/>
  <c r="H198" i="13"/>
  <c r="J197" i="13"/>
  <c r="H197" i="13"/>
  <c r="I197" i="13" s="1"/>
  <c r="K197" i="13" s="1"/>
  <c r="L197" i="13" s="1"/>
  <c r="J196" i="13"/>
  <c r="H196" i="13"/>
  <c r="I196" i="13" s="1"/>
  <c r="J195" i="13"/>
  <c r="H195" i="13"/>
  <c r="I195" i="13" s="1"/>
  <c r="J194" i="13"/>
  <c r="H194" i="13"/>
  <c r="J193" i="13"/>
  <c r="H193" i="13"/>
  <c r="I193" i="13" s="1"/>
  <c r="K193" i="13" s="1"/>
  <c r="L193" i="13" s="1"/>
  <c r="J192" i="13"/>
  <c r="H192" i="13"/>
  <c r="I192" i="13" s="1"/>
  <c r="J191" i="13"/>
  <c r="H191" i="13"/>
  <c r="I191" i="13" s="1"/>
  <c r="J190" i="13"/>
  <c r="H190" i="13"/>
  <c r="J188" i="13"/>
  <c r="H188" i="13"/>
  <c r="I188" i="13" s="1"/>
  <c r="J187" i="13"/>
  <c r="H187" i="13"/>
  <c r="I187" i="13" s="1"/>
  <c r="J186" i="13"/>
  <c r="H186" i="13"/>
  <c r="I186" i="13" s="1"/>
  <c r="J185" i="13"/>
  <c r="H185" i="13"/>
  <c r="J184" i="13"/>
  <c r="H184" i="13"/>
  <c r="I184" i="13" s="1"/>
  <c r="K184" i="13" s="1"/>
  <c r="L184" i="13" s="1"/>
  <c r="J183" i="13"/>
  <c r="H183" i="13"/>
  <c r="I183" i="13" s="1"/>
  <c r="J181" i="13"/>
  <c r="H181" i="13"/>
  <c r="I181" i="13" s="1"/>
  <c r="K181" i="13" s="1"/>
  <c r="L181" i="13" s="1"/>
  <c r="J180" i="13"/>
  <c r="H180" i="13"/>
  <c r="J179" i="13"/>
  <c r="H179" i="13"/>
  <c r="I179" i="13" s="1"/>
  <c r="K179" i="13" s="1"/>
  <c r="L179" i="13" s="1"/>
  <c r="J172" i="13"/>
  <c r="H172" i="13"/>
  <c r="I172" i="13" s="1"/>
  <c r="J171" i="13"/>
  <c r="H171" i="13"/>
  <c r="I171" i="13" s="1"/>
  <c r="J170" i="13"/>
  <c r="H170" i="13"/>
  <c r="J169" i="13"/>
  <c r="H169" i="13"/>
  <c r="I169" i="13" s="1"/>
  <c r="J162" i="13"/>
  <c r="H162" i="13"/>
  <c r="I162" i="13" s="1"/>
  <c r="K162" i="13" s="1"/>
  <c r="L162" i="13" s="1"/>
  <c r="J161" i="13"/>
  <c r="H161" i="13"/>
  <c r="I161" i="13" s="1"/>
  <c r="J160" i="13"/>
  <c r="H160" i="13"/>
  <c r="J159" i="13"/>
  <c r="H159" i="13"/>
  <c r="I159" i="13" s="1"/>
  <c r="K159" i="13" s="1"/>
  <c r="L159" i="13" s="1"/>
  <c r="J158" i="13"/>
  <c r="H158" i="13"/>
  <c r="I158" i="13" s="1"/>
  <c r="J154" i="13"/>
  <c r="H154" i="13"/>
  <c r="I154" i="13" s="1"/>
  <c r="K154" i="13" s="1"/>
  <c r="L154" i="13" s="1"/>
  <c r="J153" i="13"/>
  <c r="H153" i="13"/>
  <c r="J152" i="13"/>
  <c r="H152" i="13"/>
  <c r="I152" i="13" s="1"/>
  <c r="K152" i="13" s="1"/>
  <c r="L152" i="13" s="1"/>
  <c r="J151" i="13"/>
  <c r="H151" i="13"/>
  <c r="I151" i="13" s="1"/>
  <c r="J150" i="13"/>
  <c r="H150" i="13"/>
  <c r="I150" i="13" s="1"/>
  <c r="K150" i="13" s="1"/>
  <c r="L150" i="13" s="1"/>
  <c r="J149" i="13"/>
  <c r="H149" i="13"/>
  <c r="J148" i="13"/>
  <c r="H148" i="13"/>
  <c r="I148" i="13" s="1"/>
  <c r="K148" i="13" s="1"/>
  <c r="L148" i="13" s="1"/>
  <c r="J147" i="13"/>
  <c r="H147" i="13"/>
  <c r="I147" i="13" s="1"/>
  <c r="J145" i="13"/>
  <c r="H145" i="13"/>
  <c r="I145" i="13" s="1"/>
  <c r="J144" i="13"/>
  <c r="H144" i="13"/>
  <c r="J143" i="13"/>
  <c r="H143" i="13"/>
  <c r="I143" i="13" s="1"/>
  <c r="J142" i="13"/>
  <c r="H142" i="13"/>
  <c r="J141" i="13"/>
  <c r="H141" i="13"/>
  <c r="I141" i="13" s="1"/>
  <c r="J140" i="13"/>
  <c r="H140" i="13"/>
  <c r="I140" i="13" s="1"/>
  <c r="J138" i="13"/>
  <c r="H138" i="13"/>
  <c r="I138" i="13" s="1"/>
  <c r="J137" i="13"/>
  <c r="H137" i="13"/>
  <c r="J136" i="13"/>
  <c r="H136" i="13"/>
  <c r="I136" i="13" s="1"/>
  <c r="J135" i="13"/>
  <c r="H135" i="13"/>
  <c r="I135" i="13" s="1"/>
  <c r="J134" i="13"/>
  <c r="H134" i="13"/>
  <c r="I134" i="13" s="1"/>
  <c r="J133" i="13"/>
  <c r="H133" i="13"/>
  <c r="J131" i="13"/>
  <c r="H131" i="13"/>
  <c r="I131" i="13" s="1"/>
  <c r="K131" i="13" s="1"/>
  <c r="L131" i="13" s="1"/>
  <c r="J130" i="13"/>
  <c r="H130" i="13"/>
  <c r="I130" i="13" s="1"/>
  <c r="J129" i="13"/>
  <c r="H129" i="13"/>
  <c r="I129" i="13" s="1"/>
  <c r="K129" i="13" s="1"/>
  <c r="L129" i="13" s="1"/>
  <c r="J128" i="13"/>
  <c r="H128" i="13"/>
  <c r="J127" i="13"/>
  <c r="H127" i="13"/>
  <c r="I127" i="13" s="1"/>
  <c r="K127" i="13" s="1"/>
  <c r="L127" i="13" s="1"/>
  <c r="J126" i="13"/>
  <c r="H126" i="13"/>
  <c r="I126" i="13" s="1"/>
  <c r="J122" i="13"/>
  <c r="H122" i="13"/>
  <c r="I122" i="13" s="1"/>
  <c r="K122" i="13" s="1"/>
  <c r="L122" i="13" s="1"/>
  <c r="J121" i="13"/>
  <c r="H121" i="13"/>
  <c r="J120" i="13"/>
  <c r="H120" i="13"/>
  <c r="I120" i="13" s="1"/>
  <c r="K120" i="13" s="1"/>
  <c r="L120" i="13" s="1"/>
  <c r="J119" i="13"/>
  <c r="H119" i="13"/>
  <c r="I119" i="13" s="1"/>
  <c r="J118" i="13"/>
  <c r="H118" i="13"/>
  <c r="I118" i="13" s="1"/>
  <c r="J117" i="13"/>
  <c r="H117" i="13"/>
  <c r="J116" i="13"/>
  <c r="H116" i="13"/>
  <c r="I116" i="13" s="1"/>
  <c r="J115" i="13"/>
  <c r="H115" i="13"/>
  <c r="I115" i="13" s="1"/>
  <c r="J114" i="13"/>
  <c r="H114" i="13"/>
  <c r="I114" i="13" s="1"/>
  <c r="J112" i="13"/>
  <c r="H112" i="13"/>
  <c r="J111" i="13"/>
  <c r="H111" i="13"/>
  <c r="I111" i="13" s="1"/>
  <c r="J110" i="13"/>
  <c r="H110" i="13"/>
  <c r="I110" i="13" s="1"/>
  <c r="K110" i="13" s="1"/>
  <c r="L110" i="13" s="1"/>
  <c r="J109" i="13"/>
  <c r="H109" i="13"/>
  <c r="I109" i="13" s="1"/>
  <c r="J108" i="13"/>
  <c r="H108" i="13"/>
  <c r="J107" i="13"/>
  <c r="H107" i="13"/>
  <c r="I107" i="13" s="1"/>
  <c r="J106" i="13"/>
  <c r="H106" i="13"/>
  <c r="I106" i="13" s="1"/>
  <c r="J105" i="13"/>
  <c r="H105" i="13"/>
  <c r="I105" i="13" s="1"/>
  <c r="J101" i="13"/>
  <c r="H101" i="13"/>
  <c r="J100" i="13"/>
  <c r="H100" i="13"/>
  <c r="I100" i="13" s="1"/>
  <c r="J99" i="13"/>
  <c r="H99" i="13"/>
  <c r="I99" i="13" s="1"/>
  <c r="J98" i="13"/>
  <c r="H98" i="13"/>
  <c r="I98" i="13" s="1"/>
  <c r="J96" i="13"/>
  <c r="H96" i="13"/>
  <c r="J95" i="13"/>
  <c r="H95" i="13"/>
  <c r="I95" i="13" s="1"/>
  <c r="K95" i="13" s="1"/>
  <c r="L95" i="13" s="1"/>
  <c r="J93" i="13"/>
  <c r="H93" i="13"/>
  <c r="I93" i="13" s="1"/>
  <c r="J92" i="13"/>
  <c r="H92" i="13"/>
  <c r="I92" i="13" s="1"/>
  <c r="J90" i="13"/>
  <c r="H90" i="13"/>
  <c r="J89" i="13"/>
  <c r="H89" i="13"/>
  <c r="I89" i="13" s="1"/>
  <c r="J87" i="13"/>
  <c r="H87" i="13"/>
  <c r="I87" i="13" s="1"/>
  <c r="J85" i="13"/>
  <c r="H85" i="13"/>
  <c r="I85" i="13" s="1"/>
  <c r="J84" i="13"/>
  <c r="H84" i="13"/>
  <c r="I84" i="13" s="1"/>
  <c r="J83" i="13"/>
  <c r="H83" i="13"/>
  <c r="I83" i="13" s="1"/>
  <c r="K83" i="13" s="1"/>
  <c r="L83" i="13" s="1"/>
  <c r="J81" i="13"/>
  <c r="H81" i="13"/>
  <c r="I81" i="13" s="1"/>
  <c r="J80" i="13"/>
  <c r="H80" i="13"/>
  <c r="I80" i="13" s="1"/>
  <c r="K80" i="13" s="1"/>
  <c r="L80" i="13" s="1"/>
  <c r="J79" i="13"/>
  <c r="H79" i="13"/>
  <c r="J78" i="13"/>
  <c r="H78" i="13"/>
  <c r="J76" i="13"/>
  <c r="H76" i="13"/>
  <c r="I76" i="13" s="1"/>
  <c r="J75" i="13"/>
  <c r="H75" i="13"/>
  <c r="I75" i="13" s="1"/>
  <c r="J73" i="13"/>
  <c r="H73" i="13"/>
  <c r="I73" i="13" s="1"/>
  <c r="J72" i="13"/>
  <c r="H72" i="13"/>
  <c r="J69" i="13"/>
  <c r="H69" i="13"/>
  <c r="I69" i="13" s="1"/>
  <c r="J68" i="13"/>
  <c r="H68" i="13"/>
  <c r="I68" i="13" s="1"/>
  <c r="J67" i="13"/>
  <c r="H67" i="13"/>
  <c r="J64" i="13"/>
  <c r="H64" i="13"/>
  <c r="J63" i="13"/>
  <c r="H63" i="13"/>
  <c r="I63" i="13" s="1"/>
  <c r="K63" i="13" s="1"/>
  <c r="L63" i="13" s="1"/>
  <c r="J62" i="13"/>
  <c r="H62" i="13"/>
  <c r="I62" i="13" s="1"/>
  <c r="J59" i="13"/>
  <c r="H59" i="13"/>
  <c r="I59" i="13" s="1"/>
  <c r="J58" i="13"/>
  <c r="H58" i="13"/>
  <c r="J57" i="13"/>
  <c r="H57" i="13"/>
  <c r="I57" i="13" s="1"/>
  <c r="J56" i="13"/>
  <c r="H56" i="13"/>
  <c r="I56" i="13" s="1"/>
  <c r="J55" i="13"/>
  <c r="H55" i="13"/>
  <c r="I55" i="13" s="1"/>
  <c r="J54" i="13"/>
  <c r="H54" i="13"/>
  <c r="J52" i="13"/>
  <c r="H52" i="13"/>
  <c r="I52" i="13" s="1"/>
  <c r="J51" i="13"/>
  <c r="H51" i="13"/>
  <c r="I51" i="13" s="1"/>
  <c r="J50" i="13"/>
  <c r="H50" i="13"/>
  <c r="I50" i="13" s="1"/>
  <c r="J49" i="13"/>
  <c r="H49" i="13"/>
  <c r="J48" i="13"/>
  <c r="H48" i="13"/>
  <c r="I48" i="13" s="1"/>
  <c r="K48" i="13" s="1"/>
  <c r="L48" i="13" s="1"/>
  <c r="J47" i="13"/>
  <c r="H47" i="13"/>
  <c r="I47" i="13" s="1"/>
  <c r="J46" i="13"/>
  <c r="H46" i="13"/>
  <c r="J45" i="13"/>
  <c r="H45" i="13"/>
  <c r="J44" i="13"/>
  <c r="H44" i="13"/>
  <c r="I44" i="13" s="1"/>
  <c r="K44" i="13" s="1"/>
  <c r="L44" i="13" s="1"/>
  <c r="J42" i="13"/>
  <c r="H42" i="13"/>
  <c r="I42" i="13" s="1"/>
  <c r="J41" i="13"/>
  <c r="H41" i="13"/>
  <c r="I41" i="13" s="1"/>
  <c r="J40" i="13"/>
  <c r="H40" i="13"/>
  <c r="J39" i="13"/>
  <c r="H39" i="13"/>
  <c r="I39" i="13" s="1"/>
  <c r="J38" i="13"/>
  <c r="H38" i="13"/>
  <c r="I38" i="13" s="1"/>
  <c r="J37" i="13"/>
  <c r="H37" i="13"/>
  <c r="J34" i="13"/>
  <c r="H34" i="13"/>
  <c r="J33" i="13"/>
  <c r="H33" i="13"/>
  <c r="I33" i="13" s="1"/>
  <c r="K33" i="13" s="1"/>
  <c r="L33" i="13" s="1"/>
  <c r="J32" i="13"/>
  <c r="H32" i="13"/>
  <c r="I32" i="13" s="1"/>
  <c r="J31" i="13"/>
  <c r="H31" i="13"/>
  <c r="I31" i="13" s="1"/>
  <c r="J30" i="13"/>
  <c r="H30" i="13"/>
  <c r="J29" i="13"/>
  <c r="H29" i="13"/>
  <c r="J28" i="13"/>
  <c r="H28" i="13"/>
  <c r="J26" i="13"/>
  <c r="H26" i="13"/>
  <c r="I26" i="13" s="1"/>
  <c r="K26" i="13" s="1"/>
  <c r="L26" i="13" s="1"/>
  <c r="J25" i="13"/>
  <c r="H25" i="13"/>
  <c r="J24" i="13"/>
  <c r="H24" i="13"/>
  <c r="I24" i="13" s="1"/>
  <c r="J23" i="13"/>
  <c r="H23" i="13"/>
  <c r="J22" i="13"/>
  <c r="H22" i="13"/>
  <c r="I22" i="13" s="1"/>
  <c r="J21" i="13"/>
  <c r="H21" i="13"/>
  <c r="I21" i="13" s="1"/>
  <c r="K21" i="13" s="1"/>
  <c r="L21" i="13" s="1"/>
  <c r="I17" i="13"/>
  <c r="K17" i="13" s="1"/>
  <c r="L17" i="13" s="1"/>
  <c r="I16" i="13"/>
  <c r="K16" i="13" s="1"/>
  <c r="L16" i="13" s="1"/>
  <c r="I15" i="13"/>
  <c r="K15" i="13" s="1"/>
  <c r="L15" i="13" s="1"/>
  <c r="I14" i="13"/>
  <c r="K14" i="13" s="1"/>
  <c r="L14" i="13" s="1"/>
  <c r="I13" i="13"/>
  <c r="K13" i="13" s="1"/>
  <c r="L13" i="13" s="1"/>
  <c r="I272" i="12"/>
  <c r="K272" i="12" s="1"/>
  <c r="J271" i="12"/>
  <c r="H271" i="12"/>
  <c r="J270" i="12"/>
  <c r="H270" i="12"/>
  <c r="I270" i="12" s="1"/>
  <c r="K270" i="12" s="1"/>
  <c r="L270" i="12" s="1"/>
  <c r="J269" i="12"/>
  <c r="H269" i="12"/>
  <c r="I269" i="12" s="1"/>
  <c r="J268" i="12"/>
  <c r="H268" i="12"/>
  <c r="I268" i="12" s="1"/>
  <c r="K268" i="12" s="1"/>
  <c r="L268" i="12" s="1"/>
  <c r="J267" i="12"/>
  <c r="H267" i="12"/>
  <c r="I267" i="12" s="1"/>
  <c r="J266" i="12"/>
  <c r="H266" i="12"/>
  <c r="I266" i="12" s="1"/>
  <c r="J265" i="12"/>
  <c r="H265" i="12"/>
  <c r="J264" i="12"/>
  <c r="H264" i="12"/>
  <c r="I264" i="12" s="1"/>
  <c r="J263" i="12"/>
  <c r="H263" i="12"/>
  <c r="I263" i="12" s="1"/>
  <c r="J262" i="12"/>
  <c r="H262" i="12"/>
  <c r="J261" i="12"/>
  <c r="H261" i="12"/>
  <c r="I261" i="12" s="1"/>
  <c r="K261" i="12" s="1"/>
  <c r="L261" i="12" s="1"/>
  <c r="J260" i="12"/>
  <c r="H260" i="12"/>
  <c r="J259" i="12"/>
  <c r="H259" i="12"/>
  <c r="I259" i="12" s="1"/>
  <c r="K259" i="12" s="1"/>
  <c r="L259" i="12" s="1"/>
  <c r="J258" i="12"/>
  <c r="H258" i="12"/>
  <c r="J256" i="12"/>
  <c r="H256" i="12"/>
  <c r="J255" i="12"/>
  <c r="H255" i="12"/>
  <c r="J254" i="12"/>
  <c r="H254" i="12"/>
  <c r="I254" i="12" s="1"/>
  <c r="J253" i="12"/>
  <c r="H253" i="12"/>
  <c r="J251" i="12"/>
  <c r="H251" i="12"/>
  <c r="I251" i="12" s="1"/>
  <c r="K251" i="12" s="1"/>
  <c r="L251" i="12" s="1"/>
  <c r="J250" i="12"/>
  <c r="H250" i="12"/>
  <c r="J249" i="12"/>
  <c r="H249" i="12"/>
  <c r="I249" i="12" s="1"/>
  <c r="K249" i="12" s="1"/>
  <c r="L249" i="12" s="1"/>
  <c r="J248" i="12"/>
  <c r="H248" i="12"/>
  <c r="J247" i="12"/>
  <c r="H247" i="12"/>
  <c r="J246" i="12"/>
  <c r="H246" i="12"/>
  <c r="J244" i="12"/>
  <c r="H244" i="12"/>
  <c r="I244" i="12" s="1"/>
  <c r="J243" i="12"/>
  <c r="H243" i="12"/>
  <c r="J242" i="12"/>
  <c r="H242" i="12"/>
  <c r="I242" i="12" s="1"/>
  <c r="J240" i="12"/>
  <c r="H240" i="12"/>
  <c r="J239" i="12"/>
  <c r="H239" i="12"/>
  <c r="I239" i="12" s="1"/>
  <c r="K239" i="12" s="1"/>
  <c r="L239" i="12" s="1"/>
  <c r="J238" i="12"/>
  <c r="H238" i="12"/>
  <c r="J237" i="12"/>
  <c r="H237" i="12"/>
  <c r="J236" i="12"/>
  <c r="H236" i="12"/>
  <c r="I236" i="12" s="1"/>
  <c r="K236" i="12" s="1"/>
  <c r="L236" i="12" s="1"/>
  <c r="J235" i="12"/>
  <c r="H235" i="12"/>
  <c r="I235" i="12" s="1"/>
  <c r="J234" i="12"/>
  <c r="H234" i="12"/>
  <c r="J233" i="12"/>
  <c r="H233" i="12"/>
  <c r="J232" i="12"/>
  <c r="H232" i="12"/>
  <c r="I232" i="12" s="1"/>
  <c r="J231" i="12"/>
  <c r="H231" i="12"/>
  <c r="I231" i="12" s="1"/>
  <c r="J230" i="12"/>
  <c r="H230" i="12"/>
  <c r="J229" i="12"/>
  <c r="H229" i="12"/>
  <c r="J228" i="12"/>
  <c r="H228" i="12"/>
  <c r="I228" i="12" s="1"/>
  <c r="K228" i="12" s="1"/>
  <c r="L228" i="12" s="1"/>
  <c r="J227" i="12"/>
  <c r="H227" i="12"/>
  <c r="I227" i="12" s="1"/>
  <c r="J226" i="12"/>
  <c r="H226" i="12"/>
  <c r="J225" i="12"/>
  <c r="H225" i="12"/>
  <c r="J224" i="12"/>
  <c r="H224" i="12"/>
  <c r="I224" i="12" s="1"/>
  <c r="K224" i="12" s="1"/>
  <c r="L224" i="12" s="1"/>
  <c r="J223" i="12"/>
  <c r="H223" i="12"/>
  <c r="J222" i="12"/>
  <c r="H222" i="12"/>
  <c r="I222" i="12" s="1"/>
  <c r="K222" i="12" s="1"/>
  <c r="L222" i="12" s="1"/>
  <c r="J221" i="12"/>
  <c r="H221" i="12"/>
  <c r="J220" i="12"/>
  <c r="H220" i="12"/>
  <c r="J219" i="12"/>
  <c r="H219" i="12"/>
  <c r="J218" i="12"/>
  <c r="H218" i="12"/>
  <c r="I218" i="12" s="1"/>
  <c r="K218" i="12" s="1"/>
  <c r="L218" i="12" s="1"/>
  <c r="J217" i="12"/>
  <c r="H217" i="12"/>
  <c r="J216" i="12"/>
  <c r="H216" i="12"/>
  <c r="I216" i="12" s="1"/>
  <c r="J215" i="12"/>
  <c r="H215" i="12"/>
  <c r="J214" i="12"/>
  <c r="H214" i="12"/>
  <c r="I214" i="12" s="1"/>
  <c r="J213" i="12"/>
  <c r="H213" i="12"/>
  <c r="J212" i="12"/>
  <c r="H212" i="12"/>
  <c r="J210" i="12"/>
  <c r="H210" i="12"/>
  <c r="J209" i="12"/>
  <c r="H209" i="12"/>
  <c r="I209" i="12" s="1"/>
  <c r="K209" i="12" s="1"/>
  <c r="L209" i="12" s="1"/>
  <c r="J208" i="12"/>
  <c r="H208" i="12"/>
  <c r="J207" i="12"/>
  <c r="H207" i="12"/>
  <c r="I207" i="12" s="1"/>
  <c r="J206" i="12"/>
  <c r="H206" i="12"/>
  <c r="J205" i="12"/>
  <c r="H205" i="12"/>
  <c r="I205" i="12" s="1"/>
  <c r="K205" i="12" s="1"/>
  <c r="L205" i="12" s="1"/>
  <c r="J204" i="12"/>
  <c r="H204" i="12"/>
  <c r="J203" i="12"/>
  <c r="H203" i="12"/>
  <c r="I203" i="12" s="1"/>
  <c r="J202" i="12"/>
  <c r="H202" i="12"/>
  <c r="J201" i="12"/>
  <c r="H201" i="12"/>
  <c r="I201" i="12" s="1"/>
  <c r="J199" i="12"/>
  <c r="H199" i="12"/>
  <c r="J198" i="12"/>
  <c r="H198" i="12"/>
  <c r="I198" i="12" s="1"/>
  <c r="J197" i="12"/>
  <c r="H197" i="12"/>
  <c r="J196" i="12"/>
  <c r="H196" i="12"/>
  <c r="I196" i="12" s="1"/>
  <c r="K196" i="12" s="1"/>
  <c r="L196" i="12" s="1"/>
  <c r="J195" i="12"/>
  <c r="H195" i="12"/>
  <c r="J194" i="12"/>
  <c r="H194" i="12"/>
  <c r="I194" i="12" s="1"/>
  <c r="J193" i="12"/>
  <c r="H193" i="12"/>
  <c r="J192" i="12"/>
  <c r="H192" i="12"/>
  <c r="I192" i="12" s="1"/>
  <c r="K192" i="12" s="1"/>
  <c r="L192" i="12" s="1"/>
  <c r="J191" i="12"/>
  <c r="H191" i="12"/>
  <c r="J190" i="12"/>
  <c r="H190" i="12"/>
  <c r="I190" i="12" s="1"/>
  <c r="K190" i="12" s="1"/>
  <c r="L190" i="12" s="1"/>
  <c r="J188" i="12"/>
  <c r="H188" i="12"/>
  <c r="J187" i="12"/>
  <c r="H187" i="12"/>
  <c r="I187" i="12" s="1"/>
  <c r="J186" i="12"/>
  <c r="H186" i="12"/>
  <c r="J185" i="12"/>
  <c r="H185" i="12"/>
  <c r="I185" i="12" s="1"/>
  <c r="J184" i="12"/>
  <c r="H184" i="12"/>
  <c r="J183" i="12"/>
  <c r="H183" i="12"/>
  <c r="J181" i="12"/>
  <c r="H181" i="12"/>
  <c r="J180" i="12"/>
  <c r="H180" i="12"/>
  <c r="I180" i="12" s="1"/>
  <c r="J179" i="12"/>
  <c r="H179" i="12"/>
  <c r="J172" i="12"/>
  <c r="H172" i="12"/>
  <c r="I172" i="12" s="1"/>
  <c r="J171" i="12"/>
  <c r="H171" i="12"/>
  <c r="J170" i="12"/>
  <c r="H170" i="12"/>
  <c r="I170" i="12" s="1"/>
  <c r="J169" i="12"/>
  <c r="H169" i="12"/>
  <c r="J162" i="12"/>
  <c r="H162" i="12"/>
  <c r="J161" i="12"/>
  <c r="H161" i="12"/>
  <c r="J160" i="12"/>
  <c r="H160" i="12"/>
  <c r="J159" i="12"/>
  <c r="H159" i="12"/>
  <c r="J158" i="12"/>
  <c r="H158" i="12"/>
  <c r="I158" i="12" s="1"/>
  <c r="K158" i="12" s="1"/>
  <c r="L158" i="12" s="1"/>
  <c r="J154" i="12"/>
  <c r="H154" i="12"/>
  <c r="J153" i="12"/>
  <c r="H153" i="12"/>
  <c r="I153" i="12" s="1"/>
  <c r="J152" i="12"/>
  <c r="H152" i="12"/>
  <c r="J151" i="12"/>
  <c r="H151" i="12"/>
  <c r="I151" i="12" s="1"/>
  <c r="J150" i="12"/>
  <c r="H150" i="12"/>
  <c r="J149" i="12"/>
  <c r="H149" i="12"/>
  <c r="J148" i="12"/>
  <c r="H148" i="12"/>
  <c r="J147" i="12"/>
  <c r="H147" i="12"/>
  <c r="I147" i="12" s="1"/>
  <c r="J145" i="12"/>
  <c r="H145" i="12"/>
  <c r="J144" i="12"/>
  <c r="H144" i="12"/>
  <c r="I144" i="12" s="1"/>
  <c r="K144" i="12" s="1"/>
  <c r="L144" i="12" s="1"/>
  <c r="J143" i="12"/>
  <c r="H143" i="12"/>
  <c r="J142" i="12"/>
  <c r="H142" i="12"/>
  <c r="J141" i="12"/>
  <c r="H141" i="12"/>
  <c r="J140" i="12"/>
  <c r="H140" i="12"/>
  <c r="I140" i="12" s="1"/>
  <c r="J138" i="12"/>
  <c r="H138" i="12"/>
  <c r="J137" i="12"/>
  <c r="H137" i="12"/>
  <c r="I137" i="12" s="1"/>
  <c r="K137" i="12" s="1"/>
  <c r="L137" i="12" s="1"/>
  <c r="J136" i="12"/>
  <c r="H136" i="12"/>
  <c r="J135" i="12"/>
  <c r="H135" i="12"/>
  <c r="I135" i="12" s="1"/>
  <c r="K135" i="12" s="1"/>
  <c r="L135" i="12" s="1"/>
  <c r="J134" i="12"/>
  <c r="H134" i="12"/>
  <c r="J133" i="12"/>
  <c r="H133" i="12"/>
  <c r="J131" i="12"/>
  <c r="H131" i="12"/>
  <c r="J130" i="12"/>
  <c r="H130" i="12"/>
  <c r="J129" i="12"/>
  <c r="H129" i="12"/>
  <c r="J128" i="12"/>
  <c r="H128" i="12"/>
  <c r="I128" i="12" s="1"/>
  <c r="K128" i="12" s="1"/>
  <c r="L128" i="12" s="1"/>
  <c r="J127" i="12"/>
  <c r="H127" i="12"/>
  <c r="I127" i="12" s="1"/>
  <c r="J126" i="12"/>
  <c r="H126" i="12"/>
  <c r="J122" i="12"/>
  <c r="H122" i="12"/>
  <c r="J121" i="12"/>
  <c r="H121" i="12"/>
  <c r="I121" i="12" s="1"/>
  <c r="J120" i="12"/>
  <c r="H120" i="12"/>
  <c r="I120" i="12" s="1"/>
  <c r="J119" i="12"/>
  <c r="H119" i="12"/>
  <c r="I119" i="12" s="1"/>
  <c r="K119" i="12" s="1"/>
  <c r="L119" i="12" s="1"/>
  <c r="J118" i="12"/>
  <c r="H118" i="12"/>
  <c r="J117" i="12"/>
  <c r="H117" i="12"/>
  <c r="I117" i="12" s="1"/>
  <c r="J116" i="12"/>
  <c r="H116" i="12"/>
  <c r="I116" i="12" s="1"/>
  <c r="J115" i="12"/>
  <c r="H115" i="12"/>
  <c r="I115" i="12" s="1"/>
  <c r="K115" i="12" s="1"/>
  <c r="L115" i="12" s="1"/>
  <c r="J114" i="12"/>
  <c r="H114" i="12"/>
  <c r="J112" i="12"/>
  <c r="H112" i="12"/>
  <c r="I112" i="12" s="1"/>
  <c r="J111" i="12"/>
  <c r="H111" i="12"/>
  <c r="J110" i="12"/>
  <c r="H110" i="12"/>
  <c r="I110" i="12" s="1"/>
  <c r="J109" i="12"/>
  <c r="H109" i="12"/>
  <c r="I109" i="12" s="1"/>
  <c r="J108" i="12"/>
  <c r="H108" i="12"/>
  <c r="I108" i="12" s="1"/>
  <c r="K108" i="12" s="1"/>
  <c r="L108" i="12" s="1"/>
  <c r="J107" i="12"/>
  <c r="H107" i="12"/>
  <c r="I107" i="12" s="1"/>
  <c r="J106" i="12"/>
  <c r="H106" i="12"/>
  <c r="J105" i="12"/>
  <c r="H105" i="12"/>
  <c r="J101" i="12"/>
  <c r="H101" i="12"/>
  <c r="I101" i="12" s="1"/>
  <c r="J100" i="12"/>
  <c r="H100" i="12"/>
  <c r="I100" i="12" s="1"/>
  <c r="J99" i="12"/>
  <c r="H99" i="12"/>
  <c r="I99" i="12" s="1"/>
  <c r="K99" i="12" s="1"/>
  <c r="L99" i="12" s="1"/>
  <c r="J98" i="12"/>
  <c r="H98" i="12"/>
  <c r="J96" i="12"/>
  <c r="H96" i="12"/>
  <c r="I96" i="12" s="1"/>
  <c r="K96" i="12" s="1"/>
  <c r="L96" i="12" s="1"/>
  <c r="J95" i="12"/>
  <c r="H95" i="12"/>
  <c r="I95" i="12" s="1"/>
  <c r="J93" i="12"/>
  <c r="H93" i="12"/>
  <c r="I93" i="12" s="1"/>
  <c r="J92" i="12"/>
  <c r="H92" i="12"/>
  <c r="J90" i="12"/>
  <c r="H90" i="12"/>
  <c r="I90" i="12" s="1"/>
  <c r="J89" i="12"/>
  <c r="H89" i="12"/>
  <c r="J87" i="12"/>
  <c r="H87" i="12"/>
  <c r="I87" i="12" s="1"/>
  <c r="K87" i="12" s="1"/>
  <c r="L87" i="12" s="1"/>
  <c r="J85" i="12"/>
  <c r="H85" i="12"/>
  <c r="I85" i="12" s="1"/>
  <c r="J84" i="12"/>
  <c r="H84" i="12"/>
  <c r="J83" i="12"/>
  <c r="H83" i="12"/>
  <c r="I83" i="12" s="1"/>
  <c r="J81" i="12"/>
  <c r="H81" i="12"/>
  <c r="J80" i="12"/>
  <c r="H80" i="12"/>
  <c r="J79" i="12"/>
  <c r="H79" i="12"/>
  <c r="I79" i="12" s="1"/>
  <c r="K79" i="12" s="1"/>
  <c r="L79" i="12" s="1"/>
  <c r="J78" i="12"/>
  <c r="H78" i="12"/>
  <c r="I78" i="12" s="1"/>
  <c r="J76" i="12"/>
  <c r="H76" i="12"/>
  <c r="I76" i="12" s="1"/>
  <c r="J75" i="12"/>
  <c r="H75" i="12"/>
  <c r="I75" i="12" s="1"/>
  <c r="J73" i="12"/>
  <c r="H73" i="12"/>
  <c r="J72" i="12"/>
  <c r="H72" i="12"/>
  <c r="I72" i="12" s="1"/>
  <c r="K72" i="12" s="1"/>
  <c r="L72" i="12" s="1"/>
  <c r="J69" i="12"/>
  <c r="H69" i="12"/>
  <c r="I69" i="12" s="1"/>
  <c r="J68" i="12"/>
  <c r="H68" i="12"/>
  <c r="I68" i="12" s="1"/>
  <c r="J67" i="12"/>
  <c r="H67" i="12"/>
  <c r="J64" i="12"/>
  <c r="H64" i="12"/>
  <c r="I64" i="12" s="1"/>
  <c r="J63" i="12"/>
  <c r="H63" i="12"/>
  <c r="I63" i="12" s="1"/>
  <c r="J62" i="12"/>
  <c r="H62" i="12"/>
  <c r="I62" i="12" s="1"/>
  <c r="J59" i="12"/>
  <c r="H59" i="12"/>
  <c r="J58" i="12"/>
  <c r="H58" i="12"/>
  <c r="I58" i="12" s="1"/>
  <c r="K58" i="12" s="1"/>
  <c r="L58" i="12" s="1"/>
  <c r="J57" i="12"/>
  <c r="H57" i="12"/>
  <c r="I57" i="12" s="1"/>
  <c r="J56" i="12"/>
  <c r="H56" i="12"/>
  <c r="I56" i="12" s="1"/>
  <c r="K56" i="12" s="1"/>
  <c r="L56" i="12" s="1"/>
  <c r="J55" i="12"/>
  <c r="H55" i="12"/>
  <c r="J54" i="12"/>
  <c r="H54" i="12"/>
  <c r="I54" i="12" s="1"/>
  <c r="K54" i="12" s="1"/>
  <c r="L54" i="12" s="1"/>
  <c r="J52" i="12"/>
  <c r="H52" i="12"/>
  <c r="I52" i="12" s="1"/>
  <c r="J51" i="12"/>
  <c r="H51" i="12"/>
  <c r="I51" i="12" s="1"/>
  <c r="J50" i="12"/>
  <c r="H50" i="12"/>
  <c r="J49" i="12"/>
  <c r="H49" i="12"/>
  <c r="I49" i="12" s="1"/>
  <c r="J48" i="12"/>
  <c r="H48" i="12"/>
  <c r="I48" i="12" s="1"/>
  <c r="J47" i="12"/>
  <c r="H47" i="12"/>
  <c r="I47" i="12" s="1"/>
  <c r="J46" i="12"/>
  <c r="H46" i="12"/>
  <c r="J45" i="12"/>
  <c r="H45" i="12"/>
  <c r="I45" i="12" s="1"/>
  <c r="J44" i="12"/>
  <c r="H44" i="12"/>
  <c r="I44" i="12" s="1"/>
  <c r="J42" i="12"/>
  <c r="H42" i="12"/>
  <c r="I42" i="12" s="1"/>
  <c r="J41" i="12"/>
  <c r="H41" i="12"/>
  <c r="I41" i="12" s="1"/>
  <c r="J40" i="12"/>
  <c r="H40" i="12"/>
  <c r="I40" i="12" s="1"/>
  <c r="J39" i="12"/>
  <c r="H39" i="12"/>
  <c r="I39" i="12" s="1"/>
  <c r="J38" i="12"/>
  <c r="H38" i="12"/>
  <c r="I38" i="12" s="1"/>
  <c r="J37" i="12"/>
  <c r="H37" i="12"/>
  <c r="I37" i="12" s="1"/>
  <c r="J34" i="12"/>
  <c r="H34" i="12"/>
  <c r="I34" i="12" s="1"/>
  <c r="J33" i="12"/>
  <c r="H33" i="12"/>
  <c r="J32" i="12"/>
  <c r="H32" i="12"/>
  <c r="J31" i="12"/>
  <c r="H31" i="12"/>
  <c r="I31" i="12" s="1"/>
  <c r="J30" i="12"/>
  <c r="H30" i="12"/>
  <c r="I30" i="12" s="1"/>
  <c r="K30" i="12" s="1"/>
  <c r="L30" i="12" s="1"/>
  <c r="J29" i="12"/>
  <c r="H29" i="12"/>
  <c r="J28" i="12"/>
  <c r="H28" i="12"/>
  <c r="J26" i="12"/>
  <c r="H26" i="12"/>
  <c r="I26" i="12" s="1"/>
  <c r="J25" i="12"/>
  <c r="H25" i="12"/>
  <c r="J24" i="12"/>
  <c r="H24" i="12"/>
  <c r="J23" i="12"/>
  <c r="H23" i="12"/>
  <c r="I23" i="12" s="1"/>
  <c r="J22" i="12"/>
  <c r="H22" i="12"/>
  <c r="I22" i="12" s="1"/>
  <c r="J21" i="12"/>
  <c r="H21" i="12"/>
  <c r="I17" i="12"/>
  <c r="K17" i="12" s="1"/>
  <c r="L17" i="12" s="1"/>
  <c r="I16" i="12"/>
  <c r="K16" i="12" s="1"/>
  <c r="L16" i="12" s="1"/>
  <c r="I15" i="12"/>
  <c r="K15" i="12" s="1"/>
  <c r="L15" i="12" s="1"/>
  <c r="I14" i="12"/>
  <c r="K14" i="12" s="1"/>
  <c r="L14" i="12" s="1"/>
  <c r="I13" i="12"/>
  <c r="K13" i="12" s="1"/>
  <c r="L13" i="12" s="1"/>
  <c r="I272" i="11"/>
  <c r="K272" i="11" s="1"/>
  <c r="J271" i="11"/>
  <c r="H271" i="11"/>
  <c r="J270" i="11"/>
  <c r="H270" i="11"/>
  <c r="I270" i="11" s="1"/>
  <c r="J269" i="11"/>
  <c r="H269" i="11"/>
  <c r="J268" i="11"/>
  <c r="H268" i="11"/>
  <c r="I268" i="11" s="1"/>
  <c r="J267" i="11"/>
  <c r="H267" i="11"/>
  <c r="J266" i="11"/>
  <c r="H266" i="11"/>
  <c r="I266" i="11" s="1"/>
  <c r="J265" i="11"/>
  <c r="H265" i="11"/>
  <c r="J264" i="11"/>
  <c r="H264" i="11"/>
  <c r="I264" i="11" s="1"/>
  <c r="J263" i="11"/>
  <c r="H263" i="11"/>
  <c r="J262" i="11"/>
  <c r="H262" i="11"/>
  <c r="J261" i="11"/>
  <c r="H261" i="11"/>
  <c r="I261" i="11" s="1"/>
  <c r="J260" i="11"/>
  <c r="H260" i="11"/>
  <c r="J259" i="11"/>
  <c r="H259" i="11"/>
  <c r="I259" i="11" s="1"/>
  <c r="J258" i="11"/>
  <c r="H258" i="11"/>
  <c r="I258" i="11" s="1"/>
  <c r="J256" i="11"/>
  <c r="H256" i="11"/>
  <c r="I256" i="11" s="1"/>
  <c r="K256" i="11" s="1"/>
  <c r="L256" i="11" s="1"/>
  <c r="J255" i="11"/>
  <c r="H255" i="11"/>
  <c r="I255" i="11" s="1"/>
  <c r="J254" i="11"/>
  <c r="H254" i="11"/>
  <c r="J253" i="11"/>
  <c r="H253" i="11"/>
  <c r="J251" i="11"/>
  <c r="H251" i="11"/>
  <c r="I251" i="11" s="1"/>
  <c r="K251" i="11" s="1"/>
  <c r="L251" i="11" s="1"/>
  <c r="J250" i="11"/>
  <c r="H250" i="11"/>
  <c r="J249" i="11"/>
  <c r="H249" i="11"/>
  <c r="I249" i="11" s="1"/>
  <c r="K249" i="11" s="1"/>
  <c r="L249" i="11" s="1"/>
  <c r="J248" i="11"/>
  <c r="H248" i="11"/>
  <c r="J247" i="11"/>
  <c r="H247" i="11"/>
  <c r="I247" i="11" s="1"/>
  <c r="K247" i="11" s="1"/>
  <c r="L247" i="11" s="1"/>
  <c r="J246" i="11"/>
  <c r="H246" i="11"/>
  <c r="J244" i="11"/>
  <c r="H244" i="11"/>
  <c r="I244" i="11" s="1"/>
  <c r="K244" i="11" s="1"/>
  <c r="L244" i="11" s="1"/>
  <c r="J243" i="11"/>
  <c r="H243" i="11"/>
  <c r="J242" i="11"/>
  <c r="H242" i="11"/>
  <c r="I242" i="11" s="1"/>
  <c r="J240" i="11"/>
  <c r="H240" i="11"/>
  <c r="J239" i="11"/>
  <c r="H239" i="11"/>
  <c r="I239" i="11" s="1"/>
  <c r="J238" i="11"/>
  <c r="H238" i="11"/>
  <c r="I238" i="11" s="1"/>
  <c r="J237" i="11"/>
  <c r="H237" i="11"/>
  <c r="J236" i="11"/>
  <c r="H236" i="11"/>
  <c r="I236" i="11" s="1"/>
  <c r="J235" i="11"/>
  <c r="H235" i="11"/>
  <c r="J234" i="11"/>
  <c r="H234" i="11"/>
  <c r="I234" i="11" s="1"/>
  <c r="J233" i="11"/>
  <c r="H233" i="11"/>
  <c r="I233" i="11" s="1"/>
  <c r="K233" i="11" s="1"/>
  <c r="L233" i="11" s="1"/>
  <c r="J232" i="11"/>
  <c r="H232" i="11"/>
  <c r="J231" i="11"/>
  <c r="H231" i="11"/>
  <c r="J230" i="11"/>
  <c r="H230" i="11"/>
  <c r="J229" i="11"/>
  <c r="H229" i="11"/>
  <c r="J228" i="11"/>
  <c r="H228" i="11"/>
  <c r="J227" i="11"/>
  <c r="H227" i="11"/>
  <c r="J226" i="11"/>
  <c r="H226" i="11"/>
  <c r="I226" i="11" s="1"/>
  <c r="K226" i="11" s="1"/>
  <c r="L226" i="11" s="1"/>
  <c r="J225" i="11"/>
  <c r="H225" i="11"/>
  <c r="I225" i="11" s="1"/>
  <c r="J224" i="11"/>
  <c r="H224" i="11"/>
  <c r="J223" i="11"/>
  <c r="H223" i="11"/>
  <c r="J222" i="11"/>
  <c r="H222" i="11"/>
  <c r="I222" i="11" s="1"/>
  <c r="K222" i="11" s="1"/>
  <c r="L222" i="11" s="1"/>
  <c r="J221" i="11"/>
  <c r="H221" i="11"/>
  <c r="I221" i="11" s="1"/>
  <c r="K221" i="11" s="1"/>
  <c r="L221" i="11" s="1"/>
  <c r="J220" i="11"/>
  <c r="H220" i="11"/>
  <c r="J219" i="11"/>
  <c r="H219" i="11"/>
  <c r="J218" i="11"/>
  <c r="H218" i="11"/>
  <c r="I218" i="11" s="1"/>
  <c r="J217" i="11"/>
  <c r="H217" i="11"/>
  <c r="J216" i="11"/>
  <c r="H216" i="11"/>
  <c r="I216" i="11" s="1"/>
  <c r="J215" i="11"/>
  <c r="H215" i="11"/>
  <c r="J214" i="11"/>
  <c r="H214" i="11"/>
  <c r="I214" i="11" s="1"/>
  <c r="K214" i="11" s="1"/>
  <c r="L214" i="11" s="1"/>
  <c r="J213" i="11"/>
  <c r="H213" i="11"/>
  <c r="I213" i="11" s="1"/>
  <c r="J212" i="11"/>
  <c r="H212" i="11"/>
  <c r="J210" i="11"/>
  <c r="H210" i="11"/>
  <c r="J209" i="11"/>
  <c r="H209" i="11"/>
  <c r="I209" i="11" s="1"/>
  <c r="K209" i="11" s="1"/>
  <c r="L209" i="11" s="1"/>
  <c r="J208" i="11"/>
  <c r="H208" i="11"/>
  <c r="J207" i="11"/>
  <c r="H207" i="11"/>
  <c r="I207" i="11" s="1"/>
  <c r="J206" i="11"/>
  <c r="H206" i="11"/>
  <c r="J205" i="11"/>
  <c r="H205" i="11"/>
  <c r="I205" i="11" s="1"/>
  <c r="J204" i="11"/>
  <c r="H204" i="11"/>
  <c r="I204" i="11" s="1"/>
  <c r="K204" i="11" s="1"/>
  <c r="L204" i="11" s="1"/>
  <c r="J203" i="11"/>
  <c r="H203" i="11"/>
  <c r="J202" i="11"/>
  <c r="H202" i="11"/>
  <c r="J201" i="11"/>
  <c r="H201" i="11"/>
  <c r="J199" i="11"/>
  <c r="H199" i="11"/>
  <c r="I199" i="11" s="1"/>
  <c r="J198" i="11"/>
  <c r="H198" i="11"/>
  <c r="J197" i="11"/>
  <c r="H197" i="11"/>
  <c r="J196" i="11"/>
  <c r="H196" i="11"/>
  <c r="I196" i="11" s="1"/>
  <c r="J195" i="11"/>
  <c r="H195" i="11"/>
  <c r="I195" i="11" s="1"/>
  <c r="K195" i="11" s="1"/>
  <c r="L195" i="11" s="1"/>
  <c r="J194" i="11"/>
  <c r="H194" i="11"/>
  <c r="J193" i="11"/>
  <c r="H193" i="11"/>
  <c r="J192" i="11"/>
  <c r="H192" i="11"/>
  <c r="J191" i="11"/>
  <c r="H191" i="11"/>
  <c r="I191" i="11" s="1"/>
  <c r="J190" i="11"/>
  <c r="H190" i="11"/>
  <c r="J188" i="11"/>
  <c r="H188" i="11"/>
  <c r="J187" i="11"/>
  <c r="H187" i="11"/>
  <c r="I187" i="11" s="1"/>
  <c r="J186" i="11"/>
  <c r="H186" i="11"/>
  <c r="I186" i="11" s="1"/>
  <c r="J185" i="11"/>
  <c r="H185" i="11"/>
  <c r="J184" i="11"/>
  <c r="H184" i="11"/>
  <c r="I184" i="11" s="1"/>
  <c r="J183" i="11"/>
  <c r="H183" i="11"/>
  <c r="J181" i="11"/>
  <c r="H181" i="11"/>
  <c r="I181" i="11" s="1"/>
  <c r="J180" i="11"/>
  <c r="H180" i="11"/>
  <c r="J179" i="11"/>
  <c r="H179" i="11"/>
  <c r="I179" i="11" s="1"/>
  <c r="J172" i="11"/>
  <c r="H172" i="11"/>
  <c r="J171" i="11"/>
  <c r="H171" i="11"/>
  <c r="I171" i="11" s="1"/>
  <c r="K171" i="11" s="1"/>
  <c r="L171" i="11" s="1"/>
  <c r="J170" i="11"/>
  <c r="H170" i="11"/>
  <c r="I170" i="11" s="1"/>
  <c r="J169" i="11"/>
  <c r="H169" i="11"/>
  <c r="J162" i="11"/>
  <c r="H162" i="11"/>
  <c r="J161" i="11"/>
  <c r="H161" i="11"/>
  <c r="I161" i="11" s="1"/>
  <c r="K161" i="11" s="1"/>
  <c r="L161" i="11" s="1"/>
  <c r="J160" i="11"/>
  <c r="H160" i="11"/>
  <c r="I160" i="11" s="1"/>
  <c r="J159" i="11"/>
  <c r="H159" i="11"/>
  <c r="I159" i="11" s="1"/>
  <c r="K159" i="11" s="1"/>
  <c r="L159" i="11" s="1"/>
  <c r="J158" i="11"/>
  <c r="H158" i="11"/>
  <c r="J154" i="11"/>
  <c r="H154" i="11"/>
  <c r="I154" i="11" s="1"/>
  <c r="K154" i="11" s="1"/>
  <c r="L154" i="11" s="1"/>
  <c r="J153" i="11"/>
  <c r="H153" i="11"/>
  <c r="I153" i="11" s="1"/>
  <c r="J152" i="11"/>
  <c r="H152" i="11"/>
  <c r="I152" i="11" s="1"/>
  <c r="K152" i="11" s="1"/>
  <c r="L152" i="11" s="1"/>
  <c r="J151" i="11"/>
  <c r="H151" i="11"/>
  <c r="J150" i="11"/>
  <c r="H150" i="11"/>
  <c r="I150" i="11" s="1"/>
  <c r="J149" i="11"/>
  <c r="H149" i="11"/>
  <c r="I149" i="11" s="1"/>
  <c r="J148" i="11"/>
  <c r="H148" i="11"/>
  <c r="I148" i="11" s="1"/>
  <c r="J147" i="11"/>
  <c r="H147" i="11"/>
  <c r="J145" i="11"/>
  <c r="H145" i="11"/>
  <c r="I145" i="11" s="1"/>
  <c r="K145" i="11" s="1"/>
  <c r="L145" i="11" s="1"/>
  <c r="J144" i="11"/>
  <c r="H144" i="11"/>
  <c r="I144" i="11" s="1"/>
  <c r="J143" i="11"/>
  <c r="H143" i="11"/>
  <c r="J142" i="11"/>
  <c r="H142" i="11"/>
  <c r="J141" i="11"/>
  <c r="H141" i="11"/>
  <c r="I141" i="11" s="1"/>
  <c r="K141" i="11" s="1"/>
  <c r="L141" i="11" s="1"/>
  <c r="J140" i="11"/>
  <c r="H140" i="11"/>
  <c r="I140" i="11" s="1"/>
  <c r="J138" i="11"/>
  <c r="H138" i="11"/>
  <c r="I138" i="11" s="1"/>
  <c r="K138" i="11" s="1"/>
  <c r="L138" i="11" s="1"/>
  <c r="J137" i="11"/>
  <c r="H137" i="11"/>
  <c r="J136" i="11"/>
  <c r="H136" i="11"/>
  <c r="I136" i="11" s="1"/>
  <c r="J135" i="11"/>
  <c r="H135" i="11"/>
  <c r="J134" i="11"/>
  <c r="H134" i="11"/>
  <c r="I134" i="11" s="1"/>
  <c r="K134" i="11" s="1"/>
  <c r="L134" i="11" s="1"/>
  <c r="J133" i="11"/>
  <c r="H133" i="11"/>
  <c r="J131" i="11"/>
  <c r="H131" i="11"/>
  <c r="I131" i="11" s="1"/>
  <c r="K131" i="11" s="1"/>
  <c r="L131" i="11" s="1"/>
  <c r="J130" i="11"/>
  <c r="H130" i="11"/>
  <c r="J129" i="11"/>
  <c r="H129" i="11"/>
  <c r="I129" i="11" s="1"/>
  <c r="K129" i="11" s="1"/>
  <c r="L129" i="11" s="1"/>
  <c r="J128" i="11"/>
  <c r="H128" i="11"/>
  <c r="J127" i="11"/>
  <c r="H127" i="11"/>
  <c r="I127" i="11" s="1"/>
  <c r="K127" i="11" s="1"/>
  <c r="L127" i="11" s="1"/>
  <c r="J126" i="11"/>
  <c r="H126" i="11"/>
  <c r="J122" i="11"/>
  <c r="H122" i="11"/>
  <c r="I122" i="11" s="1"/>
  <c r="K122" i="11" s="1"/>
  <c r="L122" i="11" s="1"/>
  <c r="J121" i="11"/>
  <c r="H121" i="11"/>
  <c r="I121" i="11" s="1"/>
  <c r="J120" i="11"/>
  <c r="H120" i="11"/>
  <c r="I120" i="11" s="1"/>
  <c r="J119" i="11"/>
  <c r="H119" i="11"/>
  <c r="J118" i="11"/>
  <c r="H118" i="11"/>
  <c r="I118" i="11" s="1"/>
  <c r="J117" i="11"/>
  <c r="H117" i="11"/>
  <c r="I117" i="11" s="1"/>
  <c r="J116" i="11"/>
  <c r="H116" i="11"/>
  <c r="I116" i="11" s="1"/>
  <c r="J115" i="11"/>
  <c r="H115" i="11"/>
  <c r="J114" i="11"/>
  <c r="H114" i="11"/>
  <c r="I114" i="11" s="1"/>
  <c r="J112" i="11"/>
  <c r="H112" i="11"/>
  <c r="I112" i="11" s="1"/>
  <c r="J111" i="11"/>
  <c r="H111" i="11"/>
  <c r="J110" i="11"/>
  <c r="H110" i="11"/>
  <c r="J109" i="11"/>
  <c r="H109" i="11"/>
  <c r="I109" i="11" s="1"/>
  <c r="J108" i="11"/>
  <c r="H108" i="11"/>
  <c r="I108" i="11" s="1"/>
  <c r="J107" i="11"/>
  <c r="H107" i="11"/>
  <c r="I107" i="11" s="1"/>
  <c r="J106" i="11"/>
  <c r="H106" i="11"/>
  <c r="J105" i="11"/>
  <c r="H105" i="11"/>
  <c r="I105" i="11" s="1"/>
  <c r="J101" i="11"/>
  <c r="H101" i="11"/>
  <c r="I101" i="11" s="1"/>
  <c r="J100" i="11"/>
  <c r="H100" i="11"/>
  <c r="I100" i="11" s="1"/>
  <c r="J99" i="11"/>
  <c r="H99" i="11"/>
  <c r="J98" i="11"/>
  <c r="H98" i="11"/>
  <c r="I98" i="11" s="1"/>
  <c r="J96" i="11"/>
  <c r="H96" i="11"/>
  <c r="I96" i="11" s="1"/>
  <c r="J95" i="11"/>
  <c r="H95" i="11"/>
  <c r="I95" i="11" s="1"/>
  <c r="K95" i="11" s="1"/>
  <c r="L95" i="11" s="1"/>
  <c r="J93" i="11"/>
  <c r="H93" i="11"/>
  <c r="I93" i="11" s="1"/>
  <c r="J92" i="11"/>
  <c r="H92" i="11"/>
  <c r="I92" i="11" s="1"/>
  <c r="J90" i="11"/>
  <c r="H90" i="11"/>
  <c r="J89" i="11"/>
  <c r="H89" i="11"/>
  <c r="J87" i="11"/>
  <c r="H87" i="11"/>
  <c r="J85" i="11"/>
  <c r="H85" i="11"/>
  <c r="I85" i="11" s="1"/>
  <c r="J84" i="11"/>
  <c r="H84" i="11"/>
  <c r="I84" i="11" s="1"/>
  <c r="J83" i="11"/>
  <c r="H83" i="11"/>
  <c r="I83" i="11" s="1"/>
  <c r="K83" i="11" s="1"/>
  <c r="L83" i="11" s="1"/>
  <c r="J81" i="11"/>
  <c r="H81" i="11"/>
  <c r="I81" i="11" s="1"/>
  <c r="J80" i="11"/>
  <c r="H80" i="11"/>
  <c r="I80" i="11" s="1"/>
  <c r="J79" i="11"/>
  <c r="H79" i="11"/>
  <c r="J78" i="11"/>
  <c r="H78" i="11"/>
  <c r="J76" i="11"/>
  <c r="H76" i="11"/>
  <c r="J75" i="11"/>
  <c r="H75" i="11"/>
  <c r="I75" i="11" s="1"/>
  <c r="J73" i="11"/>
  <c r="H73" i="11"/>
  <c r="I73" i="11" s="1"/>
  <c r="J72" i="11"/>
  <c r="H72" i="11"/>
  <c r="I72" i="11" s="1"/>
  <c r="K72" i="11" s="1"/>
  <c r="L72" i="11" s="1"/>
  <c r="J69" i="11"/>
  <c r="H69" i="11"/>
  <c r="I69" i="11" s="1"/>
  <c r="J68" i="11"/>
  <c r="H68" i="11"/>
  <c r="I68" i="11" s="1"/>
  <c r="J67" i="11"/>
  <c r="H67" i="11"/>
  <c r="J64" i="11"/>
  <c r="H64" i="11"/>
  <c r="J63" i="11"/>
  <c r="H63" i="11"/>
  <c r="J62" i="11"/>
  <c r="H62" i="11"/>
  <c r="J59" i="11"/>
  <c r="H59" i="11"/>
  <c r="J58" i="11"/>
  <c r="H58" i="11"/>
  <c r="I58" i="11" s="1"/>
  <c r="J57" i="11"/>
  <c r="H57" i="11"/>
  <c r="J56" i="11"/>
  <c r="H56" i="11"/>
  <c r="J55" i="11"/>
  <c r="H55" i="11"/>
  <c r="J54" i="11"/>
  <c r="H54" i="11"/>
  <c r="I54" i="11" s="1"/>
  <c r="J52" i="11"/>
  <c r="H52" i="11"/>
  <c r="J51" i="11"/>
  <c r="H51" i="11"/>
  <c r="I51" i="11" s="1"/>
  <c r="J50" i="11"/>
  <c r="H50" i="11"/>
  <c r="J49" i="11"/>
  <c r="H49" i="11"/>
  <c r="J48" i="11"/>
  <c r="H48" i="11"/>
  <c r="I48" i="11" s="1"/>
  <c r="J47" i="11"/>
  <c r="H47" i="11"/>
  <c r="I47" i="11" s="1"/>
  <c r="K47" i="11" s="1"/>
  <c r="L47" i="11" s="1"/>
  <c r="J46" i="11"/>
  <c r="H46" i="11"/>
  <c r="J45" i="11"/>
  <c r="H45" i="11"/>
  <c r="I45" i="11" s="1"/>
  <c r="J44" i="11"/>
  <c r="H44" i="11"/>
  <c r="I44" i="11" s="1"/>
  <c r="J42" i="11"/>
  <c r="H42" i="11"/>
  <c r="I42" i="11" s="1"/>
  <c r="K42" i="11" s="1"/>
  <c r="L42" i="11" s="1"/>
  <c r="J41" i="11"/>
  <c r="H41" i="11"/>
  <c r="J40" i="11"/>
  <c r="H40" i="11"/>
  <c r="J39" i="11"/>
  <c r="H39" i="11"/>
  <c r="I39" i="11" s="1"/>
  <c r="J38" i="11"/>
  <c r="H38" i="11"/>
  <c r="I38" i="11" s="1"/>
  <c r="K38" i="11" s="1"/>
  <c r="L38" i="11" s="1"/>
  <c r="J37" i="11"/>
  <c r="H37" i="11"/>
  <c r="J34" i="11"/>
  <c r="H34" i="11"/>
  <c r="I34" i="11" s="1"/>
  <c r="J33" i="11"/>
  <c r="H33" i="11"/>
  <c r="J32" i="11"/>
  <c r="H32" i="11"/>
  <c r="I32" i="11" s="1"/>
  <c r="J31" i="11"/>
  <c r="H31" i="11"/>
  <c r="J30" i="11"/>
  <c r="H30" i="11"/>
  <c r="J29" i="11"/>
  <c r="H29" i="11"/>
  <c r="I29" i="11" s="1"/>
  <c r="K29" i="11" s="1"/>
  <c r="L29" i="11" s="1"/>
  <c r="J28" i="11"/>
  <c r="H28" i="11"/>
  <c r="I28" i="11" s="1"/>
  <c r="K28" i="11" s="1"/>
  <c r="L28" i="11" s="1"/>
  <c r="J26" i="11"/>
  <c r="H26" i="11"/>
  <c r="J25" i="11"/>
  <c r="H25" i="11"/>
  <c r="I25" i="11" s="1"/>
  <c r="J24" i="11"/>
  <c r="H24" i="11"/>
  <c r="I24" i="11" s="1"/>
  <c r="J23" i="11"/>
  <c r="H23" i="11"/>
  <c r="I23" i="11" s="1"/>
  <c r="K23" i="11" s="1"/>
  <c r="L23" i="11" s="1"/>
  <c r="J22" i="11"/>
  <c r="H22" i="11"/>
  <c r="J21" i="11"/>
  <c r="H21" i="11"/>
  <c r="I21" i="11" s="1"/>
  <c r="I17" i="11"/>
  <c r="K17" i="11" s="1"/>
  <c r="L17" i="11" s="1"/>
  <c r="I16" i="11"/>
  <c r="K16" i="11" s="1"/>
  <c r="L16" i="11" s="1"/>
  <c r="I15" i="11"/>
  <c r="K15" i="11" s="1"/>
  <c r="L15" i="11" s="1"/>
  <c r="I14" i="11"/>
  <c r="K14" i="11" s="1"/>
  <c r="L14" i="11" s="1"/>
  <c r="I13" i="11"/>
  <c r="K13" i="11" s="1"/>
  <c r="L13" i="11" s="1"/>
  <c r="I272" i="10"/>
  <c r="K272" i="10" s="1"/>
  <c r="J271" i="10"/>
  <c r="H271" i="10"/>
  <c r="J270" i="10"/>
  <c r="H270" i="10"/>
  <c r="I270" i="10" s="1"/>
  <c r="J269" i="10"/>
  <c r="H269" i="10"/>
  <c r="I269" i="10" s="1"/>
  <c r="J268" i="10"/>
  <c r="H268" i="10"/>
  <c r="I268" i="10" s="1"/>
  <c r="J267" i="10"/>
  <c r="H267" i="10"/>
  <c r="J266" i="10"/>
  <c r="H266" i="10"/>
  <c r="I266" i="10" s="1"/>
  <c r="J265" i="10"/>
  <c r="H265" i="10"/>
  <c r="J264" i="10"/>
  <c r="H264" i="10"/>
  <c r="J263" i="10"/>
  <c r="H263" i="10"/>
  <c r="I263" i="10" s="1"/>
  <c r="J262" i="10"/>
  <c r="H262" i="10"/>
  <c r="J261" i="10"/>
  <c r="H261" i="10"/>
  <c r="J260" i="10"/>
  <c r="H260" i="10"/>
  <c r="J259" i="10"/>
  <c r="H259" i="10"/>
  <c r="I259" i="10" s="1"/>
  <c r="J258" i="10"/>
  <c r="H258" i="10"/>
  <c r="I258" i="10" s="1"/>
  <c r="J256" i="10"/>
  <c r="H256" i="10"/>
  <c r="J255" i="10"/>
  <c r="H255" i="10"/>
  <c r="I255" i="10" s="1"/>
  <c r="J254" i="10"/>
  <c r="H254" i="10"/>
  <c r="I254" i="10" s="1"/>
  <c r="K254" i="10" s="1"/>
  <c r="L254" i="10" s="1"/>
  <c r="J253" i="10"/>
  <c r="H253" i="10"/>
  <c r="I253" i="10" s="1"/>
  <c r="J251" i="10"/>
  <c r="H251" i="10"/>
  <c r="I251" i="10" s="1"/>
  <c r="J250" i="10"/>
  <c r="H250" i="10"/>
  <c r="J249" i="10"/>
  <c r="H249" i="10"/>
  <c r="I249" i="10" s="1"/>
  <c r="K249" i="10" s="1"/>
  <c r="L249" i="10" s="1"/>
  <c r="J248" i="10"/>
  <c r="H248" i="10"/>
  <c r="J247" i="10"/>
  <c r="H247" i="10"/>
  <c r="I247" i="10" s="1"/>
  <c r="K247" i="10" s="1"/>
  <c r="L247" i="10" s="1"/>
  <c r="J246" i="10"/>
  <c r="H246" i="10"/>
  <c r="J244" i="10"/>
  <c r="H244" i="10"/>
  <c r="I244" i="10" s="1"/>
  <c r="J243" i="10"/>
  <c r="H243" i="10"/>
  <c r="J242" i="10"/>
  <c r="H242" i="10"/>
  <c r="I242" i="10" s="1"/>
  <c r="J240" i="10"/>
  <c r="H240" i="10"/>
  <c r="J239" i="10"/>
  <c r="H239" i="10"/>
  <c r="I239" i="10" s="1"/>
  <c r="K239" i="10" s="1"/>
  <c r="L239" i="10" s="1"/>
  <c r="J238" i="10"/>
  <c r="H238" i="10"/>
  <c r="I238" i="10" s="1"/>
  <c r="J237" i="10"/>
  <c r="H237" i="10"/>
  <c r="J236" i="10"/>
  <c r="H236" i="10"/>
  <c r="I236" i="10" s="1"/>
  <c r="K236" i="10" s="1"/>
  <c r="L236" i="10" s="1"/>
  <c r="J235" i="10"/>
  <c r="H235" i="10"/>
  <c r="J234" i="10"/>
  <c r="H234" i="10"/>
  <c r="J233" i="10"/>
  <c r="H233" i="10"/>
  <c r="J232" i="10"/>
  <c r="H232" i="10"/>
  <c r="I232" i="10" s="1"/>
  <c r="J231" i="10"/>
  <c r="H231" i="10"/>
  <c r="J230" i="10"/>
  <c r="H230" i="10"/>
  <c r="J229" i="10"/>
  <c r="H229" i="10"/>
  <c r="I229" i="10" s="1"/>
  <c r="J228" i="10"/>
  <c r="H228" i="10"/>
  <c r="I228" i="10" s="1"/>
  <c r="J227" i="10"/>
  <c r="H227" i="10"/>
  <c r="I227" i="10" s="1"/>
  <c r="J226" i="10"/>
  <c r="H226" i="10"/>
  <c r="J225" i="10"/>
  <c r="H225" i="10"/>
  <c r="J224" i="10"/>
  <c r="H224" i="10"/>
  <c r="I224" i="10" s="1"/>
  <c r="K224" i="10" s="1"/>
  <c r="L224" i="10" s="1"/>
  <c r="J223" i="10"/>
  <c r="H223" i="10"/>
  <c r="I223" i="10" s="1"/>
  <c r="J222" i="10"/>
  <c r="H222" i="10"/>
  <c r="I222" i="10" s="1"/>
  <c r="J221" i="10"/>
  <c r="H221" i="10"/>
  <c r="J220" i="10"/>
  <c r="H220" i="10"/>
  <c r="I220" i="10" s="1"/>
  <c r="K220" i="10" s="1"/>
  <c r="L220" i="10" s="1"/>
  <c r="J219" i="10"/>
  <c r="H219" i="10"/>
  <c r="J218" i="10"/>
  <c r="H218" i="10"/>
  <c r="I218" i="10" s="1"/>
  <c r="J217" i="10"/>
  <c r="H217" i="10"/>
  <c r="J216" i="10"/>
  <c r="H216" i="10"/>
  <c r="J215" i="10"/>
  <c r="H215" i="10"/>
  <c r="I215" i="10" s="1"/>
  <c r="J214" i="10"/>
  <c r="H214" i="10"/>
  <c r="J213" i="10"/>
  <c r="H213" i="10"/>
  <c r="I213" i="10" s="1"/>
  <c r="J212" i="10"/>
  <c r="H212" i="10"/>
  <c r="I212" i="10" s="1"/>
  <c r="K212" i="10" s="1"/>
  <c r="L212" i="10" s="1"/>
  <c r="J210" i="10"/>
  <c r="H210" i="10"/>
  <c r="I210" i="10" s="1"/>
  <c r="J209" i="10"/>
  <c r="H209" i="10"/>
  <c r="I209" i="10" s="1"/>
  <c r="J208" i="10"/>
  <c r="H208" i="10"/>
  <c r="J207" i="10"/>
  <c r="H207" i="10"/>
  <c r="I207" i="10" s="1"/>
  <c r="J206" i="10"/>
  <c r="H206" i="10"/>
  <c r="J205" i="10"/>
  <c r="H205" i="10"/>
  <c r="I205" i="10" s="1"/>
  <c r="K205" i="10" s="1"/>
  <c r="L205" i="10" s="1"/>
  <c r="J204" i="10"/>
  <c r="H204" i="10"/>
  <c r="I204" i="10" s="1"/>
  <c r="J203" i="10"/>
  <c r="H203" i="10"/>
  <c r="I203" i="10" s="1"/>
  <c r="J202" i="10"/>
  <c r="H202" i="10"/>
  <c r="I202" i="10" s="1"/>
  <c r="J201" i="10"/>
  <c r="H201" i="10"/>
  <c r="J199" i="10"/>
  <c r="H199" i="10"/>
  <c r="I199" i="10" s="1"/>
  <c r="J198" i="10"/>
  <c r="H198" i="10"/>
  <c r="J197" i="10"/>
  <c r="H197" i="10"/>
  <c r="J196" i="10"/>
  <c r="H196" i="10"/>
  <c r="I196" i="10" s="1"/>
  <c r="J195" i="10"/>
  <c r="H195" i="10"/>
  <c r="I195" i="10" s="1"/>
  <c r="J194" i="10"/>
  <c r="H194" i="10"/>
  <c r="J193" i="10"/>
  <c r="H193" i="10"/>
  <c r="J192" i="10"/>
  <c r="H192" i="10"/>
  <c r="I192" i="10" s="1"/>
  <c r="J191" i="10"/>
  <c r="H191" i="10"/>
  <c r="I191" i="10" s="1"/>
  <c r="K191" i="10" s="1"/>
  <c r="L191" i="10" s="1"/>
  <c r="J190" i="10"/>
  <c r="H190" i="10"/>
  <c r="J188" i="10"/>
  <c r="H188" i="10"/>
  <c r="J187" i="10"/>
  <c r="H187" i="10"/>
  <c r="I187" i="10" s="1"/>
  <c r="J186" i="10"/>
  <c r="H186" i="10"/>
  <c r="I186" i="10" s="1"/>
  <c r="K186" i="10" s="1"/>
  <c r="L186" i="10" s="1"/>
  <c r="J185" i="10"/>
  <c r="H185" i="10"/>
  <c r="J184" i="10"/>
  <c r="H184" i="10"/>
  <c r="I184" i="10" s="1"/>
  <c r="J183" i="10"/>
  <c r="H183" i="10"/>
  <c r="I183" i="10" s="1"/>
  <c r="J181" i="10"/>
  <c r="H181" i="10"/>
  <c r="I181" i="10" s="1"/>
  <c r="J180" i="10"/>
  <c r="H180" i="10"/>
  <c r="I180" i="10" s="1"/>
  <c r="J179" i="10"/>
  <c r="H179" i="10"/>
  <c r="I179" i="10" s="1"/>
  <c r="J172" i="10"/>
  <c r="H172" i="10"/>
  <c r="J171" i="10"/>
  <c r="H171" i="10"/>
  <c r="I171" i="10" s="1"/>
  <c r="J170" i="10"/>
  <c r="H170" i="10"/>
  <c r="J169" i="10"/>
  <c r="H169" i="10"/>
  <c r="I169" i="10" s="1"/>
  <c r="J162" i="10"/>
  <c r="H162" i="10"/>
  <c r="I162" i="10" s="1"/>
  <c r="J161" i="10"/>
  <c r="H161" i="10"/>
  <c r="I161" i="10" s="1"/>
  <c r="J160" i="10"/>
  <c r="H160" i="10"/>
  <c r="I160" i="10" s="1"/>
  <c r="J159" i="10"/>
  <c r="H159" i="10"/>
  <c r="I159" i="10" s="1"/>
  <c r="J158" i="10"/>
  <c r="H158" i="10"/>
  <c r="I158" i="10" s="1"/>
  <c r="J154" i="10"/>
  <c r="H154" i="10"/>
  <c r="I154" i="10" s="1"/>
  <c r="J153" i="10"/>
  <c r="H153" i="10"/>
  <c r="I153" i="10" s="1"/>
  <c r="J152" i="10"/>
  <c r="H152" i="10"/>
  <c r="J151" i="10"/>
  <c r="H151" i="10"/>
  <c r="I151" i="10" s="1"/>
  <c r="J150" i="10"/>
  <c r="H150" i="10"/>
  <c r="J149" i="10"/>
  <c r="H149" i="10"/>
  <c r="J148" i="10"/>
  <c r="H148" i="10"/>
  <c r="I148" i="10" s="1"/>
  <c r="J147" i="10"/>
  <c r="H147" i="10"/>
  <c r="I147" i="10" s="1"/>
  <c r="J145" i="10"/>
  <c r="H145" i="10"/>
  <c r="J144" i="10"/>
  <c r="H144" i="10"/>
  <c r="J143" i="10"/>
  <c r="H143" i="10"/>
  <c r="I143" i="10" s="1"/>
  <c r="J142" i="10"/>
  <c r="H142" i="10"/>
  <c r="I142" i="10" s="1"/>
  <c r="J141" i="10"/>
  <c r="H141" i="10"/>
  <c r="J140" i="10"/>
  <c r="H140" i="10"/>
  <c r="J138" i="10"/>
  <c r="H138" i="10"/>
  <c r="I138" i="10" s="1"/>
  <c r="J137" i="10"/>
  <c r="H137" i="10"/>
  <c r="J136" i="10"/>
  <c r="H136" i="10"/>
  <c r="I136" i="10" s="1"/>
  <c r="J135" i="10"/>
  <c r="H135" i="10"/>
  <c r="I135" i="10" s="1"/>
  <c r="J134" i="10"/>
  <c r="H134" i="10"/>
  <c r="I134" i="10" s="1"/>
  <c r="J133" i="10"/>
  <c r="H133" i="10"/>
  <c r="J131" i="10"/>
  <c r="H131" i="10"/>
  <c r="I131" i="10" s="1"/>
  <c r="J130" i="10"/>
  <c r="H130" i="10"/>
  <c r="I130" i="10" s="1"/>
  <c r="J129" i="10"/>
  <c r="H129" i="10"/>
  <c r="I129" i="10" s="1"/>
  <c r="K129" i="10" s="1"/>
  <c r="L129" i="10" s="1"/>
  <c r="J128" i="10"/>
  <c r="H128" i="10"/>
  <c r="J127" i="10"/>
  <c r="H127" i="10"/>
  <c r="I127" i="10" s="1"/>
  <c r="J126" i="10"/>
  <c r="H126" i="10"/>
  <c r="I126" i="10" s="1"/>
  <c r="J122" i="10"/>
  <c r="H122" i="10"/>
  <c r="I122" i="10" s="1"/>
  <c r="K122" i="10" s="1"/>
  <c r="L122" i="10" s="1"/>
  <c r="J121" i="10"/>
  <c r="H121" i="10"/>
  <c r="J120" i="10"/>
  <c r="H120" i="10"/>
  <c r="I120" i="10" s="1"/>
  <c r="J119" i="10"/>
  <c r="H119" i="10"/>
  <c r="I119" i="10" s="1"/>
  <c r="J118" i="10"/>
  <c r="H118" i="10"/>
  <c r="I118" i="10" s="1"/>
  <c r="J117" i="10"/>
  <c r="H117" i="10"/>
  <c r="J116" i="10"/>
  <c r="H116" i="10"/>
  <c r="I116" i="10" s="1"/>
  <c r="J115" i="10"/>
  <c r="H115" i="10"/>
  <c r="I115" i="10" s="1"/>
  <c r="J114" i="10"/>
  <c r="H114" i="10"/>
  <c r="I114" i="10" s="1"/>
  <c r="J112" i="10"/>
  <c r="H112" i="10"/>
  <c r="J111" i="10"/>
  <c r="H111" i="10"/>
  <c r="I111" i="10" s="1"/>
  <c r="J110" i="10"/>
  <c r="H110" i="10"/>
  <c r="I110" i="10" s="1"/>
  <c r="J109" i="10"/>
  <c r="H109" i="10"/>
  <c r="I109" i="10" s="1"/>
  <c r="J108" i="10"/>
  <c r="H108" i="10"/>
  <c r="J107" i="10"/>
  <c r="H107" i="10"/>
  <c r="I107" i="10" s="1"/>
  <c r="J106" i="10"/>
  <c r="H106" i="10"/>
  <c r="I106" i="10" s="1"/>
  <c r="J105" i="10"/>
  <c r="H105" i="10"/>
  <c r="I105" i="10" s="1"/>
  <c r="J101" i="10"/>
  <c r="H101" i="10"/>
  <c r="I101" i="10" s="1"/>
  <c r="J100" i="10"/>
  <c r="H100" i="10"/>
  <c r="J99" i="10"/>
  <c r="H99" i="10"/>
  <c r="I99" i="10" s="1"/>
  <c r="J98" i="10"/>
  <c r="H98" i="10"/>
  <c r="J96" i="10"/>
  <c r="H96" i="10"/>
  <c r="J95" i="10"/>
  <c r="H95" i="10"/>
  <c r="I95" i="10" s="1"/>
  <c r="J93" i="10"/>
  <c r="H93" i="10"/>
  <c r="I93" i="10" s="1"/>
  <c r="J92" i="10"/>
  <c r="H92" i="10"/>
  <c r="I92" i="10" s="1"/>
  <c r="K92" i="10" s="1"/>
  <c r="L92" i="10" s="1"/>
  <c r="J90" i="10"/>
  <c r="H90" i="10"/>
  <c r="J89" i="10"/>
  <c r="H89" i="10"/>
  <c r="J87" i="10"/>
  <c r="H87" i="10"/>
  <c r="J85" i="10"/>
  <c r="H85" i="10"/>
  <c r="J84" i="10"/>
  <c r="H84" i="10"/>
  <c r="J83" i="10"/>
  <c r="H83" i="10"/>
  <c r="I83" i="10" s="1"/>
  <c r="K83" i="10" s="1"/>
  <c r="L83" i="10" s="1"/>
  <c r="J81" i="10"/>
  <c r="H81" i="10"/>
  <c r="J80" i="10"/>
  <c r="H80" i="10"/>
  <c r="J79" i="10"/>
  <c r="H79" i="10"/>
  <c r="J78" i="10"/>
  <c r="H78" i="10"/>
  <c r="I78" i="10" s="1"/>
  <c r="K78" i="10" s="1"/>
  <c r="L78" i="10" s="1"/>
  <c r="J76" i="10"/>
  <c r="H76" i="10"/>
  <c r="J75" i="10"/>
  <c r="H75" i="10"/>
  <c r="J73" i="10"/>
  <c r="H73" i="10"/>
  <c r="J72" i="10"/>
  <c r="H72" i="10"/>
  <c r="J69" i="10"/>
  <c r="H69" i="10"/>
  <c r="J68" i="10"/>
  <c r="H68" i="10"/>
  <c r="J67" i="10"/>
  <c r="H67" i="10"/>
  <c r="J64" i="10"/>
  <c r="H64" i="10"/>
  <c r="I64" i="10" s="1"/>
  <c r="J63" i="10"/>
  <c r="H63" i="10"/>
  <c r="J62" i="10"/>
  <c r="H62" i="10"/>
  <c r="J59" i="10"/>
  <c r="H59" i="10"/>
  <c r="J58" i="10"/>
  <c r="H58" i="10"/>
  <c r="I58" i="10" s="1"/>
  <c r="J57" i="10"/>
  <c r="H57" i="10"/>
  <c r="J56" i="10"/>
  <c r="H56" i="10"/>
  <c r="J55" i="10"/>
  <c r="H55" i="10"/>
  <c r="J54" i="10"/>
  <c r="H54" i="10"/>
  <c r="I54" i="10" s="1"/>
  <c r="J52" i="10"/>
  <c r="H52" i="10"/>
  <c r="J51" i="10"/>
  <c r="H51" i="10"/>
  <c r="I51" i="10" s="1"/>
  <c r="J50" i="10"/>
  <c r="H50" i="10"/>
  <c r="I50" i="10" s="1"/>
  <c r="J49" i="10"/>
  <c r="H49" i="10"/>
  <c r="I49" i="10" s="1"/>
  <c r="K49" i="10" s="1"/>
  <c r="L49" i="10" s="1"/>
  <c r="J48" i="10"/>
  <c r="H48" i="10"/>
  <c r="J47" i="10"/>
  <c r="H47" i="10"/>
  <c r="J46" i="10"/>
  <c r="H46" i="10"/>
  <c r="J45" i="10"/>
  <c r="H45" i="10"/>
  <c r="I45" i="10" s="1"/>
  <c r="K45" i="10" s="1"/>
  <c r="L45" i="10" s="1"/>
  <c r="J44" i="10"/>
  <c r="H44" i="10"/>
  <c r="J42" i="10"/>
  <c r="H42" i="10"/>
  <c r="I42" i="10" s="1"/>
  <c r="J41" i="10"/>
  <c r="H41" i="10"/>
  <c r="I41" i="10" s="1"/>
  <c r="J40" i="10"/>
  <c r="H40" i="10"/>
  <c r="I40" i="10" s="1"/>
  <c r="J39" i="10"/>
  <c r="H39" i="10"/>
  <c r="J38" i="10"/>
  <c r="H38" i="10"/>
  <c r="J37" i="10"/>
  <c r="H37" i="10"/>
  <c r="J34" i="10"/>
  <c r="H34" i="10"/>
  <c r="I34" i="10" s="1"/>
  <c r="J33" i="10"/>
  <c r="H33" i="10"/>
  <c r="J32" i="10"/>
  <c r="H32" i="10"/>
  <c r="I32" i="10" s="1"/>
  <c r="J31" i="10"/>
  <c r="H31" i="10"/>
  <c r="I31" i="10" s="1"/>
  <c r="J30" i="10"/>
  <c r="H30" i="10"/>
  <c r="I30" i="10" s="1"/>
  <c r="J29" i="10"/>
  <c r="H29" i="10"/>
  <c r="J28" i="10"/>
  <c r="H28" i="10"/>
  <c r="J26" i="10"/>
  <c r="H26" i="10"/>
  <c r="J25" i="10"/>
  <c r="H25" i="10"/>
  <c r="I25" i="10" s="1"/>
  <c r="J24" i="10"/>
  <c r="H24" i="10"/>
  <c r="J23" i="10"/>
  <c r="H23" i="10"/>
  <c r="I23" i="10" s="1"/>
  <c r="J22" i="10"/>
  <c r="H22" i="10"/>
  <c r="I22" i="10" s="1"/>
  <c r="J21" i="10"/>
  <c r="H21" i="10"/>
  <c r="I21" i="10" s="1"/>
  <c r="I17" i="10"/>
  <c r="K17" i="10" s="1"/>
  <c r="L17" i="10" s="1"/>
  <c r="I16" i="10"/>
  <c r="K16" i="10" s="1"/>
  <c r="L16" i="10" s="1"/>
  <c r="I15" i="10"/>
  <c r="K15" i="10" s="1"/>
  <c r="L15" i="10" s="1"/>
  <c r="I14" i="10"/>
  <c r="K14" i="10" s="1"/>
  <c r="L14" i="10" s="1"/>
  <c r="I13" i="10"/>
  <c r="K13" i="10" s="1"/>
  <c r="L13" i="10" s="1"/>
  <c r="I272" i="9"/>
  <c r="K272" i="9" s="1"/>
  <c r="J271" i="9"/>
  <c r="H271" i="9"/>
  <c r="J270" i="9"/>
  <c r="H270" i="9"/>
  <c r="I270" i="9" s="1"/>
  <c r="K270" i="9" s="1"/>
  <c r="L270" i="9" s="1"/>
  <c r="J269" i="9"/>
  <c r="H269" i="9"/>
  <c r="J268" i="9"/>
  <c r="H268" i="9"/>
  <c r="I268" i="9" s="1"/>
  <c r="K268" i="9" s="1"/>
  <c r="L268" i="9" s="1"/>
  <c r="J267" i="9"/>
  <c r="H267" i="9"/>
  <c r="J266" i="9"/>
  <c r="H266" i="9"/>
  <c r="I266" i="9" s="1"/>
  <c r="J265" i="9"/>
  <c r="H265" i="9"/>
  <c r="J264" i="9"/>
  <c r="H264" i="9"/>
  <c r="J263" i="9"/>
  <c r="H263" i="9"/>
  <c r="J262" i="9"/>
  <c r="H262" i="9"/>
  <c r="I262" i="9" s="1"/>
  <c r="J261" i="9"/>
  <c r="H261" i="9"/>
  <c r="J260" i="9"/>
  <c r="H260" i="9"/>
  <c r="I260" i="9" s="1"/>
  <c r="J259" i="9"/>
  <c r="H259" i="9"/>
  <c r="J258" i="9"/>
  <c r="H258" i="9"/>
  <c r="I258" i="9" s="1"/>
  <c r="J256" i="9"/>
  <c r="H256" i="9"/>
  <c r="J255" i="9"/>
  <c r="H255" i="9"/>
  <c r="I255" i="9" s="1"/>
  <c r="J254" i="9"/>
  <c r="H254" i="9"/>
  <c r="J253" i="9"/>
  <c r="H253" i="9"/>
  <c r="I253" i="9" s="1"/>
  <c r="J251" i="9"/>
  <c r="H251" i="9"/>
  <c r="J250" i="9"/>
  <c r="H250" i="9"/>
  <c r="I250" i="9" s="1"/>
  <c r="K250" i="9" s="1"/>
  <c r="L250" i="9" s="1"/>
  <c r="J249" i="9"/>
  <c r="H249" i="9"/>
  <c r="J248" i="9"/>
  <c r="H248" i="9"/>
  <c r="J247" i="9"/>
  <c r="H247" i="9"/>
  <c r="J246" i="9"/>
  <c r="H246" i="9"/>
  <c r="I246" i="9" s="1"/>
  <c r="J244" i="9"/>
  <c r="H244" i="9"/>
  <c r="J243" i="9"/>
  <c r="H243" i="9"/>
  <c r="I243" i="9" s="1"/>
  <c r="K243" i="9" s="1"/>
  <c r="L243" i="9" s="1"/>
  <c r="J242" i="9"/>
  <c r="H242" i="9"/>
  <c r="J240" i="9"/>
  <c r="H240" i="9"/>
  <c r="I240" i="9" s="1"/>
  <c r="K240" i="9" s="1"/>
  <c r="L240" i="9" s="1"/>
  <c r="J239" i="9"/>
  <c r="H239" i="9"/>
  <c r="J238" i="9"/>
  <c r="H238" i="9"/>
  <c r="I238" i="9" s="1"/>
  <c r="J237" i="9"/>
  <c r="H237" i="9"/>
  <c r="I237" i="9" s="1"/>
  <c r="J236" i="9"/>
  <c r="H236" i="9"/>
  <c r="J235" i="9"/>
  <c r="H235" i="9"/>
  <c r="I235" i="9" s="1"/>
  <c r="J234" i="9"/>
  <c r="H234" i="9"/>
  <c r="I234" i="9" s="1"/>
  <c r="J233" i="9"/>
  <c r="H233" i="9"/>
  <c r="I233" i="9" s="1"/>
  <c r="J232" i="9"/>
  <c r="H232" i="9"/>
  <c r="J231" i="9"/>
  <c r="H231" i="9"/>
  <c r="I231" i="9" s="1"/>
  <c r="J230" i="9"/>
  <c r="H230" i="9"/>
  <c r="I230" i="9" s="1"/>
  <c r="J229" i="9"/>
  <c r="H229" i="9"/>
  <c r="I229" i="9" s="1"/>
  <c r="J228" i="9"/>
  <c r="H228" i="9"/>
  <c r="J227" i="9"/>
  <c r="H227" i="9"/>
  <c r="I227" i="9" s="1"/>
  <c r="J226" i="9"/>
  <c r="H226" i="9"/>
  <c r="I226" i="9" s="1"/>
  <c r="J225" i="9"/>
  <c r="H225" i="9"/>
  <c r="J224" i="9"/>
  <c r="H224" i="9"/>
  <c r="J223" i="9"/>
  <c r="H223" i="9"/>
  <c r="I223" i="9" s="1"/>
  <c r="K223" i="9" s="1"/>
  <c r="L223" i="9" s="1"/>
  <c r="J222" i="9"/>
  <c r="H222" i="9"/>
  <c r="J221" i="9"/>
  <c r="H221" i="9"/>
  <c r="J220" i="9"/>
  <c r="H220" i="9"/>
  <c r="J219" i="9"/>
  <c r="H219" i="9"/>
  <c r="I219" i="9" s="1"/>
  <c r="K219" i="9" s="1"/>
  <c r="L219" i="9" s="1"/>
  <c r="J218" i="9"/>
  <c r="H218" i="9"/>
  <c r="J217" i="9"/>
  <c r="H217" i="9"/>
  <c r="I217" i="9" s="1"/>
  <c r="K217" i="9" s="1"/>
  <c r="L217" i="9" s="1"/>
  <c r="J216" i="9"/>
  <c r="H216" i="9"/>
  <c r="J215" i="9"/>
  <c r="H215" i="9"/>
  <c r="I215" i="9" s="1"/>
  <c r="K215" i="9" s="1"/>
  <c r="L215" i="9" s="1"/>
  <c r="J214" i="9"/>
  <c r="H214" i="9"/>
  <c r="I214" i="9" s="1"/>
  <c r="J213" i="9"/>
  <c r="H213" i="9"/>
  <c r="I213" i="9" s="1"/>
  <c r="K213" i="9" s="1"/>
  <c r="L213" i="9" s="1"/>
  <c r="J212" i="9"/>
  <c r="H212" i="9"/>
  <c r="J210" i="9"/>
  <c r="H210" i="9"/>
  <c r="I210" i="9" s="1"/>
  <c r="J209" i="9"/>
  <c r="H209" i="9"/>
  <c r="I209" i="9" s="1"/>
  <c r="J208" i="9"/>
  <c r="H208" i="9"/>
  <c r="I208" i="9" s="1"/>
  <c r="K208" i="9" s="1"/>
  <c r="L208" i="9" s="1"/>
  <c r="J207" i="9"/>
  <c r="H207" i="9"/>
  <c r="J206" i="9"/>
  <c r="H206" i="9"/>
  <c r="I206" i="9" s="1"/>
  <c r="K206" i="9" s="1"/>
  <c r="L206" i="9" s="1"/>
  <c r="J205" i="9"/>
  <c r="H205" i="9"/>
  <c r="I205" i="9" s="1"/>
  <c r="J204" i="9"/>
  <c r="H204" i="9"/>
  <c r="I204" i="9" s="1"/>
  <c r="K204" i="9" s="1"/>
  <c r="L204" i="9" s="1"/>
  <c r="J203" i="9"/>
  <c r="H203" i="9"/>
  <c r="J202" i="9"/>
  <c r="H202" i="9"/>
  <c r="I202" i="9" s="1"/>
  <c r="J201" i="9"/>
  <c r="H201" i="9"/>
  <c r="I201" i="9" s="1"/>
  <c r="J199" i="9"/>
  <c r="H199" i="9"/>
  <c r="J198" i="9"/>
  <c r="H198" i="9"/>
  <c r="J197" i="9"/>
  <c r="H197" i="9"/>
  <c r="I197" i="9" s="1"/>
  <c r="J196" i="9"/>
  <c r="H196" i="9"/>
  <c r="I196" i="9" s="1"/>
  <c r="J195" i="9"/>
  <c r="H195" i="9"/>
  <c r="I195" i="9" s="1"/>
  <c r="J194" i="9"/>
  <c r="H194" i="9"/>
  <c r="J193" i="9"/>
  <c r="H193" i="9"/>
  <c r="I193" i="9" s="1"/>
  <c r="J192" i="9"/>
  <c r="H192" i="9"/>
  <c r="I192" i="9" s="1"/>
  <c r="J191" i="9"/>
  <c r="H191" i="9"/>
  <c r="I191" i="9" s="1"/>
  <c r="J190" i="9"/>
  <c r="H190" i="9"/>
  <c r="J188" i="9"/>
  <c r="H188" i="9"/>
  <c r="I188" i="9" s="1"/>
  <c r="J187" i="9"/>
  <c r="H187" i="9"/>
  <c r="I187" i="9" s="1"/>
  <c r="J186" i="9"/>
  <c r="H186" i="9"/>
  <c r="I186" i="9" s="1"/>
  <c r="J185" i="9"/>
  <c r="H185" i="9"/>
  <c r="J184" i="9"/>
  <c r="H184" i="9"/>
  <c r="I184" i="9" s="1"/>
  <c r="J183" i="9"/>
  <c r="H183" i="9"/>
  <c r="I183" i="9" s="1"/>
  <c r="J181" i="9"/>
  <c r="H181" i="9"/>
  <c r="J180" i="9"/>
  <c r="H180" i="9"/>
  <c r="J179" i="9"/>
  <c r="H179" i="9"/>
  <c r="I179" i="9" s="1"/>
  <c r="K179" i="9" s="1"/>
  <c r="L179" i="9" s="1"/>
  <c r="J172" i="9"/>
  <c r="H172" i="9"/>
  <c r="I172" i="9" s="1"/>
  <c r="J171" i="9"/>
  <c r="H171" i="9"/>
  <c r="I171" i="9" s="1"/>
  <c r="K171" i="9" s="1"/>
  <c r="L171" i="9" s="1"/>
  <c r="J170" i="9"/>
  <c r="H170" i="9"/>
  <c r="J169" i="9"/>
  <c r="H169" i="9"/>
  <c r="I169" i="9" s="1"/>
  <c r="J162" i="9"/>
  <c r="H162" i="9"/>
  <c r="I162" i="9" s="1"/>
  <c r="J161" i="9"/>
  <c r="H161" i="9"/>
  <c r="I161" i="9" s="1"/>
  <c r="J160" i="9"/>
  <c r="H160" i="9"/>
  <c r="J159" i="9"/>
  <c r="H159" i="9"/>
  <c r="I159" i="9" s="1"/>
  <c r="J158" i="9"/>
  <c r="H158" i="9"/>
  <c r="J154" i="9"/>
  <c r="H154" i="9"/>
  <c r="J153" i="9"/>
  <c r="H153" i="9"/>
  <c r="J152" i="9"/>
  <c r="H152" i="9"/>
  <c r="I152" i="9" s="1"/>
  <c r="K152" i="9" s="1"/>
  <c r="L152" i="9" s="1"/>
  <c r="J151" i="9"/>
  <c r="H151" i="9"/>
  <c r="J150" i="9"/>
  <c r="H150" i="9"/>
  <c r="I150" i="9" s="1"/>
  <c r="K150" i="9" s="1"/>
  <c r="L150" i="9" s="1"/>
  <c r="J149" i="9"/>
  <c r="H149" i="9"/>
  <c r="J148" i="9"/>
  <c r="H148" i="9"/>
  <c r="I148" i="9" s="1"/>
  <c r="K148" i="9" s="1"/>
  <c r="L148" i="9" s="1"/>
  <c r="J147" i="9"/>
  <c r="H147" i="9"/>
  <c r="J145" i="9"/>
  <c r="H145" i="9"/>
  <c r="I145" i="9" s="1"/>
  <c r="K145" i="9" s="1"/>
  <c r="L145" i="9" s="1"/>
  <c r="J144" i="9"/>
  <c r="H144" i="9"/>
  <c r="J143" i="9"/>
  <c r="H143" i="9"/>
  <c r="I143" i="9" s="1"/>
  <c r="K143" i="9" s="1"/>
  <c r="L143" i="9" s="1"/>
  <c r="J142" i="9"/>
  <c r="H142" i="9"/>
  <c r="I142" i="9" s="1"/>
  <c r="J141" i="9"/>
  <c r="H141" i="9"/>
  <c r="I141" i="9" s="1"/>
  <c r="K141" i="9" s="1"/>
  <c r="L141" i="9" s="1"/>
  <c r="J140" i="9"/>
  <c r="H140" i="9"/>
  <c r="J138" i="9"/>
  <c r="H138" i="9"/>
  <c r="I138" i="9" s="1"/>
  <c r="K138" i="9" s="1"/>
  <c r="L138" i="9" s="1"/>
  <c r="J137" i="9"/>
  <c r="H137" i="9"/>
  <c r="I137" i="9" s="1"/>
  <c r="J136" i="9"/>
  <c r="H136" i="9"/>
  <c r="I136" i="9" s="1"/>
  <c r="K136" i="9" s="1"/>
  <c r="L136" i="9" s="1"/>
  <c r="J135" i="9"/>
  <c r="H135" i="9"/>
  <c r="J134" i="9"/>
  <c r="H134" i="9"/>
  <c r="I134" i="9" s="1"/>
  <c r="J133" i="9"/>
  <c r="H133" i="9"/>
  <c r="I133" i="9" s="1"/>
  <c r="J131" i="9"/>
  <c r="H131" i="9"/>
  <c r="J130" i="9"/>
  <c r="H130" i="9"/>
  <c r="J129" i="9"/>
  <c r="H129" i="9"/>
  <c r="I129" i="9" s="1"/>
  <c r="J128" i="9"/>
  <c r="H128" i="9"/>
  <c r="I128" i="9" s="1"/>
  <c r="J127" i="9"/>
  <c r="H127" i="9"/>
  <c r="I127" i="9" s="1"/>
  <c r="J126" i="9"/>
  <c r="H126" i="9"/>
  <c r="J122" i="9"/>
  <c r="H122" i="9"/>
  <c r="I122" i="9" s="1"/>
  <c r="J121" i="9"/>
  <c r="H121" i="9"/>
  <c r="I121" i="9" s="1"/>
  <c r="J120" i="9"/>
  <c r="H120" i="9"/>
  <c r="I120" i="9" s="1"/>
  <c r="J119" i="9"/>
  <c r="H119" i="9"/>
  <c r="J118" i="9"/>
  <c r="H118" i="9"/>
  <c r="I118" i="9" s="1"/>
  <c r="J117" i="9"/>
  <c r="H117" i="9"/>
  <c r="I117" i="9" s="1"/>
  <c r="J116" i="9"/>
  <c r="H116" i="9"/>
  <c r="I116" i="9" s="1"/>
  <c r="J115" i="9"/>
  <c r="H115" i="9"/>
  <c r="J114" i="9"/>
  <c r="H114" i="9"/>
  <c r="I114" i="9" s="1"/>
  <c r="J112" i="9"/>
  <c r="H112" i="9"/>
  <c r="I112" i="9" s="1"/>
  <c r="J111" i="9"/>
  <c r="H111" i="9"/>
  <c r="J110" i="9"/>
  <c r="H110" i="9"/>
  <c r="J109" i="9"/>
  <c r="H109" i="9"/>
  <c r="I109" i="9" s="1"/>
  <c r="K109" i="9" s="1"/>
  <c r="L109" i="9" s="1"/>
  <c r="J108" i="9"/>
  <c r="H108" i="9"/>
  <c r="I108" i="9" s="1"/>
  <c r="J107" i="9"/>
  <c r="H107" i="9"/>
  <c r="I107" i="9" s="1"/>
  <c r="K107" i="9" s="1"/>
  <c r="L107" i="9" s="1"/>
  <c r="J106" i="9"/>
  <c r="H106" i="9"/>
  <c r="J105" i="9"/>
  <c r="H105" i="9"/>
  <c r="I105" i="9" s="1"/>
  <c r="K105" i="9" s="1"/>
  <c r="L105" i="9" s="1"/>
  <c r="J101" i="9"/>
  <c r="H101" i="9"/>
  <c r="I101" i="9" s="1"/>
  <c r="J100" i="9"/>
  <c r="H100" i="9"/>
  <c r="I100" i="9" s="1"/>
  <c r="K100" i="9" s="1"/>
  <c r="L100" i="9" s="1"/>
  <c r="J99" i="9"/>
  <c r="H99" i="9"/>
  <c r="J98" i="9"/>
  <c r="H98" i="9"/>
  <c r="I98" i="9" s="1"/>
  <c r="K98" i="9" s="1"/>
  <c r="L98" i="9" s="1"/>
  <c r="J96" i="9"/>
  <c r="H96" i="9"/>
  <c r="J95" i="9"/>
  <c r="H95" i="9"/>
  <c r="I95" i="9" s="1"/>
  <c r="J93" i="9"/>
  <c r="H93" i="9"/>
  <c r="J92" i="9"/>
  <c r="H92" i="9"/>
  <c r="I92" i="9" s="1"/>
  <c r="J90" i="9"/>
  <c r="H90" i="9"/>
  <c r="J89" i="9"/>
  <c r="H89" i="9"/>
  <c r="I89" i="9" s="1"/>
  <c r="J87" i="9"/>
  <c r="H87" i="9"/>
  <c r="J85" i="9"/>
  <c r="H85" i="9"/>
  <c r="J84" i="9"/>
  <c r="H84" i="9"/>
  <c r="I84" i="9" s="1"/>
  <c r="J83" i="9"/>
  <c r="H83" i="9"/>
  <c r="I83" i="9" s="1"/>
  <c r="J81" i="9"/>
  <c r="H81" i="9"/>
  <c r="J80" i="9"/>
  <c r="H80" i="9"/>
  <c r="I80" i="9" s="1"/>
  <c r="J79" i="9"/>
  <c r="H79" i="9"/>
  <c r="I79" i="9" s="1"/>
  <c r="J78" i="9"/>
  <c r="H78" i="9"/>
  <c r="I78" i="9" s="1"/>
  <c r="J76" i="9"/>
  <c r="H76" i="9"/>
  <c r="J75" i="9"/>
  <c r="H75" i="9"/>
  <c r="I75" i="9" s="1"/>
  <c r="J73" i="9"/>
  <c r="H73" i="9"/>
  <c r="I73" i="9" s="1"/>
  <c r="J72" i="9"/>
  <c r="H72" i="9"/>
  <c r="J69" i="9"/>
  <c r="H69" i="9"/>
  <c r="J68" i="9"/>
  <c r="H68" i="9"/>
  <c r="I68" i="9" s="1"/>
  <c r="J67" i="9"/>
  <c r="H67" i="9"/>
  <c r="I67" i="9" s="1"/>
  <c r="J64" i="9"/>
  <c r="H64" i="9"/>
  <c r="I64" i="9" s="1"/>
  <c r="J63" i="9"/>
  <c r="H63" i="9"/>
  <c r="J62" i="9"/>
  <c r="H62" i="9"/>
  <c r="I62" i="9" s="1"/>
  <c r="J59" i="9"/>
  <c r="H59" i="9"/>
  <c r="I59" i="9" s="1"/>
  <c r="J58" i="9"/>
  <c r="H58" i="9"/>
  <c r="I58" i="9" s="1"/>
  <c r="J57" i="9"/>
  <c r="H57" i="9"/>
  <c r="J56" i="9"/>
  <c r="H56" i="9"/>
  <c r="I56" i="9" s="1"/>
  <c r="J55" i="9"/>
  <c r="H55" i="9"/>
  <c r="I55" i="9" s="1"/>
  <c r="J54" i="9"/>
  <c r="H54" i="9"/>
  <c r="I54" i="9" s="1"/>
  <c r="K54" i="9" s="1"/>
  <c r="L54" i="9" s="1"/>
  <c r="J52" i="9"/>
  <c r="H52" i="9"/>
  <c r="I52" i="9" s="1"/>
  <c r="J51" i="9"/>
  <c r="H51" i="9"/>
  <c r="I51" i="9" s="1"/>
  <c r="J50" i="9"/>
  <c r="H50" i="9"/>
  <c r="I50" i="9" s="1"/>
  <c r="J49" i="9"/>
  <c r="H49" i="9"/>
  <c r="I49" i="9" s="1"/>
  <c r="J48" i="9"/>
  <c r="H48" i="9"/>
  <c r="I48" i="9" s="1"/>
  <c r="J47" i="9"/>
  <c r="H47" i="9"/>
  <c r="I47" i="9" s="1"/>
  <c r="J46" i="9"/>
  <c r="H46" i="9"/>
  <c r="I46" i="9" s="1"/>
  <c r="J45" i="9"/>
  <c r="H45" i="9"/>
  <c r="I45" i="9" s="1"/>
  <c r="J44" i="9"/>
  <c r="H44" i="9"/>
  <c r="I44" i="9" s="1"/>
  <c r="K44" i="9" s="1"/>
  <c r="L44" i="9" s="1"/>
  <c r="J42" i="9"/>
  <c r="H42" i="9"/>
  <c r="I42" i="9" s="1"/>
  <c r="J41" i="9"/>
  <c r="H41" i="9"/>
  <c r="I41" i="9" s="1"/>
  <c r="J40" i="9"/>
  <c r="H40" i="9"/>
  <c r="I40" i="9" s="1"/>
  <c r="J39" i="9"/>
  <c r="H39" i="9"/>
  <c r="I39" i="9" s="1"/>
  <c r="J38" i="9"/>
  <c r="H38" i="9"/>
  <c r="I38" i="9" s="1"/>
  <c r="J37" i="9"/>
  <c r="H37" i="9"/>
  <c r="I37" i="9" s="1"/>
  <c r="J34" i="9"/>
  <c r="H34" i="9"/>
  <c r="I34" i="9" s="1"/>
  <c r="J33" i="9"/>
  <c r="H33" i="9"/>
  <c r="I33" i="9" s="1"/>
  <c r="J32" i="9"/>
  <c r="H32" i="9"/>
  <c r="I32" i="9" s="1"/>
  <c r="J31" i="9"/>
  <c r="H31" i="9"/>
  <c r="I31" i="9" s="1"/>
  <c r="K31" i="9" s="1"/>
  <c r="L31" i="9" s="1"/>
  <c r="J30" i="9"/>
  <c r="H30" i="9"/>
  <c r="I30" i="9" s="1"/>
  <c r="J29" i="9"/>
  <c r="H29" i="9"/>
  <c r="J28" i="9"/>
  <c r="H28" i="9"/>
  <c r="J26" i="9"/>
  <c r="H26" i="9"/>
  <c r="J25" i="9"/>
  <c r="H25" i="9"/>
  <c r="J24" i="9"/>
  <c r="H24" i="9"/>
  <c r="I24" i="9" s="1"/>
  <c r="K24" i="9" s="1"/>
  <c r="L24" i="9" s="1"/>
  <c r="J23" i="9"/>
  <c r="H23" i="9"/>
  <c r="I23" i="9" s="1"/>
  <c r="J22" i="9"/>
  <c r="H22" i="9"/>
  <c r="I22" i="9" s="1"/>
  <c r="K22" i="9" s="1"/>
  <c r="L22" i="9" s="1"/>
  <c r="J21" i="9"/>
  <c r="H21" i="9"/>
  <c r="I17" i="9"/>
  <c r="K17" i="9" s="1"/>
  <c r="L17" i="9" s="1"/>
  <c r="I16" i="9"/>
  <c r="K16" i="9" s="1"/>
  <c r="L16" i="9" s="1"/>
  <c r="I15" i="9"/>
  <c r="K15" i="9" s="1"/>
  <c r="L15" i="9" s="1"/>
  <c r="I14" i="9"/>
  <c r="K14" i="9" s="1"/>
  <c r="L14" i="9" s="1"/>
  <c r="I13" i="9"/>
  <c r="K13" i="9" s="1"/>
  <c r="L13" i="9" s="1"/>
  <c r="I272" i="8"/>
  <c r="K272" i="8" s="1"/>
  <c r="J271" i="8"/>
  <c r="H271" i="8"/>
  <c r="J270" i="8"/>
  <c r="H270" i="8"/>
  <c r="I270" i="8" s="1"/>
  <c r="J269" i="8"/>
  <c r="H269" i="8"/>
  <c r="J268" i="8"/>
  <c r="H268" i="8"/>
  <c r="I268" i="8" s="1"/>
  <c r="J267" i="8"/>
  <c r="H267" i="8"/>
  <c r="J266" i="8"/>
  <c r="H266" i="8"/>
  <c r="I266" i="8" s="1"/>
  <c r="J265" i="8"/>
  <c r="H265" i="8"/>
  <c r="J264" i="8"/>
  <c r="H264" i="8"/>
  <c r="I264" i="8" s="1"/>
  <c r="K264" i="8" s="1"/>
  <c r="L264" i="8" s="1"/>
  <c r="J263" i="8"/>
  <c r="H263" i="8"/>
  <c r="J262" i="8"/>
  <c r="H262" i="8"/>
  <c r="I262" i="8" s="1"/>
  <c r="K262" i="8" s="1"/>
  <c r="L262" i="8" s="1"/>
  <c r="J261" i="8"/>
  <c r="H261" i="8"/>
  <c r="I261" i="8" s="1"/>
  <c r="J260" i="8"/>
  <c r="H260" i="8"/>
  <c r="I260" i="8" s="1"/>
  <c r="K260" i="8" s="1"/>
  <c r="L260" i="8" s="1"/>
  <c r="J259" i="8"/>
  <c r="H259" i="8"/>
  <c r="J258" i="8"/>
  <c r="H258" i="8"/>
  <c r="I258" i="8" s="1"/>
  <c r="K258" i="8" s="1"/>
  <c r="L258" i="8" s="1"/>
  <c r="J256" i="8"/>
  <c r="H256" i="8"/>
  <c r="J255" i="8"/>
  <c r="H255" i="8"/>
  <c r="J254" i="8"/>
  <c r="H254" i="8"/>
  <c r="J253" i="8"/>
  <c r="H253" i="8"/>
  <c r="I253" i="8" s="1"/>
  <c r="K253" i="8" s="1"/>
  <c r="L253" i="8" s="1"/>
  <c r="J251" i="8"/>
  <c r="H251" i="8"/>
  <c r="J250" i="8"/>
  <c r="H250" i="8"/>
  <c r="I250" i="8" s="1"/>
  <c r="J249" i="8"/>
  <c r="H249" i="8"/>
  <c r="J248" i="8"/>
  <c r="H248" i="8"/>
  <c r="I248" i="8" s="1"/>
  <c r="J247" i="8"/>
  <c r="H247" i="8"/>
  <c r="J246" i="8"/>
  <c r="H246" i="8"/>
  <c r="I246" i="8" s="1"/>
  <c r="J244" i="8"/>
  <c r="H244" i="8"/>
  <c r="J243" i="8"/>
  <c r="H243" i="8"/>
  <c r="I243" i="8" s="1"/>
  <c r="J242" i="8"/>
  <c r="H242" i="8"/>
  <c r="J240" i="8"/>
  <c r="H240" i="8"/>
  <c r="I240" i="8" s="1"/>
  <c r="K240" i="8" s="1"/>
  <c r="L240" i="8" s="1"/>
  <c r="J239" i="8"/>
  <c r="H239" i="8"/>
  <c r="I239" i="8" s="1"/>
  <c r="J238" i="8"/>
  <c r="H238" i="8"/>
  <c r="J237" i="8"/>
  <c r="H237" i="8"/>
  <c r="I237" i="8" s="1"/>
  <c r="J236" i="8"/>
  <c r="H236" i="8"/>
  <c r="I236" i="8" s="1"/>
  <c r="J235" i="8"/>
  <c r="H235" i="8"/>
  <c r="I235" i="8" s="1"/>
  <c r="K235" i="8" s="1"/>
  <c r="L235" i="8" s="1"/>
  <c r="J234" i="8"/>
  <c r="H234" i="8"/>
  <c r="J233" i="8"/>
  <c r="H233" i="8"/>
  <c r="J232" i="8"/>
  <c r="H232" i="8"/>
  <c r="I232" i="8" s="1"/>
  <c r="J231" i="8"/>
  <c r="H231" i="8"/>
  <c r="I231" i="8" s="1"/>
  <c r="J230" i="8"/>
  <c r="H230" i="8"/>
  <c r="J229" i="8"/>
  <c r="H229" i="8"/>
  <c r="I229" i="8" s="1"/>
  <c r="J228" i="8"/>
  <c r="H228" i="8"/>
  <c r="I228" i="8" s="1"/>
  <c r="J227" i="8"/>
  <c r="H227" i="8"/>
  <c r="J226" i="8"/>
  <c r="H226" i="8"/>
  <c r="J225" i="8"/>
  <c r="H225" i="8"/>
  <c r="J224" i="8"/>
  <c r="H224" i="8"/>
  <c r="I224" i="8" s="1"/>
  <c r="J223" i="8"/>
  <c r="H223" i="8"/>
  <c r="I223" i="8" s="1"/>
  <c r="J222" i="8"/>
  <c r="H222" i="8"/>
  <c r="J221" i="8"/>
  <c r="H221" i="8"/>
  <c r="I221" i="8" s="1"/>
  <c r="J220" i="8"/>
  <c r="H220" i="8"/>
  <c r="I220" i="8" s="1"/>
  <c r="J219" i="8"/>
  <c r="H219" i="8"/>
  <c r="I219" i="8" s="1"/>
  <c r="J218" i="8"/>
  <c r="H218" i="8"/>
  <c r="J217" i="8"/>
  <c r="H217" i="8"/>
  <c r="J216" i="8"/>
  <c r="H216" i="8"/>
  <c r="J215" i="8"/>
  <c r="H215" i="8"/>
  <c r="I215" i="8" s="1"/>
  <c r="J214" i="8"/>
  <c r="H214" i="8"/>
  <c r="I214" i="8" s="1"/>
  <c r="J213" i="8"/>
  <c r="H213" i="8"/>
  <c r="I213" i="8" s="1"/>
  <c r="J212" i="8"/>
  <c r="H212" i="8"/>
  <c r="J210" i="8"/>
  <c r="H210" i="8"/>
  <c r="J209" i="8"/>
  <c r="H209" i="8"/>
  <c r="I209" i="8" s="1"/>
  <c r="K209" i="8" s="1"/>
  <c r="L209" i="8" s="1"/>
  <c r="J208" i="8"/>
  <c r="H208" i="8"/>
  <c r="I208" i="8" s="1"/>
  <c r="J207" i="8"/>
  <c r="H207" i="8"/>
  <c r="I207" i="8" s="1"/>
  <c r="K207" i="8" s="1"/>
  <c r="L207" i="8" s="1"/>
  <c r="J206" i="8"/>
  <c r="H206" i="8"/>
  <c r="J205" i="8"/>
  <c r="H205" i="8"/>
  <c r="I205" i="8" s="1"/>
  <c r="K205" i="8" s="1"/>
  <c r="L205" i="8" s="1"/>
  <c r="J204" i="8"/>
  <c r="H204" i="8"/>
  <c r="I204" i="8" s="1"/>
  <c r="J203" i="8"/>
  <c r="H203" i="8"/>
  <c r="J202" i="8"/>
  <c r="H202" i="8"/>
  <c r="J201" i="8"/>
  <c r="H201" i="8"/>
  <c r="I201" i="8" s="1"/>
  <c r="K201" i="8" s="1"/>
  <c r="L201" i="8" s="1"/>
  <c r="J199" i="8"/>
  <c r="H199" i="8"/>
  <c r="I199" i="8" s="1"/>
  <c r="J198" i="8"/>
  <c r="H198" i="8"/>
  <c r="I198" i="8" s="1"/>
  <c r="J197" i="8"/>
  <c r="H197" i="8"/>
  <c r="J196" i="8"/>
  <c r="H196" i="8"/>
  <c r="I196" i="8" s="1"/>
  <c r="J195" i="8"/>
  <c r="H195" i="8"/>
  <c r="I195" i="8" s="1"/>
  <c r="J194" i="8"/>
  <c r="H194" i="8"/>
  <c r="J193" i="8"/>
  <c r="H193" i="8"/>
  <c r="J192" i="8"/>
  <c r="H192" i="8"/>
  <c r="I192" i="8" s="1"/>
  <c r="K192" i="8" s="1"/>
  <c r="L192" i="8" s="1"/>
  <c r="J191" i="8"/>
  <c r="H191" i="8"/>
  <c r="I191" i="8" s="1"/>
  <c r="J190" i="8"/>
  <c r="H190" i="8"/>
  <c r="I190" i="8" s="1"/>
  <c r="K190" i="8" s="1"/>
  <c r="L190" i="8" s="1"/>
  <c r="J188" i="8"/>
  <c r="H188" i="8"/>
  <c r="J187" i="8"/>
  <c r="H187" i="8"/>
  <c r="I187" i="8" s="1"/>
  <c r="K187" i="8" s="1"/>
  <c r="L187" i="8" s="1"/>
  <c r="J186" i="8"/>
  <c r="H186" i="8"/>
  <c r="I186" i="8" s="1"/>
  <c r="J185" i="8"/>
  <c r="H185" i="8"/>
  <c r="J184" i="8"/>
  <c r="H184" i="8"/>
  <c r="J183" i="8"/>
  <c r="H183" i="8"/>
  <c r="I183" i="8" s="1"/>
  <c r="K183" i="8" s="1"/>
  <c r="L183" i="8" s="1"/>
  <c r="J181" i="8"/>
  <c r="H181" i="8"/>
  <c r="I181" i="8" s="1"/>
  <c r="J180" i="8"/>
  <c r="H180" i="8"/>
  <c r="I180" i="8" s="1"/>
  <c r="J179" i="8"/>
  <c r="H179" i="8"/>
  <c r="J172" i="8"/>
  <c r="H172" i="8"/>
  <c r="I172" i="8" s="1"/>
  <c r="J171" i="8"/>
  <c r="H171" i="8"/>
  <c r="J170" i="8"/>
  <c r="H170" i="8"/>
  <c r="I170" i="8" s="1"/>
  <c r="K170" i="8" s="1"/>
  <c r="L170" i="8" s="1"/>
  <c r="J169" i="8"/>
  <c r="H169" i="8"/>
  <c r="J162" i="8"/>
  <c r="H162" i="8"/>
  <c r="I162" i="8" s="1"/>
  <c r="K162" i="8" s="1"/>
  <c r="L162" i="8" s="1"/>
  <c r="J161" i="8"/>
  <c r="H161" i="8"/>
  <c r="I161" i="8" s="1"/>
  <c r="J160" i="8"/>
  <c r="H160" i="8"/>
  <c r="I160" i="8" s="1"/>
  <c r="K160" i="8" s="1"/>
  <c r="L160" i="8" s="1"/>
  <c r="J159" i="8"/>
  <c r="H159" i="8"/>
  <c r="J158" i="8"/>
  <c r="H158" i="8"/>
  <c r="I158" i="8" s="1"/>
  <c r="J154" i="8"/>
  <c r="H154" i="8"/>
  <c r="J153" i="8"/>
  <c r="H153" i="8"/>
  <c r="I153" i="8" s="1"/>
  <c r="K153" i="8" s="1"/>
  <c r="L153" i="8" s="1"/>
  <c r="J152" i="8"/>
  <c r="H152" i="8"/>
  <c r="I152" i="8" s="1"/>
  <c r="J151" i="8"/>
  <c r="H151" i="8"/>
  <c r="J150" i="8"/>
  <c r="H150" i="8"/>
  <c r="I150" i="8" s="1"/>
  <c r="J149" i="8"/>
  <c r="H149" i="8"/>
  <c r="J148" i="8"/>
  <c r="H148" i="8"/>
  <c r="J147" i="8"/>
  <c r="H147" i="8"/>
  <c r="I147" i="8" s="1"/>
  <c r="K147" i="8" s="1"/>
  <c r="L147" i="8" s="1"/>
  <c r="J145" i="8"/>
  <c r="H145" i="8"/>
  <c r="I145" i="8" s="1"/>
  <c r="J144" i="8"/>
  <c r="H144" i="8"/>
  <c r="I144" i="8" s="1"/>
  <c r="J143" i="8"/>
  <c r="H143" i="8"/>
  <c r="I143" i="8" s="1"/>
  <c r="J142" i="8"/>
  <c r="H142" i="8"/>
  <c r="J141" i="8"/>
  <c r="H141" i="8"/>
  <c r="I141" i="8" s="1"/>
  <c r="K141" i="8" s="1"/>
  <c r="L141" i="8" s="1"/>
  <c r="J140" i="8"/>
  <c r="H140" i="8"/>
  <c r="I140" i="8" s="1"/>
  <c r="J138" i="8"/>
  <c r="H138" i="8"/>
  <c r="I138" i="8" s="1"/>
  <c r="J137" i="8"/>
  <c r="H137" i="8"/>
  <c r="J136" i="8"/>
  <c r="H136" i="8"/>
  <c r="I136" i="8" s="1"/>
  <c r="J135" i="8"/>
  <c r="H135" i="8"/>
  <c r="I135" i="8" s="1"/>
  <c r="K135" i="8" s="1"/>
  <c r="L135" i="8" s="1"/>
  <c r="J134" i="8"/>
  <c r="H134" i="8"/>
  <c r="I134" i="8" s="1"/>
  <c r="J133" i="8"/>
  <c r="H133" i="8"/>
  <c r="J131" i="8"/>
  <c r="H131" i="8"/>
  <c r="I131" i="8" s="1"/>
  <c r="J130" i="8"/>
  <c r="H130" i="8"/>
  <c r="I130" i="8" s="1"/>
  <c r="J129" i="8"/>
  <c r="H129" i="8"/>
  <c r="I129" i="8" s="1"/>
  <c r="K129" i="8" s="1"/>
  <c r="L129" i="8" s="1"/>
  <c r="J128" i="8"/>
  <c r="H128" i="8"/>
  <c r="J127" i="8"/>
  <c r="H127" i="8"/>
  <c r="I127" i="8" s="1"/>
  <c r="K127" i="8" s="1"/>
  <c r="L127" i="8" s="1"/>
  <c r="J126" i="8"/>
  <c r="H126" i="8"/>
  <c r="I126" i="8" s="1"/>
  <c r="J122" i="8"/>
  <c r="H122" i="8"/>
  <c r="I122" i="8" s="1"/>
  <c r="J121" i="8"/>
  <c r="H121" i="8"/>
  <c r="J120" i="8"/>
  <c r="H120" i="8"/>
  <c r="I120" i="8" s="1"/>
  <c r="J119" i="8"/>
  <c r="H119" i="8"/>
  <c r="I119" i="8" s="1"/>
  <c r="K119" i="8" s="1"/>
  <c r="L119" i="8" s="1"/>
  <c r="J118" i="8"/>
  <c r="H118" i="8"/>
  <c r="I118" i="8" s="1"/>
  <c r="J117" i="8"/>
  <c r="H117" i="8"/>
  <c r="I117" i="8" s="1"/>
  <c r="J116" i="8"/>
  <c r="H116" i="8"/>
  <c r="I116" i="8" s="1"/>
  <c r="K116" i="8" s="1"/>
  <c r="L116" i="8" s="1"/>
  <c r="J115" i="8"/>
  <c r="H115" i="8"/>
  <c r="I115" i="8" s="1"/>
  <c r="K115" i="8" s="1"/>
  <c r="L115" i="8" s="1"/>
  <c r="J114" i="8"/>
  <c r="H114" i="8"/>
  <c r="I114" i="8" s="1"/>
  <c r="J112" i="8"/>
  <c r="H112" i="8"/>
  <c r="J111" i="8"/>
  <c r="H111" i="8"/>
  <c r="I111" i="8" s="1"/>
  <c r="J110" i="8"/>
  <c r="H110" i="8"/>
  <c r="I110" i="8" s="1"/>
  <c r="J109" i="8"/>
  <c r="H109" i="8"/>
  <c r="I109" i="8" s="1"/>
  <c r="J108" i="8"/>
  <c r="H108" i="8"/>
  <c r="I108" i="8" s="1"/>
  <c r="J107" i="8"/>
  <c r="H107" i="8"/>
  <c r="I107" i="8" s="1"/>
  <c r="J106" i="8"/>
  <c r="H106" i="8"/>
  <c r="I106" i="8" s="1"/>
  <c r="K106" i="8" s="1"/>
  <c r="L106" i="8" s="1"/>
  <c r="J105" i="8"/>
  <c r="H105" i="8"/>
  <c r="I105" i="8" s="1"/>
  <c r="J101" i="8"/>
  <c r="H101" i="8"/>
  <c r="J100" i="8"/>
  <c r="H100" i="8"/>
  <c r="I100" i="8" s="1"/>
  <c r="J99" i="8"/>
  <c r="H99" i="8"/>
  <c r="I99" i="8" s="1"/>
  <c r="J98" i="8"/>
  <c r="H98" i="8"/>
  <c r="I98" i="8" s="1"/>
  <c r="J96" i="8"/>
  <c r="H96" i="8"/>
  <c r="I96" i="8" s="1"/>
  <c r="J95" i="8"/>
  <c r="H95" i="8"/>
  <c r="I95" i="8" s="1"/>
  <c r="J93" i="8"/>
  <c r="H93" i="8"/>
  <c r="I93" i="8" s="1"/>
  <c r="K93" i="8" s="1"/>
  <c r="L93" i="8" s="1"/>
  <c r="J92" i="8"/>
  <c r="H92" i="8"/>
  <c r="I92" i="8" s="1"/>
  <c r="J90" i="8"/>
  <c r="H90" i="8"/>
  <c r="J89" i="8"/>
  <c r="H89" i="8"/>
  <c r="I89" i="8" s="1"/>
  <c r="J87" i="8"/>
  <c r="H87" i="8"/>
  <c r="I87" i="8" s="1"/>
  <c r="J85" i="8"/>
  <c r="H85" i="8"/>
  <c r="I85" i="8" s="1"/>
  <c r="J84" i="8"/>
  <c r="H84" i="8"/>
  <c r="I84" i="8" s="1"/>
  <c r="J83" i="8"/>
  <c r="H83" i="8"/>
  <c r="I83" i="8" s="1"/>
  <c r="J81" i="8"/>
  <c r="H81" i="8"/>
  <c r="J80" i="8"/>
  <c r="H80" i="8"/>
  <c r="I80" i="8" s="1"/>
  <c r="K80" i="8" s="1"/>
  <c r="L80" i="8" s="1"/>
  <c r="J79" i="8"/>
  <c r="H79" i="8"/>
  <c r="I79" i="8" s="1"/>
  <c r="J78" i="8"/>
  <c r="H78" i="8"/>
  <c r="I78" i="8" s="1"/>
  <c r="J76" i="8"/>
  <c r="H76" i="8"/>
  <c r="J75" i="8"/>
  <c r="H75" i="8"/>
  <c r="I75" i="8" s="1"/>
  <c r="K75" i="8" s="1"/>
  <c r="L75" i="8" s="1"/>
  <c r="J73" i="8"/>
  <c r="H73" i="8"/>
  <c r="I73" i="8" s="1"/>
  <c r="J72" i="8"/>
  <c r="H72" i="8"/>
  <c r="I72" i="8" s="1"/>
  <c r="J69" i="8"/>
  <c r="H69" i="8"/>
  <c r="J68" i="8"/>
  <c r="H68" i="8"/>
  <c r="I68" i="8" s="1"/>
  <c r="K68" i="8" s="1"/>
  <c r="L68" i="8" s="1"/>
  <c r="J67" i="8"/>
  <c r="H67" i="8"/>
  <c r="I67" i="8" s="1"/>
  <c r="J64" i="8"/>
  <c r="H64" i="8"/>
  <c r="I64" i="8" s="1"/>
  <c r="J63" i="8"/>
  <c r="H63" i="8"/>
  <c r="J62" i="8"/>
  <c r="H62" i="8"/>
  <c r="I62" i="8" s="1"/>
  <c r="K62" i="8" s="1"/>
  <c r="L62" i="8" s="1"/>
  <c r="J59" i="8"/>
  <c r="H59" i="8"/>
  <c r="I59" i="8" s="1"/>
  <c r="J58" i="8"/>
  <c r="H58" i="8"/>
  <c r="I58" i="8" s="1"/>
  <c r="J57" i="8"/>
  <c r="H57" i="8"/>
  <c r="J56" i="8"/>
  <c r="H56" i="8"/>
  <c r="I56" i="8" s="1"/>
  <c r="K56" i="8" s="1"/>
  <c r="L56" i="8" s="1"/>
  <c r="J55" i="8"/>
  <c r="H55" i="8"/>
  <c r="I55" i="8" s="1"/>
  <c r="J54" i="8"/>
  <c r="H54" i="8"/>
  <c r="I54" i="8" s="1"/>
  <c r="J52" i="8"/>
  <c r="H52" i="8"/>
  <c r="J51" i="8"/>
  <c r="H51" i="8"/>
  <c r="I51" i="8" s="1"/>
  <c r="K51" i="8" s="1"/>
  <c r="L51" i="8" s="1"/>
  <c r="J50" i="8"/>
  <c r="H50" i="8"/>
  <c r="I50" i="8" s="1"/>
  <c r="J49" i="8"/>
  <c r="H49" i="8"/>
  <c r="I49" i="8" s="1"/>
  <c r="J48" i="8"/>
  <c r="H48" i="8"/>
  <c r="J47" i="8"/>
  <c r="H47" i="8"/>
  <c r="I47" i="8" s="1"/>
  <c r="K47" i="8" s="1"/>
  <c r="L47" i="8" s="1"/>
  <c r="J46" i="8"/>
  <c r="H46" i="8"/>
  <c r="I46" i="8" s="1"/>
  <c r="J45" i="8"/>
  <c r="H45" i="8"/>
  <c r="I45" i="8" s="1"/>
  <c r="J44" i="8"/>
  <c r="H44" i="8"/>
  <c r="J42" i="8"/>
  <c r="H42" i="8"/>
  <c r="I42" i="8" s="1"/>
  <c r="K42" i="8" s="1"/>
  <c r="L42" i="8" s="1"/>
  <c r="J41" i="8"/>
  <c r="H41" i="8"/>
  <c r="I41" i="8" s="1"/>
  <c r="J40" i="8"/>
  <c r="H40" i="8"/>
  <c r="I40" i="8" s="1"/>
  <c r="J39" i="8"/>
  <c r="H39" i="8"/>
  <c r="J38" i="8"/>
  <c r="H38" i="8"/>
  <c r="I38" i="8" s="1"/>
  <c r="K38" i="8" s="1"/>
  <c r="L38" i="8" s="1"/>
  <c r="J37" i="8"/>
  <c r="H37" i="8"/>
  <c r="I37" i="8" s="1"/>
  <c r="J34" i="8"/>
  <c r="H34" i="8"/>
  <c r="I34" i="8" s="1"/>
  <c r="J33" i="8"/>
  <c r="H33" i="8"/>
  <c r="J32" i="8"/>
  <c r="H32" i="8"/>
  <c r="I32" i="8" s="1"/>
  <c r="J31" i="8"/>
  <c r="H31" i="8"/>
  <c r="J30" i="8"/>
  <c r="H30" i="8"/>
  <c r="I30" i="8" s="1"/>
  <c r="K30" i="8" s="1"/>
  <c r="L30" i="8" s="1"/>
  <c r="J29" i="8"/>
  <c r="H29" i="8"/>
  <c r="J28" i="8"/>
  <c r="H28" i="8"/>
  <c r="I28" i="8" s="1"/>
  <c r="J26" i="8"/>
  <c r="H26" i="8"/>
  <c r="I26" i="8" s="1"/>
  <c r="J25" i="8"/>
  <c r="H25" i="8"/>
  <c r="J24" i="8"/>
  <c r="H24" i="8"/>
  <c r="J23" i="8"/>
  <c r="H23" i="8"/>
  <c r="I23" i="8" s="1"/>
  <c r="J22" i="8"/>
  <c r="H22" i="8"/>
  <c r="I22" i="8" s="1"/>
  <c r="J21" i="8"/>
  <c r="H21" i="8"/>
  <c r="I21" i="8" s="1"/>
  <c r="I17" i="8"/>
  <c r="K17" i="8" s="1"/>
  <c r="L17" i="8" s="1"/>
  <c r="I16" i="8"/>
  <c r="K16" i="8" s="1"/>
  <c r="L16" i="8" s="1"/>
  <c r="I15" i="8"/>
  <c r="K15" i="8" s="1"/>
  <c r="L15" i="8" s="1"/>
  <c r="I14" i="8"/>
  <c r="K14" i="8" s="1"/>
  <c r="L14" i="8" s="1"/>
  <c r="I13" i="8"/>
  <c r="K13" i="8" s="1"/>
  <c r="L13" i="8" s="1"/>
  <c r="I272" i="7"/>
  <c r="K272" i="7" s="1"/>
  <c r="J271" i="7"/>
  <c r="H271" i="7"/>
  <c r="J270" i="7"/>
  <c r="H270" i="7"/>
  <c r="J269" i="7"/>
  <c r="H269" i="7"/>
  <c r="J268" i="7"/>
  <c r="H268" i="7"/>
  <c r="I268" i="7" s="1"/>
  <c r="K268" i="7" s="1"/>
  <c r="L268" i="7" s="1"/>
  <c r="J267" i="7"/>
  <c r="H267" i="7"/>
  <c r="J266" i="7"/>
  <c r="H266" i="7"/>
  <c r="I266" i="7" s="1"/>
  <c r="K266" i="7" s="1"/>
  <c r="L266" i="7" s="1"/>
  <c r="J265" i="7"/>
  <c r="H265" i="7"/>
  <c r="J264" i="7"/>
  <c r="H264" i="7"/>
  <c r="J263" i="7"/>
  <c r="H263" i="7"/>
  <c r="I263" i="7" s="1"/>
  <c r="J262" i="7"/>
  <c r="H262" i="7"/>
  <c r="I262" i="7" s="1"/>
  <c r="K262" i="7" s="1"/>
  <c r="L262" i="7" s="1"/>
  <c r="J261" i="7"/>
  <c r="H261" i="7"/>
  <c r="I261" i="7" s="1"/>
  <c r="K261" i="7" s="1"/>
  <c r="L261" i="7" s="1"/>
  <c r="J260" i="7"/>
  <c r="H260" i="7"/>
  <c r="J259" i="7"/>
  <c r="H259" i="7"/>
  <c r="J258" i="7"/>
  <c r="H258" i="7"/>
  <c r="I258" i="7" s="1"/>
  <c r="K258" i="7" s="1"/>
  <c r="L258" i="7" s="1"/>
  <c r="J256" i="7"/>
  <c r="H256" i="7"/>
  <c r="I256" i="7" s="1"/>
  <c r="J255" i="7"/>
  <c r="H255" i="7"/>
  <c r="J254" i="7"/>
  <c r="H254" i="7"/>
  <c r="I254" i="7" s="1"/>
  <c r="J253" i="7"/>
  <c r="H253" i="7"/>
  <c r="I253" i="7" s="1"/>
  <c r="K253" i="7" s="1"/>
  <c r="L253" i="7" s="1"/>
  <c r="J251" i="7"/>
  <c r="H251" i="7"/>
  <c r="I251" i="7" s="1"/>
  <c r="J250" i="7"/>
  <c r="H250" i="7"/>
  <c r="I250" i="7" s="1"/>
  <c r="J249" i="7"/>
  <c r="H249" i="7"/>
  <c r="J248" i="7"/>
  <c r="H248" i="7"/>
  <c r="I248" i="7" s="1"/>
  <c r="J247" i="7"/>
  <c r="H247" i="7"/>
  <c r="J246" i="7"/>
  <c r="H246" i="7"/>
  <c r="J244" i="7"/>
  <c r="H244" i="7"/>
  <c r="J243" i="7"/>
  <c r="H243" i="7"/>
  <c r="I243" i="7" s="1"/>
  <c r="J242" i="7"/>
  <c r="H242" i="7"/>
  <c r="J240" i="7"/>
  <c r="H240" i="7"/>
  <c r="J239" i="7"/>
  <c r="H239" i="7"/>
  <c r="I239" i="7" s="1"/>
  <c r="J238" i="7"/>
  <c r="H238" i="7"/>
  <c r="J237" i="7"/>
  <c r="H237" i="7"/>
  <c r="I237" i="7" s="1"/>
  <c r="J236" i="7"/>
  <c r="H236" i="7"/>
  <c r="J235" i="7"/>
  <c r="H235" i="7"/>
  <c r="J234" i="7"/>
  <c r="H234" i="7"/>
  <c r="I234" i="7" s="1"/>
  <c r="J233" i="7"/>
  <c r="H233" i="7"/>
  <c r="I233" i="7" s="1"/>
  <c r="K233" i="7" s="1"/>
  <c r="L233" i="7" s="1"/>
  <c r="J232" i="7"/>
  <c r="H232" i="7"/>
  <c r="I232" i="7" s="1"/>
  <c r="J231" i="7"/>
  <c r="H231" i="7"/>
  <c r="J230" i="7"/>
  <c r="H230" i="7"/>
  <c r="I230" i="7" s="1"/>
  <c r="J229" i="7"/>
  <c r="H229" i="7"/>
  <c r="I229" i="7" s="1"/>
  <c r="J228" i="7"/>
  <c r="H228" i="7"/>
  <c r="I228" i="7" s="1"/>
  <c r="J227" i="7"/>
  <c r="H227" i="7"/>
  <c r="J226" i="7"/>
  <c r="H226" i="7"/>
  <c r="I226" i="7" s="1"/>
  <c r="J225" i="7"/>
  <c r="H225" i="7"/>
  <c r="J224" i="7"/>
  <c r="H224" i="7"/>
  <c r="I224" i="7" s="1"/>
  <c r="K224" i="7" s="1"/>
  <c r="L224" i="7" s="1"/>
  <c r="J223" i="7"/>
  <c r="H223" i="7"/>
  <c r="I223" i="7" s="1"/>
  <c r="J222" i="7"/>
  <c r="H222" i="7"/>
  <c r="I222" i="7" s="1"/>
  <c r="K222" i="7" s="1"/>
  <c r="L222" i="7" s="1"/>
  <c r="J221" i="7"/>
  <c r="H221" i="7"/>
  <c r="J220" i="7"/>
  <c r="H220" i="7"/>
  <c r="I220" i="7" s="1"/>
  <c r="K220" i="7" s="1"/>
  <c r="L220" i="7" s="1"/>
  <c r="J219" i="7"/>
  <c r="H219" i="7"/>
  <c r="I219" i="7" s="1"/>
  <c r="J218" i="7"/>
  <c r="H218" i="7"/>
  <c r="I218" i="7" s="1"/>
  <c r="J217" i="7"/>
  <c r="H217" i="7"/>
  <c r="J216" i="7"/>
  <c r="H216" i="7"/>
  <c r="I216" i="7" s="1"/>
  <c r="K216" i="7" s="1"/>
  <c r="L216" i="7" s="1"/>
  <c r="J215" i="7"/>
  <c r="H215" i="7"/>
  <c r="I215" i="7" s="1"/>
  <c r="J214" i="7"/>
  <c r="H214" i="7"/>
  <c r="J213" i="7"/>
  <c r="H213" i="7"/>
  <c r="J212" i="7"/>
  <c r="H212" i="7"/>
  <c r="I212" i="7" s="1"/>
  <c r="K212" i="7" s="1"/>
  <c r="L212" i="7" s="1"/>
  <c r="J210" i="7"/>
  <c r="H210" i="7"/>
  <c r="I210" i="7" s="1"/>
  <c r="J209" i="7"/>
  <c r="H209" i="7"/>
  <c r="I209" i="7" s="1"/>
  <c r="K209" i="7" s="1"/>
  <c r="L209" i="7" s="1"/>
  <c r="J208" i="7"/>
  <c r="H208" i="7"/>
  <c r="J207" i="7"/>
  <c r="H207" i="7"/>
  <c r="I207" i="7" s="1"/>
  <c r="K207" i="7" s="1"/>
  <c r="L207" i="7" s="1"/>
  <c r="J206" i="7"/>
  <c r="H206" i="7"/>
  <c r="I206" i="7" s="1"/>
  <c r="J205" i="7"/>
  <c r="H205" i="7"/>
  <c r="I205" i="7" s="1"/>
  <c r="J204" i="7"/>
  <c r="H204" i="7"/>
  <c r="J203" i="7"/>
  <c r="H203" i="7"/>
  <c r="I203" i="7" s="1"/>
  <c r="K203" i="7" s="1"/>
  <c r="L203" i="7" s="1"/>
  <c r="J202" i="7"/>
  <c r="H202" i="7"/>
  <c r="I202" i="7" s="1"/>
  <c r="J201" i="7"/>
  <c r="H201" i="7"/>
  <c r="I201" i="7" s="1"/>
  <c r="K201" i="7" s="1"/>
  <c r="L201" i="7" s="1"/>
  <c r="J199" i="7"/>
  <c r="H199" i="7"/>
  <c r="J198" i="7"/>
  <c r="H198" i="7"/>
  <c r="I198" i="7" s="1"/>
  <c r="J197" i="7"/>
  <c r="H197" i="7"/>
  <c r="I197" i="7" s="1"/>
  <c r="J196" i="7"/>
  <c r="H196" i="7"/>
  <c r="J195" i="7"/>
  <c r="H195" i="7"/>
  <c r="J194" i="7"/>
  <c r="H194" i="7"/>
  <c r="I194" i="7" s="1"/>
  <c r="K194" i="7" s="1"/>
  <c r="L194" i="7" s="1"/>
  <c r="J193" i="7"/>
  <c r="H193" i="7"/>
  <c r="I193" i="7" s="1"/>
  <c r="J192" i="7"/>
  <c r="H192" i="7"/>
  <c r="J191" i="7"/>
  <c r="H191" i="7"/>
  <c r="J190" i="7"/>
  <c r="H190" i="7"/>
  <c r="I190" i="7" s="1"/>
  <c r="K190" i="7" s="1"/>
  <c r="L190" i="7" s="1"/>
  <c r="J188" i="7"/>
  <c r="H188" i="7"/>
  <c r="I188" i="7" s="1"/>
  <c r="J187" i="7"/>
  <c r="H187" i="7"/>
  <c r="I187" i="7" s="1"/>
  <c r="J186" i="7"/>
  <c r="H186" i="7"/>
  <c r="J185" i="7"/>
  <c r="H185" i="7"/>
  <c r="I185" i="7" s="1"/>
  <c r="K185" i="7" s="1"/>
  <c r="L185" i="7" s="1"/>
  <c r="J184" i="7"/>
  <c r="H184" i="7"/>
  <c r="J183" i="7"/>
  <c r="H183" i="7"/>
  <c r="I183" i="7" s="1"/>
  <c r="J181" i="7"/>
  <c r="H181" i="7"/>
  <c r="J180" i="7"/>
  <c r="H180" i="7"/>
  <c r="I180" i="7" s="1"/>
  <c r="K180" i="7" s="1"/>
  <c r="L180" i="7" s="1"/>
  <c r="J179" i="7"/>
  <c r="H179" i="7"/>
  <c r="J172" i="7"/>
  <c r="H172" i="7"/>
  <c r="I172" i="7" s="1"/>
  <c r="K172" i="7" s="1"/>
  <c r="L172" i="7" s="1"/>
  <c r="J171" i="7"/>
  <c r="H171" i="7"/>
  <c r="J170" i="7"/>
  <c r="H170" i="7"/>
  <c r="J169" i="7"/>
  <c r="H169" i="7"/>
  <c r="J162" i="7"/>
  <c r="H162" i="7"/>
  <c r="I162" i="7" s="1"/>
  <c r="J161" i="7"/>
  <c r="H161" i="7"/>
  <c r="J160" i="7"/>
  <c r="H160" i="7"/>
  <c r="J159" i="7"/>
  <c r="H159" i="7"/>
  <c r="J158" i="7"/>
  <c r="H158" i="7"/>
  <c r="I158" i="7" s="1"/>
  <c r="J154" i="7"/>
  <c r="H154" i="7"/>
  <c r="I154" i="7" s="1"/>
  <c r="J153" i="7"/>
  <c r="H153" i="7"/>
  <c r="J152" i="7"/>
  <c r="H152" i="7"/>
  <c r="J151" i="7"/>
  <c r="H151" i="7"/>
  <c r="I151" i="7" s="1"/>
  <c r="J150" i="7"/>
  <c r="H150" i="7"/>
  <c r="I150" i="7" s="1"/>
  <c r="J149" i="7"/>
  <c r="H149" i="7"/>
  <c r="J148" i="7"/>
  <c r="H148" i="7"/>
  <c r="J147" i="7"/>
  <c r="H147" i="7"/>
  <c r="I147" i="7" s="1"/>
  <c r="J145" i="7"/>
  <c r="H145" i="7"/>
  <c r="I145" i="7" s="1"/>
  <c r="J144" i="7"/>
  <c r="H144" i="7"/>
  <c r="I144" i="7" s="1"/>
  <c r="K144" i="7" s="1"/>
  <c r="L144" i="7" s="1"/>
  <c r="J143" i="7"/>
  <c r="H143" i="7"/>
  <c r="J142" i="7"/>
  <c r="H142" i="7"/>
  <c r="I142" i="7" s="1"/>
  <c r="J141" i="7"/>
  <c r="H141" i="7"/>
  <c r="I141" i="7" s="1"/>
  <c r="J140" i="7"/>
  <c r="H140" i="7"/>
  <c r="I140" i="7" s="1"/>
  <c r="K140" i="7" s="1"/>
  <c r="L140" i="7" s="1"/>
  <c r="J138" i="7"/>
  <c r="H138" i="7"/>
  <c r="J137" i="7"/>
  <c r="H137" i="7"/>
  <c r="J136" i="7"/>
  <c r="H136" i="7"/>
  <c r="I136" i="7" s="1"/>
  <c r="J135" i="7"/>
  <c r="H135" i="7"/>
  <c r="I135" i="7" s="1"/>
  <c r="K135" i="7" s="1"/>
  <c r="L135" i="7" s="1"/>
  <c r="J134" i="7"/>
  <c r="H134" i="7"/>
  <c r="J133" i="7"/>
  <c r="H133" i="7"/>
  <c r="I133" i="7" s="1"/>
  <c r="J131" i="7"/>
  <c r="H131" i="7"/>
  <c r="I131" i="7" s="1"/>
  <c r="J130" i="7"/>
  <c r="H130" i="7"/>
  <c r="J129" i="7"/>
  <c r="H129" i="7"/>
  <c r="J128" i="7"/>
  <c r="H128" i="7"/>
  <c r="I128" i="7" s="1"/>
  <c r="K128" i="7" s="1"/>
  <c r="L128" i="7" s="1"/>
  <c r="J127" i="7"/>
  <c r="H127" i="7"/>
  <c r="I127" i="7" s="1"/>
  <c r="J126" i="7"/>
  <c r="H126" i="7"/>
  <c r="I126" i="7" s="1"/>
  <c r="K126" i="7" s="1"/>
  <c r="L126" i="7" s="1"/>
  <c r="J122" i="7"/>
  <c r="H122" i="7"/>
  <c r="J121" i="7"/>
  <c r="H121" i="7"/>
  <c r="I121" i="7" s="1"/>
  <c r="K121" i="7" s="1"/>
  <c r="L121" i="7" s="1"/>
  <c r="J120" i="7"/>
  <c r="H120" i="7"/>
  <c r="I120" i="7" s="1"/>
  <c r="J119" i="7"/>
  <c r="H119" i="7"/>
  <c r="I119" i="7" s="1"/>
  <c r="J118" i="7"/>
  <c r="H118" i="7"/>
  <c r="J117" i="7"/>
  <c r="H117" i="7"/>
  <c r="I117" i="7" s="1"/>
  <c r="K117" i="7" s="1"/>
  <c r="L117" i="7" s="1"/>
  <c r="J116" i="7"/>
  <c r="H116" i="7"/>
  <c r="I116" i="7" s="1"/>
  <c r="J115" i="7"/>
  <c r="H115" i="7"/>
  <c r="I115" i="7" s="1"/>
  <c r="K115" i="7" s="1"/>
  <c r="L115" i="7" s="1"/>
  <c r="J114" i="7"/>
  <c r="H114" i="7"/>
  <c r="J112" i="7"/>
  <c r="H112" i="7"/>
  <c r="I112" i="7" s="1"/>
  <c r="J111" i="7"/>
  <c r="H111" i="7"/>
  <c r="I111" i="7" s="1"/>
  <c r="J110" i="7"/>
  <c r="H110" i="7"/>
  <c r="J109" i="7"/>
  <c r="H109" i="7"/>
  <c r="J108" i="7"/>
  <c r="H108" i="7"/>
  <c r="I108" i="7" s="1"/>
  <c r="K108" i="7" s="1"/>
  <c r="L108" i="7" s="1"/>
  <c r="J107" i="7"/>
  <c r="H107" i="7"/>
  <c r="J106" i="7"/>
  <c r="H106" i="7"/>
  <c r="I106" i="7" s="1"/>
  <c r="K106" i="7" s="1"/>
  <c r="L106" i="7" s="1"/>
  <c r="J105" i="7"/>
  <c r="H105" i="7"/>
  <c r="J101" i="7"/>
  <c r="H101" i="7"/>
  <c r="I101" i="7" s="1"/>
  <c r="K101" i="7" s="1"/>
  <c r="L101" i="7" s="1"/>
  <c r="J100" i="7"/>
  <c r="H100" i="7"/>
  <c r="I100" i="7" s="1"/>
  <c r="K100" i="7" s="1"/>
  <c r="L100" i="7" s="1"/>
  <c r="J99" i="7"/>
  <c r="H99" i="7"/>
  <c r="I99" i="7" s="1"/>
  <c r="J98" i="7"/>
  <c r="H98" i="7"/>
  <c r="J96" i="7"/>
  <c r="H96" i="7"/>
  <c r="J95" i="7"/>
  <c r="H95" i="7"/>
  <c r="I95" i="7" s="1"/>
  <c r="K95" i="7" s="1"/>
  <c r="L95" i="7" s="1"/>
  <c r="J93" i="7"/>
  <c r="H93" i="7"/>
  <c r="I93" i="7" s="1"/>
  <c r="J92" i="7"/>
  <c r="H92" i="7"/>
  <c r="I92" i="7" s="1"/>
  <c r="J90" i="7"/>
  <c r="H90" i="7"/>
  <c r="J89" i="7"/>
  <c r="H89" i="7"/>
  <c r="I89" i="7" s="1"/>
  <c r="K89" i="7" s="1"/>
  <c r="L89" i="7" s="1"/>
  <c r="J87" i="7"/>
  <c r="H87" i="7"/>
  <c r="I87" i="7" s="1"/>
  <c r="J85" i="7"/>
  <c r="H85" i="7"/>
  <c r="I85" i="7" s="1"/>
  <c r="K85" i="7" s="1"/>
  <c r="L85" i="7" s="1"/>
  <c r="J84" i="7"/>
  <c r="H84" i="7"/>
  <c r="J83" i="7"/>
  <c r="H83" i="7"/>
  <c r="I83" i="7" s="1"/>
  <c r="K83" i="7" s="1"/>
  <c r="L83" i="7" s="1"/>
  <c r="J81" i="7"/>
  <c r="H81" i="7"/>
  <c r="I81" i="7" s="1"/>
  <c r="J80" i="7"/>
  <c r="H80" i="7"/>
  <c r="J79" i="7"/>
  <c r="H79" i="7"/>
  <c r="J78" i="7"/>
  <c r="H78" i="7"/>
  <c r="I78" i="7" s="1"/>
  <c r="K78" i="7" s="1"/>
  <c r="L78" i="7" s="1"/>
  <c r="J76" i="7"/>
  <c r="H76" i="7"/>
  <c r="I76" i="7" s="1"/>
  <c r="J75" i="7"/>
  <c r="H75" i="7"/>
  <c r="I75" i="7" s="1"/>
  <c r="K75" i="7" s="1"/>
  <c r="L75" i="7" s="1"/>
  <c r="J73" i="7"/>
  <c r="H73" i="7"/>
  <c r="J72" i="7"/>
  <c r="H72" i="7"/>
  <c r="I72" i="7" s="1"/>
  <c r="J69" i="7"/>
  <c r="H69" i="7"/>
  <c r="I69" i="7" s="1"/>
  <c r="J68" i="7"/>
  <c r="H68" i="7"/>
  <c r="I68" i="7" s="1"/>
  <c r="J67" i="7"/>
  <c r="H67" i="7"/>
  <c r="J64" i="7"/>
  <c r="H64" i="7"/>
  <c r="I64" i="7" s="1"/>
  <c r="K64" i="7" s="1"/>
  <c r="L64" i="7" s="1"/>
  <c r="J63" i="7"/>
  <c r="H63" i="7"/>
  <c r="I63" i="7" s="1"/>
  <c r="J62" i="7"/>
  <c r="H62" i="7"/>
  <c r="I62" i="7" s="1"/>
  <c r="K62" i="7" s="1"/>
  <c r="L62" i="7" s="1"/>
  <c r="J59" i="7"/>
  <c r="H59" i="7"/>
  <c r="J58" i="7"/>
  <c r="H58" i="7"/>
  <c r="I58" i="7" s="1"/>
  <c r="K58" i="7" s="1"/>
  <c r="L58" i="7" s="1"/>
  <c r="J57" i="7"/>
  <c r="H57" i="7"/>
  <c r="I57" i="7" s="1"/>
  <c r="J56" i="7"/>
  <c r="H56" i="7"/>
  <c r="J55" i="7"/>
  <c r="H55" i="7"/>
  <c r="J54" i="7"/>
  <c r="H54" i="7"/>
  <c r="I54" i="7" s="1"/>
  <c r="K54" i="7" s="1"/>
  <c r="L54" i="7" s="1"/>
  <c r="J52" i="7"/>
  <c r="H52" i="7"/>
  <c r="I52" i="7" s="1"/>
  <c r="J51" i="7"/>
  <c r="H51" i="7"/>
  <c r="I51" i="7" s="1"/>
  <c r="K51" i="7" s="1"/>
  <c r="L51" i="7" s="1"/>
  <c r="J50" i="7"/>
  <c r="H50" i="7"/>
  <c r="J49" i="7"/>
  <c r="H49" i="7"/>
  <c r="I49" i="7" s="1"/>
  <c r="K49" i="7" s="1"/>
  <c r="L49" i="7" s="1"/>
  <c r="J48" i="7"/>
  <c r="H48" i="7"/>
  <c r="I48" i="7" s="1"/>
  <c r="J47" i="7"/>
  <c r="H47" i="7"/>
  <c r="I47" i="7" s="1"/>
  <c r="J46" i="7"/>
  <c r="H46" i="7"/>
  <c r="J45" i="7"/>
  <c r="H45" i="7"/>
  <c r="I45" i="7" s="1"/>
  <c r="K45" i="7" s="1"/>
  <c r="L45" i="7" s="1"/>
  <c r="J44" i="7"/>
  <c r="H44" i="7"/>
  <c r="I44" i="7" s="1"/>
  <c r="J42" i="7"/>
  <c r="H42" i="7"/>
  <c r="I42" i="7" s="1"/>
  <c r="K42" i="7" s="1"/>
  <c r="L42" i="7" s="1"/>
  <c r="J41" i="7"/>
  <c r="H41" i="7"/>
  <c r="J40" i="7"/>
  <c r="H40" i="7"/>
  <c r="I40" i="7" s="1"/>
  <c r="K40" i="7" s="1"/>
  <c r="L40" i="7" s="1"/>
  <c r="J39" i="7"/>
  <c r="H39" i="7"/>
  <c r="J38" i="7"/>
  <c r="H38" i="7"/>
  <c r="I38" i="7" s="1"/>
  <c r="K38" i="7" s="1"/>
  <c r="L38" i="7" s="1"/>
  <c r="J37" i="7"/>
  <c r="H37" i="7"/>
  <c r="J34" i="7"/>
  <c r="H34" i="7"/>
  <c r="I34" i="7" s="1"/>
  <c r="K34" i="7" s="1"/>
  <c r="L34" i="7" s="1"/>
  <c r="J33" i="7"/>
  <c r="H33" i="7"/>
  <c r="J32" i="7"/>
  <c r="H32" i="7"/>
  <c r="I32" i="7" s="1"/>
  <c r="K32" i="7" s="1"/>
  <c r="L32" i="7" s="1"/>
  <c r="J31" i="7"/>
  <c r="H31" i="7"/>
  <c r="J30" i="7"/>
  <c r="H30" i="7"/>
  <c r="I30" i="7" s="1"/>
  <c r="K30" i="7" s="1"/>
  <c r="L30" i="7" s="1"/>
  <c r="J29" i="7"/>
  <c r="H29" i="7"/>
  <c r="J28" i="7"/>
  <c r="H28" i="7"/>
  <c r="J26" i="7"/>
  <c r="H26" i="7"/>
  <c r="I26" i="7" s="1"/>
  <c r="J25" i="7"/>
  <c r="H25" i="7"/>
  <c r="J24" i="7"/>
  <c r="H24" i="7"/>
  <c r="J23" i="7"/>
  <c r="H23" i="7"/>
  <c r="I23" i="7" s="1"/>
  <c r="K23" i="7" s="1"/>
  <c r="L23" i="7" s="1"/>
  <c r="J22" i="7"/>
  <c r="H22" i="7"/>
  <c r="I22" i="7" s="1"/>
  <c r="J21" i="7"/>
  <c r="H21" i="7"/>
  <c r="I21" i="7" s="1"/>
  <c r="I17" i="7"/>
  <c r="K17" i="7" s="1"/>
  <c r="L17" i="7" s="1"/>
  <c r="I16" i="7"/>
  <c r="K16" i="7" s="1"/>
  <c r="L16" i="7" s="1"/>
  <c r="I15" i="7"/>
  <c r="K15" i="7" s="1"/>
  <c r="L15" i="7" s="1"/>
  <c r="I14" i="7"/>
  <c r="K14" i="7" s="1"/>
  <c r="L14" i="7" s="1"/>
  <c r="I13" i="7"/>
  <c r="K13" i="7" s="1"/>
  <c r="L13" i="7" s="1"/>
  <c r="I272" i="6"/>
  <c r="K272" i="6" s="1"/>
  <c r="J271" i="6"/>
  <c r="H271" i="6"/>
  <c r="J270" i="6"/>
  <c r="H270" i="6"/>
  <c r="I270" i="6" s="1"/>
  <c r="J269" i="6"/>
  <c r="H269" i="6"/>
  <c r="J268" i="6"/>
  <c r="H268" i="6"/>
  <c r="I268" i="6" s="1"/>
  <c r="J267" i="6"/>
  <c r="H267" i="6"/>
  <c r="J266" i="6"/>
  <c r="H266" i="6"/>
  <c r="I266" i="6" s="1"/>
  <c r="J265" i="6"/>
  <c r="H265" i="6"/>
  <c r="J264" i="6"/>
  <c r="H264" i="6"/>
  <c r="J263" i="6"/>
  <c r="H263" i="6"/>
  <c r="J262" i="6"/>
  <c r="H262" i="6"/>
  <c r="I262" i="6" s="1"/>
  <c r="J261" i="6"/>
  <c r="H261" i="6"/>
  <c r="J260" i="6"/>
  <c r="H260" i="6"/>
  <c r="I260" i="6" s="1"/>
  <c r="J259" i="6"/>
  <c r="H259" i="6"/>
  <c r="J258" i="6"/>
  <c r="H258" i="6"/>
  <c r="I258" i="6" s="1"/>
  <c r="J256" i="6"/>
  <c r="H256" i="6"/>
  <c r="J255" i="6"/>
  <c r="H255" i="6"/>
  <c r="I255" i="6" s="1"/>
  <c r="J254" i="6"/>
  <c r="H254" i="6"/>
  <c r="J253" i="6"/>
  <c r="H253" i="6"/>
  <c r="I253" i="6" s="1"/>
  <c r="J251" i="6"/>
  <c r="H251" i="6"/>
  <c r="J250" i="6"/>
  <c r="H250" i="6"/>
  <c r="I250" i="6" s="1"/>
  <c r="J249" i="6"/>
  <c r="H249" i="6"/>
  <c r="J248" i="6"/>
  <c r="H248" i="6"/>
  <c r="I248" i="6" s="1"/>
  <c r="J247" i="6"/>
  <c r="H247" i="6"/>
  <c r="J246" i="6"/>
  <c r="H246" i="6"/>
  <c r="I246" i="6" s="1"/>
  <c r="J244" i="6"/>
  <c r="H244" i="6"/>
  <c r="J243" i="6"/>
  <c r="H243" i="6"/>
  <c r="I243" i="6" s="1"/>
  <c r="J242" i="6"/>
  <c r="H242" i="6"/>
  <c r="J240" i="6"/>
  <c r="H240" i="6"/>
  <c r="I240" i="6" s="1"/>
  <c r="J239" i="6"/>
  <c r="H239" i="6"/>
  <c r="J238" i="6"/>
  <c r="H238" i="6"/>
  <c r="I238" i="6" s="1"/>
  <c r="J237" i="6"/>
  <c r="H237" i="6"/>
  <c r="I237" i="6" s="1"/>
  <c r="J236" i="6"/>
  <c r="H236" i="6"/>
  <c r="J235" i="6"/>
  <c r="H235" i="6"/>
  <c r="I235" i="6" s="1"/>
  <c r="J234" i="6"/>
  <c r="H234" i="6"/>
  <c r="I234" i="6" s="1"/>
  <c r="J233" i="6"/>
  <c r="H233" i="6"/>
  <c r="I233" i="6" s="1"/>
  <c r="J232" i="6"/>
  <c r="H232" i="6"/>
  <c r="J231" i="6"/>
  <c r="H231" i="6"/>
  <c r="J230" i="6"/>
  <c r="H230" i="6"/>
  <c r="I230" i="6" s="1"/>
  <c r="J229" i="6"/>
  <c r="H229" i="6"/>
  <c r="I229" i="6" s="1"/>
  <c r="J228" i="6"/>
  <c r="H228" i="6"/>
  <c r="J227" i="6"/>
  <c r="H227" i="6"/>
  <c r="I227" i="6" s="1"/>
  <c r="J226" i="6"/>
  <c r="H226" i="6"/>
  <c r="I226" i="6" s="1"/>
  <c r="J225" i="6"/>
  <c r="H225" i="6"/>
  <c r="I225" i="6" s="1"/>
  <c r="K225" i="6" s="1"/>
  <c r="L225" i="6" s="1"/>
  <c r="J224" i="6"/>
  <c r="H224" i="6"/>
  <c r="J223" i="6"/>
  <c r="H223" i="6"/>
  <c r="I223" i="6" s="1"/>
  <c r="J222" i="6"/>
  <c r="H222" i="6"/>
  <c r="I222" i="6" s="1"/>
  <c r="J221" i="6"/>
  <c r="H221" i="6"/>
  <c r="J220" i="6"/>
  <c r="H220" i="6"/>
  <c r="I220" i="6" s="1"/>
  <c r="J219" i="6"/>
  <c r="H219" i="6"/>
  <c r="I219" i="6" s="1"/>
  <c r="J218" i="6"/>
  <c r="H218" i="6"/>
  <c r="I218" i="6" s="1"/>
  <c r="J217" i="6"/>
  <c r="H217" i="6"/>
  <c r="J216" i="6"/>
  <c r="H216" i="6"/>
  <c r="I216" i="6" s="1"/>
  <c r="J215" i="6"/>
  <c r="H215" i="6"/>
  <c r="I215" i="6" s="1"/>
  <c r="J214" i="6"/>
  <c r="H214" i="6"/>
  <c r="I214" i="6" s="1"/>
  <c r="J213" i="6"/>
  <c r="H213" i="6"/>
  <c r="J212" i="6"/>
  <c r="H212" i="6"/>
  <c r="I212" i="6" s="1"/>
  <c r="J210" i="6"/>
  <c r="H210" i="6"/>
  <c r="I210" i="6" s="1"/>
  <c r="J209" i="6"/>
  <c r="H209" i="6"/>
  <c r="I209" i="6" s="1"/>
  <c r="J208" i="6"/>
  <c r="H208" i="6"/>
  <c r="J207" i="6"/>
  <c r="H207" i="6"/>
  <c r="I207" i="6" s="1"/>
  <c r="J206" i="6"/>
  <c r="H206" i="6"/>
  <c r="I206" i="6" s="1"/>
  <c r="J205" i="6"/>
  <c r="H205" i="6"/>
  <c r="I205" i="6" s="1"/>
  <c r="K205" i="6" s="1"/>
  <c r="L205" i="6" s="1"/>
  <c r="J204" i="6"/>
  <c r="H204" i="6"/>
  <c r="J203" i="6"/>
  <c r="H203" i="6"/>
  <c r="I203" i="6" s="1"/>
  <c r="J202" i="6"/>
  <c r="H202" i="6"/>
  <c r="I202" i="6" s="1"/>
  <c r="J201" i="6"/>
  <c r="H201" i="6"/>
  <c r="I201" i="6" s="1"/>
  <c r="J199" i="6"/>
  <c r="H199" i="6"/>
  <c r="J198" i="6"/>
  <c r="H198" i="6"/>
  <c r="I198" i="6" s="1"/>
  <c r="J197" i="6"/>
  <c r="H197" i="6"/>
  <c r="I197" i="6" s="1"/>
  <c r="J196" i="6"/>
  <c r="H196" i="6"/>
  <c r="I196" i="6" s="1"/>
  <c r="K196" i="6" s="1"/>
  <c r="L196" i="6" s="1"/>
  <c r="J195" i="6"/>
  <c r="H195" i="6"/>
  <c r="J194" i="6"/>
  <c r="H194" i="6"/>
  <c r="I194" i="6" s="1"/>
  <c r="J193" i="6"/>
  <c r="H193" i="6"/>
  <c r="I193" i="6" s="1"/>
  <c r="J192" i="6"/>
  <c r="H192" i="6"/>
  <c r="I192" i="6" s="1"/>
  <c r="J191" i="6"/>
  <c r="H191" i="6"/>
  <c r="J190" i="6"/>
  <c r="H190" i="6"/>
  <c r="I190" i="6" s="1"/>
  <c r="J188" i="6"/>
  <c r="H188" i="6"/>
  <c r="I188" i="6" s="1"/>
  <c r="J187" i="6"/>
  <c r="H187" i="6"/>
  <c r="I187" i="6" s="1"/>
  <c r="J186" i="6"/>
  <c r="H186" i="6"/>
  <c r="I186" i="6" s="1"/>
  <c r="J185" i="6"/>
  <c r="H185" i="6"/>
  <c r="I185" i="6" s="1"/>
  <c r="J184" i="6"/>
  <c r="H184" i="6"/>
  <c r="I184" i="6" s="1"/>
  <c r="J183" i="6"/>
  <c r="H183" i="6"/>
  <c r="I183" i="6" s="1"/>
  <c r="J181" i="6"/>
  <c r="H181" i="6"/>
  <c r="I181" i="6" s="1"/>
  <c r="J180" i="6"/>
  <c r="H180" i="6"/>
  <c r="J179" i="6"/>
  <c r="H179" i="6"/>
  <c r="I179" i="6" s="1"/>
  <c r="J172" i="6"/>
  <c r="H172" i="6"/>
  <c r="I172" i="6" s="1"/>
  <c r="J171" i="6"/>
  <c r="H171" i="6"/>
  <c r="I171" i="6" s="1"/>
  <c r="J170" i="6"/>
  <c r="H170" i="6"/>
  <c r="I170" i="6" s="1"/>
  <c r="J169" i="6"/>
  <c r="H169" i="6"/>
  <c r="I169" i="6" s="1"/>
  <c r="J162" i="6"/>
  <c r="H162" i="6"/>
  <c r="I162" i="6" s="1"/>
  <c r="J161" i="6"/>
  <c r="H161" i="6"/>
  <c r="I161" i="6" s="1"/>
  <c r="J160" i="6"/>
  <c r="H160" i="6"/>
  <c r="J159" i="6"/>
  <c r="H159" i="6"/>
  <c r="I159" i="6" s="1"/>
  <c r="J158" i="6"/>
  <c r="H158" i="6"/>
  <c r="I158" i="6" s="1"/>
  <c r="J154" i="6"/>
  <c r="H154" i="6"/>
  <c r="I154" i="6" s="1"/>
  <c r="J153" i="6"/>
  <c r="H153" i="6"/>
  <c r="I153" i="6" s="1"/>
  <c r="J152" i="6"/>
  <c r="H152" i="6"/>
  <c r="I152" i="6" s="1"/>
  <c r="J151" i="6"/>
  <c r="H151" i="6"/>
  <c r="I151" i="6" s="1"/>
  <c r="J150" i="6"/>
  <c r="H150" i="6"/>
  <c r="I150" i="6" s="1"/>
  <c r="J149" i="6"/>
  <c r="H149" i="6"/>
  <c r="I149" i="6" s="1"/>
  <c r="J148" i="6"/>
  <c r="H148" i="6"/>
  <c r="I148" i="6" s="1"/>
  <c r="J147" i="6"/>
  <c r="H147" i="6"/>
  <c r="I147" i="6" s="1"/>
  <c r="J145" i="6"/>
  <c r="H145" i="6"/>
  <c r="J144" i="6"/>
  <c r="H144" i="6"/>
  <c r="I144" i="6" s="1"/>
  <c r="J143" i="6"/>
  <c r="H143" i="6"/>
  <c r="I143" i="6" s="1"/>
  <c r="J142" i="6"/>
  <c r="H142" i="6"/>
  <c r="I142" i="6" s="1"/>
  <c r="J141" i="6"/>
  <c r="H141" i="6"/>
  <c r="J140" i="6"/>
  <c r="H140" i="6"/>
  <c r="I140" i="6" s="1"/>
  <c r="J138" i="6"/>
  <c r="H138" i="6"/>
  <c r="I138" i="6" s="1"/>
  <c r="J137" i="6"/>
  <c r="H137" i="6"/>
  <c r="I137" i="6" s="1"/>
  <c r="J136" i="6"/>
  <c r="H136" i="6"/>
  <c r="J135" i="6"/>
  <c r="H135" i="6"/>
  <c r="I135" i="6" s="1"/>
  <c r="J134" i="6"/>
  <c r="H134" i="6"/>
  <c r="I134" i="6" s="1"/>
  <c r="J133" i="6"/>
  <c r="H133" i="6"/>
  <c r="I133" i="6" s="1"/>
  <c r="J131" i="6"/>
  <c r="H131" i="6"/>
  <c r="J130" i="6"/>
  <c r="H130" i="6"/>
  <c r="I130" i="6" s="1"/>
  <c r="J129" i="6"/>
  <c r="H129" i="6"/>
  <c r="I129" i="6" s="1"/>
  <c r="J128" i="6"/>
  <c r="H128" i="6"/>
  <c r="I128" i="6" s="1"/>
  <c r="J127" i="6"/>
  <c r="H127" i="6"/>
  <c r="J126" i="6"/>
  <c r="H126" i="6"/>
  <c r="I126" i="6" s="1"/>
  <c r="J122" i="6"/>
  <c r="H122" i="6"/>
  <c r="I122" i="6" s="1"/>
  <c r="J121" i="6"/>
  <c r="H121" i="6"/>
  <c r="I121" i="6" s="1"/>
  <c r="K121" i="6" s="1"/>
  <c r="L121" i="6" s="1"/>
  <c r="J120" i="6"/>
  <c r="H120" i="6"/>
  <c r="J119" i="6"/>
  <c r="H119" i="6"/>
  <c r="I119" i="6" s="1"/>
  <c r="J118" i="6"/>
  <c r="H118" i="6"/>
  <c r="I118" i="6" s="1"/>
  <c r="J117" i="6"/>
  <c r="H117" i="6"/>
  <c r="I117" i="6" s="1"/>
  <c r="J116" i="6"/>
  <c r="H116" i="6"/>
  <c r="J115" i="6"/>
  <c r="H115" i="6"/>
  <c r="I115" i="6" s="1"/>
  <c r="J114" i="6"/>
  <c r="H114" i="6"/>
  <c r="I114" i="6" s="1"/>
  <c r="J112" i="6"/>
  <c r="H112" i="6"/>
  <c r="J111" i="6"/>
  <c r="H111" i="6"/>
  <c r="J110" i="6"/>
  <c r="H110" i="6"/>
  <c r="I110" i="6" s="1"/>
  <c r="J109" i="6"/>
  <c r="H109" i="6"/>
  <c r="I109" i="6" s="1"/>
  <c r="J108" i="6"/>
  <c r="H108" i="6"/>
  <c r="I108" i="6" s="1"/>
  <c r="J107" i="6"/>
  <c r="H107" i="6"/>
  <c r="I107" i="6" s="1"/>
  <c r="J106" i="6"/>
  <c r="H106" i="6"/>
  <c r="I106" i="6" s="1"/>
  <c r="J105" i="6"/>
  <c r="H105" i="6"/>
  <c r="I105" i="6" s="1"/>
  <c r="K105" i="6" s="1"/>
  <c r="L105" i="6" s="1"/>
  <c r="J101" i="6"/>
  <c r="H101" i="6"/>
  <c r="J100" i="6"/>
  <c r="H100" i="6"/>
  <c r="I100" i="6" s="1"/>
  <c r="K100" i="6" s="1"/>
  <c r="L100" i="6" s="1"/>
  <c r="J99" i="6"/>
  <c r="H99" i="6"/>
  <c r="I99" i="6" s="1"/>
  <c r="J98" i="6"/>
  <c r="H98" i="6"/>
  <c r="I98" i="6" s="1"/>
  <c r="J96" i="6"/>
  <c r="H96" i="6"/>
  <c r="J95" i="6"/>
  <c r="H95" i="6"/>
  <c r="I95" i="6" s="1"/>
  <c r="K95" i="6" s="1"/>
  <c r="L95" i="6" s="1"/>
  <c r="J93" i="6"/>
  <c r="H93" i="6"/>
  <c r="I93" i="6" s="1"/>
  <c r="J92" i="6"/>
  <c r="H92" i="6"/>
  <c r="I92" i="6" s="1"/>
  <c r="J90" i="6"/>
  <c r="H90" i="6"/>
  <c r="J89" i="6"/>
  <c r="H89" i="6"/>
  <c r="I89" i="6" s="1"/>
  <c r="J87" i="6"/>
  <c r="H87" i="6"/>
  <c r="I87" i="6" s="1"/>
  <c r="J85" i="6"/>
  <c r="H85" i="6"/>
  <c r="J84" i="6"/>
  <c r="H84" i="6"/>
  <c r="J83" i="6"/>
  <c r="H83" i="6"/>
  <c r="I83" i="6" s="1"/>
  <c r="J81" i="6"/>
  <c r="H81" i="6"/>
  <c r="J80" i="6"/>
  <c r="H80" i="6"/>
  <c r="I80" i="6" s="1"/>
  <c r="J79" i="6"/>
  <c r="H79" i="6"/>
  <c r="J78" i="6"/>
  <c r="H78" i="6"/>
  <c r="I78" i="6" s="1"/>
  <c r="J76" i="6"/>
  <c r="H76" i="6"/>
  <c r="J75" i="6"/>
  <c r="H75" i="6"/>
  <c r="I75" i="6" s="1"/>
  <c r="J73" i="6"/>
  <c r="H73" i="6"/>
  <c r="J72" i="6"/>
  <c r="H72" i="6"/>
  <c r="I72" i="6" s="1"/>
  <c r="J69" i="6"/>
  <c r="H69" i="6"/>
  <c r="J68" i="6"/>
  <c r="H68" i="6"/>
  <c r="I68" i="6" s="1"/>
  <c r="J67" i="6"/>
  <c r="H67" i="6"/>
  <c r="J64" i="6"/>
  <c r="H64" i="6"/>
  <c r="I64" i="6" s="1"/>
  <c r="J63" i="6"/>
  <c r="H63" i="6"/>
  <c r="J62" i="6"/>
  <c r="H62" i="6"/>
  <c r="I62" i="6" s="1"/>
  <c r="J59" i="6"/>
  <c r="H59" i="6"/>
  <c r="J58" i="6"/>
  <c r="H58" i="6"/>
  <c r="I58" i="6" s="1"/>
  <c r="J57" i="6"/>
  <c r="H57" i="6"/>
  <c r="J56" i="6"/>
  <c r="H56" i="6"/>
  <c r="I56" i="6" s="1"/>
  <c r="J55" i="6"/>
  <c r="H55" i="6"/>
  <c r="J54" i="6"/>
  <c r="H54" i="6"/>
  <c r="I54" i="6" s="1"/>
  <c r="J52" i="6"/>
  <c r="H52" i="6"/>
  <c r="J51" i="6"/>
  <c r="H51" i="6"/>
  <c r="I51" i="6" s="1"/>
  <c r="K51" i="6" s="1"/>
  <c r="L51" i="6" s="1"/>
  <c r="J50" i="6"/>
  <c r="H50" i="6"/>
  <c r="J49" i="6"/>
  <c r="H49" i="6"/>
  <c r="I49" i="6" s="1"/>
  <c r="K49" i="6" s="1"/>
  <c r="L49" i="6" s="1"/>
  <c r="J48" i="6"/>
  <c r="H48" i="6"/>
  <c r="J47" i="6"/>
  <c r="H47" i="6"/>
  <c r="J46" i="6"/>
  <c r="H46" i="6"/>
  <c r="I46" i="6" s="1"/>
  <c r="J45" i="6"/>
  <c r="H45" i="6"/>
  <c r="I45" i="6" s="1"/>
  <c r="J44" i="6"/>
  <c r="H44" i="6"/>
  <c r="I44" i="6" s="1"/>
  <c r="J42" i="6"/>
  <c r="H42" i="6"/>
  <c r="J41" i="6"/>
  <c r="H41" i="6"/>
  <c r="I41" i="6" s="1"/>
  <c r="J40" i="6"/>
  <c r="H40" i="6"/>
  <c r="I40" i="6" s="1"/>
  <c r="J39" i="6"/>
  <c r="H39" i="6"/>
  <c r="I39" i="6" s="1"/>
  <c r="J38" i="6"/>
  <c r="H38" i="6"/>
  <c r="J37" i="6"/>
  <c r="H37" i="6"/>
  <c r="I37" i="6" s="1"/>
  <c r="J34" i="6"/>
  <c r="H34" i="6"/>
  <c r="I34" i="6" s="1"/>
  <c r="J33" i="6"/>
  <c r="H33" i="6"/>
  <c r="I33" i="6" s="1"/>
  <c r="J32" i="6"/>
  <c r="H32" i="6"/>
  <c r="J31" i="6"/>
  <c r="H31" i="6"/>
  <c r="I31" i="6" s="1"/>
  <c r="K31" i="6" s="1"/>
  <c r="L31" i="6" s="1"/>
  <c r="J30" i="6"/>
  <c r="H30" i="6"/>
  <c r="I30" i="6" s="1"/>
  <c r="J29" i="6"/>
  <c r="H29" i="6"/>
  <c r="I29" i="6" s="1"/>
  <c r="J28" i="6"/>
  <c r="H28" i="6"/>
  <c r="J26" i="6"/>
  <c r="H26" i="6"/>
  <c r="I26" i="6" s="1"/>
  <c r="J25" i="6"/>
  <c r="H25" i="6"/>
  <c r="I25" i="6" s="1"/>
  <c r="J24" i="6"/>
  <c r="H24" i="6"/>
  <c r="I24" i="6" s="1"/>
  <c r="J23" i="6"/>
  <c r="H23" i="6"/>
  <c r="J22" i="6"/>
  <c r="H22" i="6"/>
  <c r="I22" i="6" s="1"/>
  <c r="K22" i="6" s="1"/>
  <c r="L22" i="6" s="1"/>
  <c r="J21" i="6"/>
  <c r="H21" i="6"/>
  <c r="I21" i="6" s="1"/>
  <c r="K21" i="6" s="1"/>
  <c r="L21" i="6" s="1"/>
  <c r="I17" i="6"/>
  <c r="K17" i="6" s="1"/>
  <c r="L17" i="6" s="1"/>
  <c r="I16" i="6"/>
  <c r="K16" i="6" s="1"/>
  <c r="L16" i="6" s="1"/>
  <c r="I15" i="6"/>
  <c r="K15" i="6" s="1"/>
  <c r="L15" i="6" s="1"/>
  <c r="I14" i="6"/>
  <c r="K14" i="6" s="1"/>
  <c r="L14" i="6" s="1"/>
  <c r="I13" i="6"/>
  <c r="K13" i="6" s="1"/>
  <c r="L13" i="6" s="1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6" i="5"/>
  <c r="H255" i="5"/>
  <c r="H254" i="5"/>
  <c r="H253" i="5"/>
  <c r="H251" i="5"/>
  <c r="H250" i="5"/>
  <c r="H249" i="5"/>
  <c r="H248" i="5"/>
  <c r="H247" i="5"/>
  <c r="H246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6" i="5"/>
  <c r="J255" i="5"/>
  <c r="J254" i="5"/>
  <c r="J253" i="5"/>
  <c r="J251" i="5"/>
  <c r="J250" i="5"/>
  <c r="J249" i="5"/>
  <c r="J248" i="5"/>
  <c r="K238" i="9" l="1"/>
  <c r="L238" i="9" s="1"/>
  <c r="K246" i="9"/>
  <c r="L246" i="9" s="1"/>
  <c r="K253" i="9"/>
  <c r="L253" i="9" s="1"/>
  <c r="K222" i="10"/>
  <c r="L222" i="10" s="1"/>
  <c r="K76" i="12"/>
  <c r="L76" i="12" s="1"/>
  <c r="K101" i="12"/>
  <c r="L101" i="12" s="1"/>
  <c r="K110" i="12"/>
  <c r="L110" i="12" s="1"/>
  <c r="K117" i="12"/>
  <c r="L117" i="12" s="1"/>
  <c r="K147" i="12"/>
  <c r="L147" i="12" s="1"/>
  <c r="K153" i="12"/>
  <c r="L153" i="12" s="1"/>
  <c r="K180" i="12"/>
  <c r="L180" i="12" s="1"/>
  <c r="K187" i="12"/>
  <c r="L187" i="12" s="1"/>
  <c r="K207" i="12"/>
  <c r="L207" i="12" s="1"/>
  <c r="K214" i="12"/>
  <c r="L214" i="12" s="1"/>
  <c r="K232" i="12"/>
  <c r="L232" i="12" s="1"/>
  <c r="K24" i="13"/>
  <c r="L24" i="13" s="1"/>
  <c r="K31" i="13"/>
  <c r="L31" i="13" s="1"/>
  <c r="K135" i="13"/>
  <c r="L135" i="13" s="1"/>
  <c r="K209" i="13"/>
  <c r="L209" i="13" s="1"/>
  <c r="K228" i="13"/>
  <c r="L228" i="13" s="1"/>
  <c r="K248" i="13"/>
  <c r="L248" i="13" s="1"/>
  <c r="K255" i="13"/>
  <c r="L255" i="13" s="1"/>
  <c r="K41" i="14"/>
  <c r="L41" i="14" s="1"/>
  <c r="K73" i="14"/>
  <c r="L73" i="14" s="1"/>
  <c r="K218" i="14"/>
  <c r="L218" i="14" s="1"/>
  <c r="K236" i="14"/>
  <c r="L236" i="14" s="1"/>
  <c r="K184" i="15"/>
  <c r="L184" i="15" s="1"/>
  <c r="K197" i="15"/>
  <c r="L197" i="15" s="1"/>
  <c r="K210" i="15"/>
  <c r="L210" i="15" s="1"/>
  <c r="K242" i="15"/>
  <c r="L242" i="15" s="1"/>
  <c r="K249" i="15"/>
  <c r="L249" i="15" s="1"/>
  <c r="K111" i="18"/>
  <c r="L111" i="18" s="1"/>
  <c r="K118" i="18"/>
  <c r="L118" i="18" s="1"/>
  <c r="K127" i="18"/>
  <c r="L127" i="18" s="1"/>
  <c r="K153" i="16"/>
  <c r="L153" i="16" s="1"/>
  <c r="K238" i="16"/>
  <c r="L238" i="16" s="1"/>
  <c r="K253" i="16"/>
  <c r="L253" i="16" s="1"/>
  <c r="P248" i="5"/>
  <c r="N248" i="5"/>
  <c r="P249" i="5"/>
  <c r="N249" i="5"/>
  <c r="P250" i="5"/>
  <c r="N250" i="5"/>
  <c r="P251" i="5"/>
  <c r="N251" i="5"/>
  <c r="P253" i="5"/>
  <c r="N253" i="5"/>
  <c r="P254" i="5"/>
  <c r="N254" i="5"/>
  <c r="P255" i="5"/>
  <c r="N255" i="5"/>
  <c r="P256" i="5"/>
  <c r="N256" i="5"/>
  <c r="P258" i="5"/>
  <c r="N258" i="5"/>
  <c r="P259" i="5"/>
  <c r="N259" i="5"/>
  <c r="P260" i="5"/>
  <c r="N260" i="5"/>
  <c r="P261" i="5"/>
  <c r="N261" i="5"/>
  <c r="P262" i="5"/>
  <c r="N262" i="5"/>
  <c r="P263" i="5"/>
  <c r="N263" i="5"/>
  <c r="P264" i="5"/>
  <c r="N264" i="5"/>
  <c r="P265" i="5"/>
  <c r="N265" i="5"/>
  <c r="P266" i="5"/>
  <c r="N266" i="5"/>
  <c r="P267" i="5"/>
  <c r="N267" i="5"/>
  <c r="P268" i="5"/>
  <c r="N268" i="5"/>
  <c r="P269" i="5"/>
  <c r="N269" i="5"/>
  <c r="P270" i="5"/>
  <c r="N270" i="5"/>
  <c r="P271" i="5"/>
  <c r="N271" i="5"/>
  <c r="P21" i="6"/>
  <c r="N21" i="6"/>
  <c r="P22" i="6"/>
  <c r="N22" i="6"/>
  <c r="P23" i="6"/>
  <c r="N23" i="6"/>
  <c r="P24" i="6"/>
  <c r="N24" i="6"/>
  <c r="P25" i="6"/>
  <c r="N25" i="6"/>
  <c r="P26" i="6"/>
  <c r="N26" i="6"/>
  <c r="P28" i="6"/>
  <c r="N28" i="6"/>
  <c r="P29" i="6"/>
  <c r="N29" i="6"/>
  <c r="P30" i="6"/>
  <c r="N30" i="6"/>
  <c r="P31" i="6"/>
  <c r="N31" i="6"/>
  <c r="P32" i="6"/>
  <c r="N32" i="6"/>
  <c r="P33" i="6"/>
  <c r="N33" i="6"/>
  <c r="P34" i="6"/>
  <c r="N34" i="6"/>
  <c r="P37" i="6"/>
  <c r="N37" i="6"/>
  <c r="P38" i="6"/>
  <c r="N38" i="6"/>
  <c r="P39" i="6"/>
  <c r="N39" i="6"/>
  <c r="P40" i="6"/>
  <c r="N40" i="6"/>
  <c r="P41" i="6"/>
  <c r="N41" i="6"/>
  <c r="P42" i="6"/>
  <c r="N42" i="6"/>
  <c r="P44" i="6"/>
  <c r="N44" i="6"/>
  <c r="P45" i="6"/>
  <c r="N45" i="6"/>
  <c r="P46" i="6"/>
  <c r="N46" i="6"/>
  <c r="P47" i="6"/>
  <c r="N47" i="6"/>
  <c r="P48" i="6"/>
  <c r="N48" i="6"/>
  <c r="P49" i="6"/>
  <c r="N49" i="6"/>
  <c r="P50" i="6"/>
  <c r="N50" i="6"/>
  <c r="P51" i="6"/>
  <c r="N51" i="6"/>
  <c r="P52" i="6"/>
  <c r="N52" i="6"/>
  <c r="P54" i="6"/>
  <c r="N54" i="6"/>
  <c r="P55" i="6"/>
  <c r="N55" i="6"/>
  <c r="P56" i="6"/>
  <c r="N56" i="6"/>
  <c r="P57" i="6"/>
  <c r="N57" i="6"/>
  <c r="P58" i="6"/>
  <c r="N58" i="6"/>
  <c r="P59" i="6"/>
  <c r="N59" i="6"/>
  <c r="P62" i="6"/>
  <c r="N62" i="6"/>
  <c r="P63" i="6"/>
  <c r="N63" i="6"/>
  <c r="P64" i="6"/>
  <c r="N64" i="6"/>
  <c r="P67" i="6"/>
  <c r="N67" i="6"/>
  <c r="P68" i="6"/>
  <c r="N68" i="6"/>
  <c r="P69" i="6"/>
  <c r="N69" i="6"/>
  <c r="P72" i="6"/>
  <c r="N72" i="6"/>
  <c r="P73" i="6"/>
  <c r="N73" i="6"/>
  <c r="P75" i="6"/>
  <c r="N75" i="6"/>
  <c r="P76" i="6"/>
  <c r="N76" i="6"/>
  <c r="P78" i="6"/>
  <c r="N78" i="6"/>
  <c r="P79" i="6"/>
  <c r="N79" i="6"/>
  <c r="P80" i="6"/>
  <c r="N80" i="6"/>
  <c r="P81" i="6"/>
  <c r="N81" i="6"/>
  <c r="P83" i="6"/>
  <c r="N83" i="6"/>
  <c r="P84" i="6"/>
  <c r="N84" i="6"/>
  <c r="P85" i="6"/>
  <c r="N85" i="6"/>
  <c r="P87" i="6"/>
  <c r="N87" i="6"/>
  <c r="P89" i="6"/>
  <c r="N89" i="6"/>
  <c r="P90" i="6"/>
  <c r="N90" i="6"/>
  <c r="P92" i="6"/>
  <c r="N92" i="6"/>
  <c r="P93" i="6"/>
  <c r="N93" i="6"/>
  <c r="P95" i="6"/>
  <c r="N95" i="6"/>
  <c r="P96" i="6"/>
  <c r="N96" i="6"/>
  <c r="P98" i="6"/>
  <c r="N98" i="6"/>
  <c r="P99" i="6"/>
  <c r="N99" i="6"/>
  <c r="P100" i="6"/>
  <c r="N100" i="6"/>
  <c r="P101" i="6"/>
  <c r="N101" i="6"/>
  <c r="P105" i="6"/>
  <c r="N105" i="6"/>
  <c r="P106" i="6"/>
  <c r="N106" i="6"/>
  <c r="P107" i="6"/>
  <c r="N107" i="6"/>
  <c r="P108" i="6"/>
  <c r="N108" i="6"/>
  <c r="P109" i="6"/>
  <c r="N109" i="6"/>
  <c r="P110" i="6"/>
  <c r="N110" i="6"/>
  <c r="P111" i="6"/>
  <c r="N111" i="6"/>
  <c r="P112" i="6"/>
  <c r="N112" i="6"/>
  <c r="P114" i="6"/>
  <c r="N114" i="6"/>
  <c r="P115" i="6"/>
  <c r="N115" i="6"/>
  <c r="P116" i="6"/>
  <c r="N116" i="6"/>
  <c r="P117" i="6"/>
  <c r="N117" i="6"/>
  <c r="P118" i="6"/>
  <c r="N118" i="6"/>
  <c r="P119" i="6"/>
  <c r="N119" i="6"/>
  <c r="P120" i="6"/>
  <c r="N120" i="6"/>
  <c r="P121" i="6"/>
  <c r="N121" i="6"/>
  <c r="P122" i="6"/>
  <c r="N122" i="6"/>
  <c r="P126" i="6"/>
  <c r="N126" i="6"/>
  <c r="P127" i="6"/>
  <c r="N127" i="6"/>
  <c r="P128" i="6"/>
  <c r="N128" i="6"/>
  <c r="P129" i="6"/>
  <c r="N129" i="6"/>
  <c r="P130" i="6"/>
  <c r="N130" i="6"/>
  <c r="P131" i="6"/>
  <c r="N131" i="6"/>
  <c r="P133" i="6"/>
  <c r="N133" i="6"/>
  <c r="P134" i="6"/>
  <c r="N134" i="6"/>
  <c r="P135" i="6"/>
  <c r="N135" i="6"/>
  <c r="P136" i="6"/>
  <c r="N136" i="6"/>
  <c r="P137" i="6"/>
  <c r="N137" i="6"/>
  <c r="P138" i="6"/>
  <c r="N138" i="6"/>
  <c r="P140" i="6"/>
  <c r="N140" i="6"/>
  <c r="P141" i="6"/>
  <c r="N141" i="6"/>
  <c r="P142" i="6"/>
  <c r="N142" i="6"/>
  <c r="P143" i="6"/>
  <c r="N143" i="6"/>
  <c r="P144" i="6"/>
  <c r="N144" i="6"/>
  <c r="P145" i="6"/>
  <c r="N145" i="6"/>
  <c r="P147" i="6"/>
  <c r="N147" i="6"/>
  <c r="P148" i="6"/>
  <c r="N148" i="6"/>
  <c r="P149" i="6"/>
  <c r="N149" i="6"/>
  <c r="P150" i="6"/>
  <c r="N150" i="6"/>
  <c r="P151" i="6"/>
  <c r="N151" i="6"/>
  <c r="P152" i="6"/>
  <c r="N152" i="6"/>
  <c r="P153" i="6"/>
  <c r="N153" i="6"/>
  <c r="P154" i="6"/>
  <c r="N154" i="6"/>
  <c r="P158" i="6"/>
  <c r="N158" i="6"/>
  <c r="P159" i="6"/>
  <c r="N159" i="6"/>
  <c r="P160" i="6"/>
  <c r="N160" i="6"/>
  <c r="P161" i="6"/>
  <c r="N161" i="6"/>
  <c r="P162" i="6"/>
  <c r="N162" i="6"/>
  <c r="P169" i="6"/>
  <c r="N169" i="6"/>
  <c r="P170" i="6"/>
  <c r="N170" i="6"/>
  <c r="P171" i="6"/>
  <c r="N171" i="6"/>
  <c r="P172" i="6"/>
  <c r="N172" i="6"/>
  <c r="P179" i="6"/>
  <c r="N179" i="6"/>
  <c r="P180" i="6"/>
  <c r="N180" i="6"/>
  <c r="P181" i="6"/>
  <c r="N181" i="6"/>
  <c r="P183" i="6"/>
  <c r="N183" i="6"/>
  <c r="P184" i="6"/>
  <c r="N184" i="6"/>
  <c r="P185" i="6"/>
  <c r="N185" i="6"/>
  <c r="P186" i="6"/>
  <c r="N186" i="6"/>
  <c r="P187" i="6"/>
  <c r="N187" i="6"/>
  <c r="P188" i="6"/>
  <c r="N188" i="6"/>
  <c r="P190" i="6"/>
  <c r="N190" i="6"/>
  <c r="P191" i="6"/>
  <c r="N191" i="6"/>
  <c r="P192" i="6"/>
  <c r="N192" i="6"/>
  <c r="P193" i="6"/>
  <c r="N193" i="6"/>
  <c r="P194" i="6"/>
  <c r="N194" i="6"/>
  <c r="P195" i="6"/>
  <c r="N195" i="6"/>
  <c r="P196" i="6"/>
  <c r="N196" i="6"/>
  <c r="P197" i="6"/>
  <c r="N197" i="6"/>
  <c r="P198" i="6"/>
  <c r="N198" i="6"/>
  <c r="P199" i="6"/>
  <c r="N199" i="6"/>
  <c r="P201" i="6"/>
  <c r="N201" i="6"/>
  <c r="P202" i="6"/>
  <c r="N202" i="6"/>
  <c r="P203" i="6"/>
  <c r="N203" i="6"/>
  <c r="P204" i="6"/>
  <c r="N204" i="6"/>
  <c r="P205" i="6"/>
  <c r="N205" i="6"/>
  <c r="P206" i="6"/>
  <c r="N206" i="6"/>
  <c r="P207" i="6"/>
  <c r="N207" i="6"/>
  <c r="P208" i="6"/>
  <c r="N208" i="6"/>
  <c r="P209" i="6"/>
  <c r="N209" i="6"/>
  <c r="P210" i="6"/>
  <c r="N210" i="6"/>
  <c r="P212" i="6"/>
  <c r="N212" i="6"/>
  <c r="P213" i="6"/>
  <c r="N213" i="6"/>
  <c r="P214" i="6"/>
  <c r="N214" i="6"/>
  <c r="P215" i="6"/>
  <c r="N215" i="6"/>
  <c r="P216" i="6"/>
  <c r="N216" i="6"/>
  <c r="P217" i="6"/>
  <c r="N217" i="6"/>
  <c r="P218" i="6"/>
  <c r="N218" i="6"/>
  <c r="P219" i="6"/>
  <c r="N219" i="6"/>
  <c r="P220" i="6"/>
  <c r="N220" i="6"/>
  <c r="P221" i="6"/>
  <c r="N221" i="6"/>
  <c r="P222" i="6"/>
  <c r="N222" i="6"/>
  <c r="P223" i="6"/>
  <c r="N223" i="6"/>
  <c r="P224" i="6"/>
  <c r="N224" i="6"/>
  <c r="P225" i="6"/>
  <c r="N225" i="6"/>
  <c r="P226" i="6"/>
  <c r="N226" i="6"/>
  <c r="P227" i="6"/>
  <c r="N227" i="6"/>
  <c r="P228" i="6"/>
  <c r="N228" i="6"/>
  <c r="P229" i="6"/>
  <c r="N229" i="6"/>
  <c r="P230" i="6"/>
  <c r="N230" i="6"/>
  <c r="P231" i="6"/>
  <c r="N231" i="6"/>
  <c r="P232" i="6"/>
  <c r="N232" i="6"/>
  <c r="P233" i="6"/>
  <c r="N233" i="6"/>
  <c r="P234" i="6"/>
  <c r="N234" i="6"/>
  <c r="P235" i="6"/>
  <c r="N235" i="6"/>
  <c r="P236" i="6"/>
  <c r="N236" i="6"/>
  <c r="P237" i="6"/>
  <c r="N237" i="6"/>
  <c r="P238" i="6"/>
  <c r="N238" i="6"/>
  <c r="P239" i="6"/>
  <c r="N239" i="6"/>
  <c r="P240" i="6"/>
  <c r="N240" i="6"/>
  <c r="P242" i="6"/>
  <c r="N242" i="6"/>
  <c r="P243" i="6"/>
  <c r="N243" i="6"/>
  <c r="P244" i="6"/>
  <c r="N244" i="6"/>
  <c r="P246" i="6"/>
  <c r="N246" i="6"/>
  <c r="P247" i="6"/>
  <c r="N247" i="6"/>
  <c r="P248" i="6"/>
  <c r="N248" i="6"/>
  <c r="P249" i="6"/>
  <c r="N249" i="6"/>
  <c r="P250" i="6"/>
  <c r="N250" i="6"/>
  <c r="P251" i="6"/>
  <c r="N251" i="6"/>
  <c r="P253" i="6"/>
  <c r="N253" i="6"/>
  <c r="P254" i="6"/>
  <c r="N254" i="6"/>
  <c r="P255" i="6"/>
  <c r="N255" i="6"/>
  <c r="P256" i="6"/>
  <c r="N256" i="6"/>
  <c r="P258" i="6"/>
  <c r="N258" i="6"/>
  <c r="P259" i="6"/>
  <c r="N259" i="6"/>
  <c r="P260" i="6"/>
  <c r="N260" i="6"/>
  <c r="P261" i="6"/>
  <c r="N261" i="6"/>
  <c r="P262" i="6"/>
  <c r="N262" i="6"/>
  <c r="P263" i="6"/>
  <c r="N263" i="6"/>
  <c r="P264" i="6"/>
  <c r="N264" i="6"/>
  <c r="P265" i="6"/>
  <c r="N265" i="6"/>
  <c r="P266" i="6"/>
  <c r="N266" i="6"/>
  <c r="P267" i="6"/>
  <c r="N267" i="6"/>
  <c r="P268" i="6"/>
  <c r="N268" i="6"/>
  <c r="P269" i="6"/>
  <c r="N269" i="6"/>
  <c r="P270" i="6"/>
  <c r="N270" i="6"/>
  <c r="P271" i="6"/>
  <c r="N271" i="6"/>
  <c r="P21" i="7"/>
  <c r="N21" i="7"/>
  <c r="P22" i="7"/>
  <c r="N22" i="7"/>
  <c r="P23" i="7"/>
  <c r="N23" i="7"/>
  <c r="P24" i="7"/>
  <c r="N24" i="7"/>
  <c r="P25" i="7"/>
  <c r="N25" i="7"/>
  <c r="P26" i="7"/>
  <c r="N26" i="7"/>
  <c r="P28" i="7"/>
  <c r="N28" i="7"/>
  <c r="P29" i="7"/>
  <c r="N29" i="7"/>
  <c r="P30" i="7"/>
  <c r="N30" i="7"/>
  <c r="P31" i="7"/>
  <c r="N31" i="7"/>
  <c r="P32" i="7"/>
  <c r="N32" i="7"/>
  <c r="P33" i="7"/>
  <c r="N33" i="7"/>
  <c r="P34" i="7"/>
  <c r="N34" i="7"/>
  <c r="P37" i="7"/>
  <c r="N37" i="7"/>
  <c r="P38" i="7"/>
  <c r="N38" i="7"/>
  <c r="P39" i="7"/>
  <c r="N39" i="7"/>
  <c r="P40" i="7"/>
  <c r="N40" i="7"/>
  <c r="P41" i="7"/>
  <c r="N41" i="7"/>
  <c r="P42" i="7"/>
  <c r="N42" i="7"/>
  <c r="P44" i="7"/>
  <c r="N44" i="7"/>
  <c r="P45" i="7"/>
  <c r="N45" i="7"/>
  <c r="P46" i="7"/>
  <c r="N46" i="7"/>
  <c r="P47" i="7"/>
  <c r="N47" i="7"/>
  <c r="P48" i="7"/>
  <c r="N48" i="7"/>
  <c r="P49" i="7"/>
  <c r="N49" i="7"/>
  <c r="P50" i="7"/>
  <c r="N50" i="7"/>
  <c r="P51" i="7"/>
  <c r="N51" i="7"/>
  <c r="P52" i="7"/>
  <c r="N52" i="7"/>
  <c r="P54" i="7"/>
  <c r="N54" i="7"/>
  <c r="P55" i="7"/>
  <c r="N55" i="7"/>
  <c r="P56" i="7"/>
  <c r="N56" i="7"/>
  <c r="P57" i="7"/>
  <c r="N57" i="7"/>
  <c r="P58" i="7"/>
  <c r="N58" i="7"/>
  <c r="P59" i="7"/>
  <c r="N59" i="7"/>
  <c r="P62" i="7"/>
  <c r="N62" i="7"/>
  <c r="P63" i="7"/>
  <c r="N63" i="7"/>
  <c r="P64" i="7"/>
  <c r="N64" i="7"/>
  <c r="P67" i="7"/>
  <c r="N67" i="7"/>
  <c r="P68" i="7"/>
  <c r="N68" i="7"/>
  <c r="P69" i="7"/>
  <c r="N69" i="7"/>
  <c r="P72" i="7"/>
  <c r="N72" i="7"/>
  <c r="P73" i="7"/>
  <c r="N73" i="7"/>
  <c r="P75" i="7"/>
  <c r="N75" i="7"/>
  <c r="P76" i="7"/>
  <c r="N76" i="7"/>
  <c r="P78" i="7"/>
  <c r="N78" i="7"/>
  <c r="P79" i="7"/>
  <c r="N79" i="7"/>
  <c r="P80" i="7"/>
  <c r="N80" i="7"/>
  <c r="P81" i="7"/>
  <c r="N81" i="7"/>
  <c r="P83" i="7"/>
  <c r="N83" i="7"/>
  <c r="P84" i="7"/>
  <c r="N84" i="7"/>
  <c r="P85" i="7"/>
  <c r="N85" i="7"/>
  <c r="P87" i="7"/>
  <c r="N87" i="7"/>
  <c r="P89" i="7"/>
  <c r="N89" i="7"/>
  <c r="P90" i="7"/>
  <c r="N90" i="7"/>
  <c r="P92" i="7"/>
  <c r="N92" i="7"/>
  <c r="P93" i="7"/>
  <c r="N93" i="7"/>
  <c r="P95" i="7"/>
  <c r="N95" i="7"/>
  <c r="P96" i="7"/>
  <c r="N96" i="7"/>
  <c r="P98" i="7"/>
  <c r="N98" i="7"/>
  <c r="P99" i="7"/>
  <c r="N99" i="7"/>
  <c r="P100" i="7"/>
  <c r="N100" i="7"/>
  <c r="P101" i="7"/>
  <c r="N101" i="7"/>
  <c r="P105" i="7"/>
  <c r="N105" i="7"/>
  <c r="P106" i="7"/>
  <c r="N106" i="7"/>
  <c r="P107" i="7"/>
  <c r="N107" i="7"/>
  <c r="P108" i="7"/>
  <c r="N108" i="7"/>
  <c r="P109" i="7"/>
  <c r="N109" i="7"/>
  <c r="P110" i="7"/>
  <c r="N110" i="7"/>
  <c r="P111" i="7"/>
  <c r="N111" i="7"/>
  <c r="P112" i="7"/>
  <c r="N112" i="7"/>
  <c r="P114" i="7"/>
  <c r="N114" i="7"/>
  <c r="P115" i="7"/>
  <c r="N115" i="7"/>
  <c r="P116" i="7"/>
  <c r="N116" i="7"/>
  <c r="P117" i="7"/>
  <c r="N117" i="7"/>
  <c r="P118" i="7"/>
  <c r="N118" i="7"/>
  <c r="P119" i="7"/>
  <c r="N119" i="7"/>
  <c r="P120" i="7"/>
  <c r="N120" i="7"/>
  <c r="P121" i="7"/>
  <c r="N121" i="7"/>
  <c r="P122" i="7"/>
  <c r="N122" i="7"/>
  <c r="P126" i="7"/>
  <c r="N126" i="7"/>
  <c r="P127" i="7"/>
  <c r="N127" i="7"/>
  <c r="P128" i="7"/>
  <c r="N128" i="7"/>
  <c r="P129" i="7"/>
  <c r="N129" i="7"/>
  <c r="P130" i="7"/>
  <c r="N130" i="7"/>
  <c r="P131" i="7"/>
  <c r="N131" i="7"/>
  <c r="P133" i="7"/>
  <c r="N133" i="7"/>
  <c r="P134" i="7"/>
  <c r="N134" i="7"/>
  <c r="P135" i="7"/>
  <c r="N135" i="7"/>
  <c r="P136" i="7"/>
  <c r="N136" i="7"/>
  <c r="P137" i="7"/>
  <c r="N137" i="7"/>
  <c r="P138" i="7"/>
  <c r="N138" i="7"/>
  <c r="P140" i="7"/>
  <c r="N140" i="7"/>
  <c r="P141" i="7"/>
  <c r="N141" i="7"/>
  <c r="P142" i="7"/>
  <c r="N142" i="7"/>
  <c r="P143" i="7"/>
  <c r="N143" i="7"/>
  <c r="P144" i="7"/>
  <c r="N144" i="7"/>
  <c r="P145" i="7"/>
  <c r="N145" i="7"/>
  <c r="P147" i="7"/>
  <c r="N147" i="7"/>
  <c r="P148" i="7"/>
  <c r="N148" i="7"/>
  <c r="P149" i="7"/>
  <c r="N149" i="7"/>
  <c r="P150" i="7"/>
  <c r="N150" i="7"/>
  <c r="P151" i="7"/>
  <c r="N151" i="7"/>
  <c r="P152" i="7"/>
  <c r="N152" i="7"/>
  <c r="P153" i="7"/>
  <c r="N153" i="7"/>
  <c r="P154" i="7"/>
  <c r="N154" i="7"/>
  <c r="P158" i="7"/>
  <c r="N158" i="7"/>
  <c r="P159" i="7"/>
  <c r="N159" i="7"/>
  <c r="P160" i="7"/>
  <c r="N160" i="7"/>
  <c r="P161" i="7"/>
  <c r="N161" i="7"/>
  <c r="P162" i="7"/>
  <c r="N162" i="7"/>
  <c r="P169" i="7"/>
  <c r="N169" i="7"/>
  <c r="P170" i="7"/>
  <c r="N170" i="7"/>
  <c r="P171" i="7"/>
  <c r="N171" i="7"/>
  <c r="P172" i="7"/>
  <c r="N172" i="7"/>
  <c r="P179" i="7"/>
  <c r="N179" i="7"/>
  <c r="P180" i="7"/>
  <c r="N180" i="7"/>
  <c r="P181" i="7"/>
  <c r="N181" i="7"/>
  <c r="P183" i="7"/>
  <c r="N183" i="7"/>
  <c r="P184" i="7"/>
  <c r="N184" i="7"/>
  <c r="P185" i="7"/>
  <c r="N185" i="7"/>
  <c r="P186" i="7"/>
  <c r="N186" i="7"/>
  <c r="P187" i="7"/>
  <c r="N187" i="7"/>
  <c r="P188" i="7"/>
  <c r="N188" i="7"/>
  <c r="P190" i="7"/>
  <c r="N190" i="7"/>
  <c r="P191" i="7"/>
  <c r="N191" i="7"/>
  <c r="P192" i="7"/>
  <c r="N192" i="7"/>
  <c r="P193" i="7"/>
  <c r="N193" i="7"/>
  <c r="P194" i="7"/>
  <c r="N194" i="7"/>
  <c r="P195" i="7"/>
  <c r="N195" i="7"/>
  <c r="P196" i="7"/>
  <c r="N196" i="7"/>
  <c r="P197" i="7"/>
  <c r="N197" i="7"/>
  <c r="P198" i="7"/>
  <c r="N198" i="7"/>
  <c r="P199" i="7"/>
  <c r="N199" i="7"/>
  <c r="P201" i="7"/>
  <c r="N201" i="7"/>
  <c r="P202" i="7"/>
  <c r="N202" i="7"/>
  <c r="P203" i="7"/>
  <c r="N203" i="7"/>
  <c r="P204" i="7"/>
  <c r="N204" i="7"/>
  <c r="P205" i="7"/>
  <c r="N205" i="7"/>
  <c r="P206" i="7"/>
  <c r="N206" i="7"/>
  <c r="P207" i="7"/>
  <c r="N207" i="7"/>
  <c r="P208" i="7"/>
  <c r="N208" i="7"/>
  <c r="P209" i="7"/>
  <c r="N209" i="7"/>
  <c r="P210" i="7"/>
  <c r="N210" i="7"/>
  <c r="P212" i="7"/>
  <c r="N212" i="7"/>
  <c r="P213" i="7"/>
  <c r="N213" i="7"/>
  <c r="P214" i="7"/>
  <c r="N214" i="7"/>
  <c r="P215" i="7"/>
  <c r="N215" i="7"/>
  <c r="P216" i="7"/>
  <c r="N216" i="7"/>
  <c r="P217" i="7"/>
  <c r="N217" i="7"/>
  <c r="P218" i="7"/>
  <c r="N218" i="7"/>
  <c r="P219" i="7"/>
  <c r="N219" i="7"/>
  <c r="P220" i="7"/>
  <c r="N220" i="7"/>
  <c r="P221" i="7"/>
  <c r="N221" i="7"/>
  <c r="P222" i="7"/>
  <c r="N222" i="7"/>
  <c r="P223" i="7"/>
  <c r="N223" i="7"/>
  <c r="P224" i="7"/>
  <c r="N224" i="7"/>
  <c r="P225" i="7"/>
  <c r="N225" i="7"/>
  <c r="P226" i="7"/>
  <c r="N226" i="7"/>
  <c r="P227" i="7"/>
  <c r="N227" i="7"/>
  <c r="P228" i="7"/>
  <c r="N228" i="7"/>
  <c r="P229" i="7"/>
  <c r="N229" i="7"/>
  <c r="P230" i="7"/>
  <c r="N230" i="7"/>
  <c r="P231" i="7"/>
  <c r="N231" i="7"/>
  <c r="P232" i="7"/>
  <c r="N232" i="7"/>
  <c r="P233" i="7"/>
  <c r="N233" i="7"/>
  <c r="P234" i="7"/>
  <c r="N234" i="7"/>
  <c r="P235" i="7"/>
  <c r="N235" i="7"/>
  <c r="P236" i="7"/>
  <c r="N236" i="7"/>
  <c r="P237" i="7"/>
  <c r="N237" i="7"/>
  <c r="P238" i="7"/>
  <c r="N238" i="7"/>
  <c r="P239" i="7"/>
  <c r="N239" i="7"/>
  <c r="P240" i="7"/>
  <c r="N240" i="7"/>
  <c r="P242" i="7"/>
  <c r="N242" i="7"/>
  <c r="P243" i="7"/>
  <c r="N243" i="7"/>
  <c r="P244" i="7"/>
  <c r="N244" i="7"/>
  <c r="P246" i="7"/>
  <c r="N246" i="7"/>
  <c r="P247" i="7"/>
  <c r="N247" i="7"/>
  <c r="P248" i="7"/>
  <c r="N248" i="7"/>
  <c r="P249" i="7"/>
  <c r="N249" i="7"/>
  <c r="P250" i="7"/>
  <c r="N250" i="7"/>
  <c r="P251" i="7"/>
  <c r="N251" i="7"/>
  <c r="P253" i="7"/>
  <c r="N253" i="7"/>
  <c r="P254" i="7"/>
  <c r="N254" i="7"/>
  <c r="P255" i="7"/>
  <c r="N255" i="7"/>
  <c r="P256" i="7"/>
  <c r="N256" i="7"/>
  <c r="P258" i="7"/>
  <c r="N258" i="7"/>
  <c r="P259" i="7"/>
  <c r="N259" i="7"/>
  <c r="P260" i="7"/>
  <c r="N260" i="7"/>
  <c r="P261" i="7"/>
  <c r="N261" i="7"/>
  <c r="P262" i="7"/>
  <c r="N262" i="7"/>
  <c r="P263" i="7"/>
  <c r="N263" i="7"/>
  <c r="I264" i="7"/>
  <c r="K264" i="7"/>
  <c r="L264" i="7" s="1"/>
  <c r="P264" i="7"/>
  <c r="N264" i="7"/>
  <c r="P265" i="7"/>
  <c r="N265" i="7"/>
  <c r="P266" i="7"/>
  <c r="N266" i="7"/>
  <c r="P267" i="7"/>
  <c r="N267" i="7"/>
  <c r="P268" i="7"/>
  <c r="N268" i="7"/>
  <c r="P269" i="7"/>
  <c r="N269" i="7"/>
  <c r="P270" i="7"/>
  <c r="N270" i="7"/>
  <c r="P271" i="7"/>
  <c r="N271" i="7"/>
  <c r="P21" i="8"/>
  <c r="N21" i="8"/>
  <c r="P22" i="8"/>
  <c r="N22" i="8"/>
  <c r="P23" i="8"/>
  <c r="N23" i="8"/>
  <c r="P24" i="8"/>
  <c r="N24" i="8"/>
  <c r="P25" i="8"/>
  <c r="N25" i="8"/>
  <c r="P26" i="8"/>
  <c r="N26" i="8"/>
  <c r="P28" i="8"/>
  <c r="N28" i="8"/>
  <c r="P29" i="8"/>
  <c r="N29" i="8"/>
  <c r="P30" i="8"/>
  <c r="N30" i="8"/>
  <c r="P31" i="8"/>
  <c r="N31" i="8"/>
  <c r="P32" i="8"/>
  <c r="N32" i="8"/>
  <c r="P33" i="8"/>
  <c r="N33" i="8"/>
  <c r="P34" i="8"/>
  <c r="N34" i="8"/>
  <c r="P37" i="8"/>
  <c r="N37" i="8"/>
  <c r="P38" i="8"/>
  <c r="N38" i="8"/>
  <c r="P39" i="8"/>
  <c r="N39" i="8"/>
  <c r="P40" i="8"/>
  <c r="N40" i="8"/>
  <c r="P41" i="8"/>
  <c r="N41" i="8"/>
  <c r="P42" i="8"/>
  <c r="N42" i="8"/>
  <c r="P44" i="8"/>
  <c r="N44" i="8"/>
  <c r="P45" i="8"/>
  <c r="N45" i="8"/>
  <c r="P46" i="8"/>
  <c r="N46" i="8"/>
  <c r="P47" i="8"/>
  <c r="N47" i="8"/>
  <c r="P48" i="8"/>
  <c r="N48" i="8"/>
  <c r="P49" i="8"/>
  <c r="N49" i="8"/>
  <c r="P50" i="8"/>
  <c r="N50" i="8"/>
  <c r="P51" i="8"/>
  <c r="N51" i="8"/>
  <c r="P52" i="8"/>
  <c r="N52" i="8"/>
  <c r="P54" i="8"/>
  <c r="N54" i="8"/>
  <c r="P55" i="8"/>
  <c r="N55" i="8"/>
  <c r="P56" i="8"/>
  <c r="N56" i="8"/>
  <c r="P57" i="8"/>
  <c r="N57" i="8"/>
  <c r="P58" i="8"/>
  <c r="N58" i="8"/>
  <c r="P59" i="8"/>
  <c r="N59" i="8"/>
  <c r="P62" i="8"/>
  <c r="N62" i="8"/>
  <c r="P63" i="8"/>
  <c r="N63" i="8"/>
  <c r="P64" i="8"/>
  <c r="N64" i="8"/>
  <c r="P67" i="8"/>
  <c r="N67" i="8"/>
  <c r="P68" i="8"/>
  <c r="N68" i="8"/>
  <c r="P69" i="8"/>
  <c r="N69" i="8"/>
  <c r="P72" i="8"/>
  <c r="N72" i="8"/>
  <c r="P73" i="8"/>
  <c r="N73" i="8"/>
  <c r="P75" i="8"/>
  <c r="N75" i="8"/>
  <c r="P76" i="8"/>
  <c r="N76" i="8"/>
  <c r="P78" i="8"/>
  <c r="N78" i="8"/>
  <c r="P79" i="8"/>
  <c r="N79" i="8"/>
  <c r="P80" i="8"/>
  <c r="N80" i="8"/>
  <c r="P81" i="8"/>
  <c r="N81" i="8"/>
  <c r="P83" i="8"/>
  <c r="N83" i="8"/>
  <c r="P84" i="8"/>
  <c r="N84" i="8"/>
  <c r="P85" i="8"/>
  <c r="N85" i="8"/>
  <c r="P87" i="8"/>
  <c r="N87" i="8"/>
  <c r="P89" i="8"/>
  <c r="N89" i="8"/>
  <c r="P90" i="8"/>
  <c r="N90" i="8"/>
  <c r="P92" i="8"/>
  <c r="N92" i="8"/>
  <c r="P93" i="8"/>
  <c r="N93" i="8"/>
  <c r="P95" i="8"/>
  <c r="N95" i="8"/>
  <c r="P96" i="8"/>
  <c r="N96" i="8"/>
  <c r="P98" i="8"/>
  <c r="N98" i="8"/>
  <c r="P99" i="8"/>
  <c r="N99" i="8"/>
  <c r="P100" i="8"/>
  <c r="N100" i="8"/>
  <c r="P101" i="8"/>
  <c r="N101" i="8"/>
  <c r="P105" i="8"/>
  <c r="N105" i="8"/>
  <c r="P106" i="8"/>
  <c r="N106" i="8"/>
  <c r="P107" i="8"/>
  <c r="N107" i="8"/>
  <c r="P108" i="8"/>
  <c r="N108" i="8"/>
  <c r="P109" i="8"/>
  <c r="N109" i="8"/>
  <c r="P110" i="8"/>
  <c r="N110" i="8"/>
  <c r="P111" i="8"/>
  <c r="N111" i="8"/>
  <c r="P112" i="8"/>
  <c r="N112" i="8"/>
  <c r="P114" i="8"/>
  <c r="N114" i="8"/>
  <c r="P115" i="8"/>
  <c r="N115" i="8"/>
  <c r="P116" i="8"/>
  <c r="N116" i="8"/>
  <c r="P117" i="8"/>
  <c r="N117" i="8"/>
  <c r="P118" i="8"/>
  <c r="N118" i="8"/>
  <c r="P119" i="8"/>
  <c r="N119" i="8"/>
  <c r="P120" i="8"/>
  <c r="N120" i="8"/>
  <c r="P121" i="8"/>
  <c r="N121" i="8"/>
  <c r="P122" i="8"/>
  <c r="N122" i="8"/>
  <c r="P126" i="8"/>
  <c r="N126" i="8"/>
  <c r="P127" i="8"/>
  <c r="N127" i="8"/>
  <c r="P128" i="8"/>
  <c r="N128" i="8"/>
  <c r="P129" i="8"/>
  <c r="N129" i="8"/>
  <c r="P130" i="8"/>
  <c r="N130" i="8"/>
  <c r="P131" i="8"/>
  <c r="N131" i="8"/>
  <c r="P133" i="8"/>
  <c r="N133" i="8"/>
  <c r="P134" i="8"/>
  <c r="N134" i="8"/>
  <c r="P135" i="8"/>
  <c r="N135" i="8"/>
  <c r="P136" i="8"/>
  <c r="N136" i="8"/>
  <c r="P137" i="8"/>
  <c r="N137" i="8"/>
  <c r="P138" i="8"/>
  <c r="N138" i="8"/>
  <c r="P140" i="8"/>
  <c r="N140" i="8"/>
  <c r="P141" i="8"/>
  <c r="N141" i="8"/>
  <c r="P142" i="8"/>
  <c r="N142" i="8"/>
  <c r="P143" i="8"/>
  <c r="N143" i="8"/>
  <c r="P144" i="8"/>
  <c r="N144" i="8"/>
  <c r="P145" i="8"/>
  <c r="N145" i="8"/>
  <c r="P147" i="8"/>
  <c r="N147" i="8"/>
  <c r="P148" i="8"/>
  <c r="N148" i="8"/>
  <c r="P149" i="8"/>
  <c r="N149" i="8"/>
  <c r="P150" i="8"/>
  <c r="N150" i="8"/>
  <c r="P151" i="8"/>
  <c r="N151" i="8"/>
  <c r="P152" i="8"/>
  <c r="N152" i="8"/>
  <c r="P153" i="8"/>
  <c r="N153" i="8"/>
  <c r="P154" i="8"/>
  <c r="N154" i="8"/>
  <c r="P158" i="8"/>
  <c r="N158" i="8"/>
  <c r="P159" i="8"/>
  <c r="N159" i="8"/>
  <c r="P160" i="8"/>
  <c r="N160" i="8"/>
  <c r="P161" i="8"/>
  <c r="N161" i="8"/>
  <c r="P162" i="8"/>
  <c r="N162" i="8"/>
  <c r="P169" i="8"/>
  <c r="N169" i="8"/>
  <c r="P170" i="8"/>
  <c r="N170" i="8"/>
  <c r="P171" i="8"/>
  <c r="N171" i="8"/>
  <c r="P172" i="8"/>
  <c r="N172" i="8"/>
  <c r="P179" i="8"/>
  <c r="N179" i="8"/>
  <c r="P180" i="8"/>
  <c r="N180" i="8"/>
  <c r="P181" i="8"/>
  <c r="N181" i="8"/>
  <c r="P183" i="8"/>
  <c r="N183" i="8"/>
  <c r="P184" i="8"/>
  <c r="N184" i="8"/>
  <c r="P185" i="8"/>
  <c r="N185" i="8"/>
  <c r="P186" i="8"/>
  <c r="N186" i="8"/>
  <c r="P187" i="8"/>
  <c r="N187" i="8"/>
  <c r="P188" i="8"/>
  <c r="N188" i="8"/>
  <c r="P190" i="8"/>
  <c r="N190" i="8"/>
  <c r="P191" i="8"/>
  <c r="N191" i="8"/>
  <c r="P192" i="8"/>
  <c r="N192" i="8"/>
  <c r="P193" i="8"/>
  <c r="N193" i="8"/>
  <c r="P194" i="8"/>
  <c r="N194" i="8"/>
  <c r="P195" i="8"/>
  <c r="N195" i="8"/>
  <c r="P196" i="8"/>
  <c r="N196" i="8"/>
  <c r="P197" i="8"/>
  <c r="N197" i="8"/>
  <c r="P198" i="8"/>
  <c r="N198" i="8"/>
  <c r="P199" i="8"/>
  <c r="N199" i="8"/>
  <c r="P201" i="8"/>
  <c r="N201" i="8"/>
  <c r="P202" i="8"/>
  <c r="N202" i="8"/>
  <c r="P203" i="8"/>
  <c r="N203" i="8"/>
  <c r="P204" i="8"/>
  <c r="N204" i="8"/>
  <c r="P205" i="8"/>
  <c r="N205" i="8"/>
  <c r="P206" i="8"/>
  <c r="N206" i="8"/>
  <c r="P207" i="8"/>
  <c r="N207" i="8"/>
  <c r="P208" i="8"/>
  <c r="N208" i="8"/>
  <c r="P209" i="8"/>
  <c r="N209" i="8"/>
  <c r="P210" i="8"/>
  <c r="N210" i="8"/>
  <c r="P212" i="8"/>
  <c r="N212" i="8"/>
  <c r="P213" i="8"/>
  <c r="N213" i="8"/>
  <c r="P214" i="8"/>
  <c r="N214" i="8"/>
  <c r="P215" i="8"/>
  <c r="N215" i="8"/>
  <c r="P216" i="8"/>
  <c r="N216" i="8"/>
  <c r="P217" i="8"/>
  <c r="N217" i="8"/>
  <c r="P218" i="8"/>
  <c r="N218" i="8"/>
  <c r="P219" i="8"/>
  <c r="N219" i="8"/>
  <c r="P220" i="8"/>
  <c r="N220" i="8"/>
  <c r="P221" i="8"/>
  <c r="N221" i="8"/>
  <c r="P222" i="8"/>
  <c r="N222" i="8"/>
  <c r="P223" i="8"/>
  <c r="N223" i="8"/>
  <c r="P224" i="8"/>
  <c r="N224" i="8"/>
  <c r="P225" i="8"/>
  <c r="N225" i="8"/>
  <c r="P226" i="8"/>
  <c r="N226" i="8"/>
  <c r="P227" i="8"/>
  <c r="N227" i="8"/>
  <c r="P228" i="8"/>
  <c r="N228" i="8"/>
  <c r="P229" i="8"/>
  <c r="N229" i="8"/>
  <c r="P230" i="8"/>
  <c r="N230" i="8"/>
  <c r="P231" i="8"/>
  <c r="N231" i="8"/>
  <c r="P232" i="8"/>
  <c r="N232" i="8"/>
  <c r="P233" i="8"/>
  <c r="N233" i="8"/>
  <c r="P234" i="8"/>
  <c r="N234" i="8"/>
  <c r="P235" i="8"/>
  <c r="N235" i="8"/>
  <c r="P236" i="8"/>
  <c r="N236" i="8"/>
  <c r="P237" i="8"/>
  <c r="N237" i="8"/>
  <c r="P238" i="8"/>
  <c r="N238" i="8"/>
  <c r="P239" i="8"/>
  <c r="N239" i="8"/>
  <c r="P240" i="8"/>
  <c r="N240" i="8"/>
  <c r="P242" i="8"/>
  <c r="N242" i="8"/>
  <c r="P243" i="8"/>
  <c r="N243" i="8"/>
  <c r="P244" i="8"/>
  <c r="N244" i="8"/>
  <c r="P246" i="8"/>
  <c r="N246" i="8"/>
  <c r="P247" i="8"/>
  <c r="N247" i="8"/>
  <c r="P248" i="8"/>
  <c r="N248" i="8"/>
  <c r="P249" i="8"/>
  <c r="N249" i="8"/>
  <c r="P250" i="8"/>
  <c r="N250" i="8"/>
  <c r="P251" i="8"/>
  <c r="N251" i="8"/>
  <c r="P253" i="8"/>
  <c r="N253" i="8"/>
  <c r="P254" i="8"/>
  <c r="N254" i="8"/>
  <c r="P255" i="8"/>
  <c r="N255" i="8"/>
  <c r="P256" i="8"/>
  <c r="N256" i="8"/>
  <c r="P258" i="8"/>
  <c r="N258" i="8"/>
  <c r="P259" i="8"/>
  <c r="N259" i="8"/>
  <c r="P260" i="8"/>
  <c r="N260" i="8"/>
  <c r="P261" i="8"/>
  <c r="N261" i="8"/>
  <c r="P262" i="8"/>
  <c r="N262" i="8"/>
  <c r="P263" i="8"/>
  <c r="N263" i="8"/>
  <c r="P264" i="8"/>
  <c r="N264" i="8"/>
  <c r="P265" i="8"/>
  <c r="N265" i="8"/>
  <c r="P266" i="8"/>
  <c r="N266" i="8"/>
  <c r="P267" i="8"/>
  <c r="N267" i="8"/>
  <c r="P268" i="8"/>
  <c r="N268" i="8"/>
  <c r="P269" i="8"/>
  <c r="N269" i="8"/>
  <c r="P270" i="8"/>
  <c r="N270" i="8"/>
  <c r="P271" i="8"/>
  <c r="N271" i="8"/>
  <c r="P21" i="9"/>
  <c r="N21" i="9"/>
  <c r="P22" i="9"/>
  <c r="N22" i="9"/>
  <c r="P23" i="9"/>
  <c r="N23" i="9"/>
  <c r="P24" i="9"/>
  <c r="N24" i="9"/>
  <c r="P25" i="9"/>
  <c r="N25" i="9"/>
  <c r="P26" i="9"/>
  <c r="N26" i="9"/>
  <c r="P28" i="9"/>
  <c r="N28" i="9"/>
  <c r="P29" i="9"/>
  <c r="N29" i="9"/>
  <c r="P30" i="9"/>
  <c r="N30" i="9"/>
  <c r="P31" i="9"/>
  <c r="N31" i="9"/>
  <c r="P32" i="9"/>
  <c r="N32" i="9"/>
  <c r="P33" i="9"/>
  <c r="N33" i="9"/>
  <c r="P34" i="9"/>
  <c r="N34" i="9"/>
  <c r="P37" i="9"/>
  <c r="N37" i="9"/>
  <c r="P38" i="9"/>
  <c r="N38" i="9"/>
  <c r="P39" i="9"/>
  <c r="N39" i="9"/>
  <c r="P40" i="9"/>
  <c r="N40" i="9"/>
  <c r="P41" i="9"/>
  <c r="N41" i="9"/>
  <c r="P42" i="9"/>
  <c r="N42" i="9"/>
  <c r="P44" i="9"/>
  <c r="N44" i="9"/>
  <c r="P45" i="9"/>
  <c r="N45" i="9"/>
  <c r="P46" i="9"/>
  <c r="N46" i="9"/>
  <c r="P47" i="9"/>
  <c r="N47" i="9"/>
  <c r="P48" i="9"/>
  <c r="N48" i="9"/>
  <c r="P49" i="9"/>
  <c r="N49" i="9"/>
  <c r="P50" i="9"/>
  <c r="N50" i="9"/>
  <c r="P51" i="9"/>
  <c r="N51" i="9"/>
  <c r="P52" i="9"/>
  <c r="N52" i="9"/>
  <c r="P54" i="9"/>
  <c r="N54" i="9"/>
  <c r="P55" i="9"/>
  <c r="N55" i="9"/>
  <c r="P56" i="9"/>
  <c r="N56" i="9"/>
  <c r="P57" i="9"/>
  <c r="N57" i="9"/>
  <c r="P58" i="9"/>
  <c r="N58" i="9"/>
  <c r="P59" i="9"/>
  <c r="N59" i="9"/>
  <c r="P62" i="9"/>
  <c r="N62" i="9"/>
  <c r="P63" i="9"/>
  <c r="N63" i="9"/>
  <c r="P64" i="9"/>
  <c r="N64" i="9"/>
  <c r="P67" i="9"/>
  <c r="N67" i="9"/>
  <c r="P68" i="9"/>
  <c r="N68" i="9"/>
  <c r="P69" i="9"/>
  <c r="N69" i="9"/>
  <c r="P72" i="9"/>
  <c r="N72" i="9"/>
  <c r="P73" i="9"/>
  <c r="N73" i="9"/>
  <c r="P75" i="9"/>
  <c r="N75" i="9"/>
  <c r="P76" i="9"/>
  <c r="N76" i="9"/>
  <c r="P78" i="9"/>
  <c r="N78" i="9"/>
  <c r="P79" i="9"/>
  <c r="N79" i="9"/>
  <c r="P80" i="9"/>
  <c r="N80" i="9"/>
  <c r="P81" i="9"/>
  <c r="N81" i="9"/>
  <c r="P83" i="9"/>
  <c r="N83" i="9"/>
  <c r="P84" i="9"/>
  <c r="N84" i="9"/>
  <c r="P85" i="9"/>
  <c r="N85" i="9"/>
  <c r="P87" i="9"/>
  <c r="N87" i="9"/>
  <c r="P89" i="9"/>
  <c r="N89" i="9"/>
  <c r="P90" i="9"/>
  <c r="N90" i="9"/>
  <c r="P92" i="9"/>
  <c r="N92" i="9"/>
  <c r="P93" i="9"/>
  <c r="N93" i="9"/>
  <c r="P95" i="9"/>
  <c r="N95" i="9"/>
  <c r="P96" i="9"/>
  <c r="N96" i="9"/>
  <c r="P98" i="9"/>
  <c r="N98" i="9"/>
  <c r="P99" i="9"/>
  <c r="N99" i="9"/>
  <c r="P100" i="9"/>
  <c r="N100" i="9"/>
  <c r="P101" i="9"/>
  <c r="N101" i="9"/>
  <c r="P105" i="9"/>
  <c r="N105" i="9"/>
  <c r="P106" i="9"/>
  <c r="N106" i="9"/>
  <c r="P107" i="9"/>
  <c r="N107" i="9"/>
  <c r="P108" i="9"/>
  <c r="N108" i="9"/>
  <c r="P109" i="9"/>
  <c r="N109" i="9"/>
  <c r="P110" i="9"/>
  <c r="N110" i="9"/>
  <c r="P111" i="9"/>
  <c r="N111" i="9"/>
  <c r="P112" i="9"/>
  <c r="N112" i="9"/>
  <c r="P114" i="9"/>
  <c r="N114" i="9"/>
  <c r="P115" i="9"/>
  <c r="N115" i="9"/>
  <c r="P116" i="9"/>
  <c r="N116" i="9"/>
  <c r="P117" i="9"/>
  <c r="N117" i="9"/>
  <c r="P118" i="9"/>
  <c r="N118" i="9"/>
  <c r="P119" i="9"/>
  <c r="N119" i="9"/>
  <c r="P120" i="9"/>
  <c r="N120" i="9"/>
  <c r="P121" i="9"/>
  <c r="N121" i="9"/>
  <c r="P122" i="9"/>
  <c r="N122" i="9"/>
  <c r="P126" i="9"/>
  <c r="N126" i="9"/>
  <c r="P127" i="9"/>
  <c r="N127" i="9"/>
  <c r="P128" i="9"/>
  <c r="N128" i="9"/>
  <c r="P129" i="9"/>
  <c r="N129" i="9"/>
  <c r="P130" i="9"/>
  <c r="N130" i="9"/>
  <c r="P131" i="9"/>
  <c r="N131" i="9"/>
  <c r="P133" i="9"/>
  <c r="N133" i="9"/>
  <c r="P134" i="9"/>
  <c r="N134" i="9"/>
  <c r="P135" i="9"/>
  <c r="N135" i="9"/>
  <c r="P136" i="9"/>
  <c r="N136" i="9"/>
  <c r="P137" i="9"/>
  <c r="N137" i="9"/>
  <c r="P138" i="9"/>
  <c r="N138" i="9"/>
  <c r="P140" i="9"/>
  <c r="N140" i="9"/>
  <c r="P141" i="9"/>
  <c r="N141" i="9"/>
  <c r="P142" i="9"/>
  <c r="N142" i="9"/>
  <c r="P143" i="9"/>
  <c r="N143" i="9"/>
  <c r="P144" i="9"/>
  <c r="N144" i="9"/>
  <c r="P145" i="9"/>
  <c r="N145" i="9"/>
  <c r="P147" i="9"/>
  <c r="N147" i="9"/>
  <c r="P148" i="9"/>
  <c r="N148" i="9"/>
  <c r="P149" i="9"/>
  <c r="N149" i="9"/>
  <c r="P150" i="9"/>
  <c r="N150" i="9"/>
  <c r="P151" i="9"/>
  <c r="N151" i="9"/>
  <c r="P152" i="9"/>
  <c r="N152" i="9"/>
  <c r="P153" i="9"/>
  <c r="N153" i="9"/>
  <c r="P154" i="9"/>
  <c r="N154" i="9"/>
  <c r="P158" i="9"/>
  <c r="N158" i="9"/>
  <c r="P159" i="9"/>
  <c r="N159" i="9"/>
  <c r="P160" i="9"/>
  <c r="N160" i="9"/>
  <c r="P161" i="9"/>
  <c r="N161" i="9"/>
  <c r="P162" i="9"/>
  <c r="N162" i="9"/>
  <c r="P169" i="9"/>
  <c r="N169" i="9"/>
  <c r="P170" i="9"/>
  <c r="N170" i="9"/>
  <c r="P171" i="9"/>
  <c r="N171" i="9"/>
  <c r="P172" i="9"/>
  <c r="N172" i="9"/>
  <c r="P179" i="9"/>
  <c r="N179" i="9"/>
  <c r="P180" i="9"/>
  <c r="N180" i="9"/>
  <c r="P181" i="9"/>
  <c r="N181" i="9"/>
  <c r="P183" i="9"/>
  <c r="N183" i="9"/>
  <c r="P184" i="9"/>
  <c r="N184" i="9"/>
  <c r="P185" i="9"/>
  <c r="N185" i="9"/>
  <c r="P186" i="9"/>
  <c r="N186" i="9"/>
  <c r="P187" i="9"/>
  <c r="N187" i="9"/>
  <c r="P188" i="9"/>
  <c r="N188" i="9"/>
  <c r="P190" i="9"/>
  <c r="N190" i="9"/>
  <c r="P191" i="9"/>
  <c r="N191" i="9"/>
  <c r="P192" i="9"/>
  <c r="N192" i="9"/>
  <c r="P193" i="9"/>
  <c r="N193" i="9"/>
  <c r="P194" i="9"/>
  <c r="N194" i="9"/>
  <c r="P195" i="9"/>
  <c r="N195" i="9"/>
  <c r="P196" i="9"/>
  <c r="N196" i="9"/>
  <c r="P197" i="9"/>
  <c r="N197" i="9"/>
  <c r="P198" i="9"/>
  <c r="N198" i="9"/>
  <c r="P199" i="9"/>
  <c r="N199" i="9"/>
  <c r="P201" i="9"/>
  <c r="N201" i="9"/>
  <c r="P202" i="9"/>
  <c r="N202" i="9"/>
  <c r="P203" i="9"/>
  <c r="N203" i="9"/>
  <c r="P204" i="9"/>
  <c r="N204" i="9"/>
  <c r="P205" i="9"/>
  <c r="N205" i="9"/>
  <c r="P206" i="9"/>
  <c r="N206" i="9"/>
  <c r="P207" i="9"/>
  <c r="N207" i="9"/>
  <c r="P208" i="9"/>
  <c r="N208" i="9"/>
  <c r="P209" i="9"/>
  <c r="N209" i="9"/>
  <c r="P210" i="9"/>
  <c r="N210" i="9"/>
  <c r="P212" i="9"/>
  <c r="N212" i="9"/>
  <c r="P213" i="9"/>
  <c r="N213" i="9"/>
  <c r="P214" i="9"/>
  <c r="N214" i="9"/>
  <c r="P215" i="9"/>
  <c r="N215" i="9"/>
  <c r="P216" i="9"/>
  <c r="N216" i="9"/>
  <c r="P217" i="9"/>
  <c r="N217" i="9"/>
  <c r="P218" i="9"/>
  <c r="N218" i="9"/>
  <c r="P219" i="9"/>
  <c r="N219" i="9"/>
  <c r="P220" i="9"/>
  <c r="N220" i="9"/>
  <c r="P221" i="9"/>
  <c r="N221" i="9"/>
  <c r="P222" i="9"/>
  <c r="N222" i="9"/>
  <c r="P223" i="9"/>
  <c r="N223" i="9"/>
  <c r="P224" i="9"/>
  <c r="N224" i="9"/>
  <c r="P225" i="9"/>
  <c r="N225" i="9"/>
  <c r="P226" i="9"/>
  <c r="N226" i="9"/>
  <c r="P227" i="9"/>
  <c r="N227" i="9"/>
  <c r="P228" i="9"/>
  <c r="N228" i="9"/>
  <c r="P229" i="9"/>
  <c r="N229" i="9"/>
  <c r="P230" i="9"/>
  <c r="N230" i="9"/>
  <c r="P231" i="9"/>
  <c r="N231" i="9"/>
  <c r="P232" i="9"/>
  <c r="N232" i="9"/>
  <c r="P233" i="9"/>
  <c r="N233" i="9"/>
  <c r="P234" i="9"/>
  <c r="N234" i="9"/>
  <c r="P235" i="9"/>
  <c r="N235" i="9"/>
  <c r="P236" i="9"/>
  <c r="N236" i="9"/>
  <c r="P237" i="9"/>
  <c r="N237" i="9"/>
  <c r="P238" i="9"/>
  <c r="N238" i="9"/>
  <c r="P239" i="9"/>
  <c r="N239" i="9"/>
  <c r="P240" i="9"/>
  <c r="N240" i="9"/>
  <c r="P242" i="9"/>
  <c r="N242" i="9"/>
  <c r="P243" i="9"/>
  <c r="N243" i="9"/>
  <c r="P244" i="9"/>
  <c r="N244" i="9"/>
  <c r="P246" i="9"/>
  <c r="N246" i="9"/>
  <c r="P247" i="9"/>
  <c r="N247" i="9"/>
  <c r="P248" i="9"/>
  <c r="N248" i="9"/>
  <c r="P249" i="9"/>
  <c r="N249" i="9"/>
  <c r="P250" i="9"/>
  <c r="N250" i="9"/>
  <c r="P251" i="9"/>
  <c r="N251" i="9"/>
  <c r="P253" i="9"/>
  <c r="N253" i="9"/>
  <c r="P254" i="9"/>
  <c r="N254" i="9"/>
  <c r="P255" i="9"/>
  <c r="N255" i="9"/>
  <c r="P256" i="9"/>
  <c r="N256" i="9"/>
  <c r="P258" i="9"/>
  <c r="N258" i="9"/>
  <c r="P259" i="9"/>
  <c r="N259" i="9"/>
  <c r="P260" i="9"/>
  <c r="N260" i="9"/>
  <c r="P261" i="9"/>
  <c r="N261" i="9"/>
  <c r="P262" i="9"/>
  <c r="N262" i="9"/>
  <c r="P263" i="9"/>
  <c r="N263" i="9"/>
  <c r="P264" i="9"/>
  <c r="N264" i="9"/>
  <c r="P265" i="9"/>
  <c r="N265" i="9"/>
  <c r="P266" i="9"/>
  <c r="N266" i="9"/>
  <c r="P267" i="9"/>
  <c r="N267" i="9"/>
  <c r="P268" i="9"/>
  <c r="N268" i="9"/>
  <c r="P269" i="9"/>
  <c r="N269" i="9"/>
  <c r="P270" i="9"/>
  <c r="N270" i="9"/>
  <c r="P271" i="9"/>
  <c r="N271" i="9"/>
  <c r="P21" i="10"/>
  <c r="N21" i="10"/>
  <c r="P22" i="10"/>
  <c r="N22" i="10"/>
  <c r="P23" i="10"/>
  <c r="N23" i="10"/>
  <c r="P24" i="10"/>
  <c r="N24" i="10"/>
  <c r="P25" i="10"/>
  <c r="N25" i="10"/>
  <c r="P26" i="10"/>
  <c r="N26" i="10"/>
  <c r="P28" i="10"/>
  <c r="N28" i="10"/>
  <c r="P29" i="10"/>
  <c r="N29" i="10"/>
  <c r="P30" i="10"/>
  <c r="N30" i="10"/>
  <c r="P31" i="10"/>
  <c r="N31" i="10"/>
  <c r="P32" i="10"/>
  <c r="N32" i="10"/>
  <c r="P33" i="10"/>
  <c r="N33" i="10"/>
  <c r="P34" i="10"/>
  <c r="N34" i="10"/>
  <c r="P37" i="10"/>
  <c r="N37" i="10"/>
  <c r="P38" i="10"/>
  <c r="N38" i="10"/>
  <c r="P39" i="10"/>
  <c r="N39" i="10"/>
  <c r="P40" i="10"/>
  <c r="N40" i="10"/>
  <c r="P41" i="10"/>
  <c r="N41" i="10"/>
  <c r="P42" i="10"/>
  <c r="N42" i="10"/>
  <c r="P44" i="10"/>
  <c r="N44" i="10"/>
  <c r="P45" i="10"/>
  <c r="N45" i="10"/>
  <c r="P46" i="10"/>
  <c r="N46" i="10"/>
  <c r="P47" i="10"/>
  <c r="N47" i="10"/>
  <c r="P48" i="10"/>
  <c r="N48" i="10"/>
  <c r="P49" i="10"/>
  <c r="N49" i="10"/>
  <c r="P50" i="10"/>
  <c r="N50" i="10"/>
  <c r="P51" i="10"/>
  <c r="N51" i="10"/>
  <c r="P52" i="10"/>
  <c r="N52" i="10"/>
  <c r="P54" i="10"/>
  <c r="N54" i="10"/>
  <c r="P55" i="10"/>
  <c r="N55" i="10"/>
  <c r="P56" i="10"/>
  <c r="N56" i="10"/>
  <c r="P57" i="10"/>
  <c r="N57" i="10"/>
  <c r="P58" i="10"/>
  <c r="N58" i="10"/>
  <c r="P59" i="10"/>
  <c r="N59" i="10"/>
  <c r="P62" i="10"/>
  <c r="N62" i="10"/>
  <c r="P63" i="10"/>
  <c r="N63" i="10"/>
  <c r="P64" i="10"/>
  <c r="N64" i="10"/>
  <c r="P67" i="10"/>
  <c r="N67" i="10"/>
  <c r="P68" i="10"/>
  <c r="N68" i="10"/>
  <c r="P69" i="10"/>
  <c r="N69" i="10"/>
  <c r="P72" i="10"/>
  <c r="N72" i="10"/>
  <c r="P73" i="10"/>
  <c r="N73" i="10"/>
  <c r="P75" i="10"/>
  <c r="N75" i="10"/>
  <c r="P76" i="10"/>
  <c r="N76" i="10"/>
  <c r="P78" i="10"/>
  <c r="N78" i="10"/>
  <c r="P79" i="10"/>
  <c r="N79" i="10"/>
  <c r="P80" i="10"/>
  <c r="N80" i="10"/>
  <c r="P81" i="10"/>
  <c r="N81" i="10"/>
  <c r="P83" i="10"/>
  <c r="N83" i="10"/>
  <c r="P84" i="10"/>
  <c r="N84" i="10"/>
  <c r="P85" i="10"/>
  <c r="N85" i="10"/>
  <c r="P87" i="10"/>
  <c r="N87" i="10"/>
  <c r="P89" i="10"/>
  <c r="N89" i="10"/>
  <c r="P90" i="10"/>
  <c r="N90" i="10"/>
  <c r="P92" i="10"/>
  <c r="N92" i="10"/>
  <c r="P93" i="10"/>
  <c r="N93" i="10"/>
  <c r="P95" i="10"/>
  <c r="N95" i="10"/>
  <c r="P96" i="10"/>
  <c r="N96" i="10"/>
  <c r="P98" i="10"/>
  <c r="N98" i="10"/>
  <c r="P99" i="10"/>
  <c r="N99" i="10"/>
  <c r="P100" i="10"/>
  <c r="N100" i="10"/>
  <c r="P101" i="10"/>
  <c r="N101" i="10"/>
  <c r="P105" i="10"/>
  <c r="N105" i="10"/>
  <c r="P106" i="10"/>
  <c r="N106" i="10"/>
  <c r="P107" i="10"/>
  <c r="N107" i="10"/>
  <c r="P108" i="10"/>
  <c r="N108" i="10"/>
  <c r="P109" i="10"/>
  <c r="N109" i="10"/>
  <c r="P110" i="10"/>
  <c r="N110" i="10"/>
  <c r="P111" i="10"/>
  <c r="N111" i="10"/>
  <c r="P112" i="10"/>
  <c r="N112" i="10"/>
  <c r="P114" i="10"/>
  <c r="N114" i="10"/>
  <c r="P115" i="10"/>
  <c r="N115" i="10"/>
  <c r="P116" i="10"/>
  <c r="N116" i="10"/>
  <c r="P117" i="10"/>
  <c r="N117" i="10"/>
  <c r="P118" i="10"/>
  <c r="N118" i="10"/>
  <c r="P119" i="10"/>
  <c r="N119" i="10"/>
  <c r="P120" i="10"/>
  <c r="N120" i="10"/>
  <c r="P121" i="10"/>
  <c r="N121" i="10"/>
  <c r="P122" i="10"/>
  <c r="N122" i="10"/>
  <c r="P126" i="10"/>
  <c r="N126" i="10"/>
  <c r="P127" i="10"/>
  <c r="N127" i="10"/>
  <c r="P128" i="10"/>
  <c r="N128" i="10"/>
  <c r="P129" i="10"/>
  <c r="N129" i="10"/>
  <c r="P130" i="10"/>
  <c r="N130" i="10"/>
  <c r="P131" i="10"/>
  <c r="N131" i="10"/>
  <c r="P133" i="10"/>
  <c r="N133" i="10"/>
  <c r="P134" i="10"/>
  <c r="N134" i="10"/>
  <c r="P135" i="10"/>
  <c r="N135" i="10"/>
  <c r="P136" i="10"/>
  <c r="N136" i="10"/>
  <c r="P137" i="10"/>
  <c r="N137" i="10"/>
  <c r="P138" i="10"/>
  <c r="N138" i="10"/>
  <c r="P140" i="10"/>
  <c r="N140" i="10"/>
  <c r="P141" i="10"/>
  <c r="N141" i="10"/>
  <c r="P142" i="10"/>
  <c r="N142" i="10"/>
  <c r="P143" i="10"/>
  <c r="N143" i="10"/>
  <c r="P144" i="10"/>
  <c r="N144" i="10"/>
  <c r="P145" i="10"/>
  <c r="N145" i="10"/>
  <c r="P147" i="10"/>
  <c r="N147" i="10"/>
  <c r="P148" i="10"/>
  <c r="N148" i="10"/>
  <c r="P149" i="10"/>
  <c r="N149" i="10"/>
  <c r="P150" i="10"/>
  <c r="N150" i="10"/>
  <c r="P151" i="10"/>
  <c r="N151" i="10"/>
  <c r="P152" i="10"/>
  <c r="N152" i="10"/>
  <c r="P153" i="10"/>
  <c r="N153" i="10"/>
  <c r="P154" i="10"/>
  <c r="N154" i="10"/>
  <c r="P158" i="10"/>
  <c r="N158" i="10"/>
  <c r="P159" i="10"/>
  <c r="N159" i="10"/>
  <c r="P160" i="10"/>
  <c r="N160" i="10"/>
  <c r="P161" i="10"/>
  <c r="N161" i="10"/>
  <c r="P162" i="10"/>
  <c r="N162" i="10"/>
  <c r="P169" i="10"/>
  <c r="N169" i="10"/>
  <c r="P170" i="10"/>
  <c r="N170" i="10"/>
  <c r="P171" i="10"/>
  <c r="N171" i="10"/>
  <c r="P172" i="10"/>
  <c r="N172" i="10"/>
  <c r="P179" i="10"/>
  <c r="N179" i="10"/>
  <c r="P180" i="10"/>
  <c r="N180" i="10"/>
  <c r="P181" i="10"/>
  <c r="N181" i="10"/>
  <c r="P183" i="10"/>
  <c r="N183" i="10"/>
  <c r="P184" i="10"/>
  <c r="N184" i="10"/>
  <c r="P185" i="10"/>
  <c r="N185" i="10"/>
  <c r="P186" i="10"/>
  <c r="N186" i="10"/>
  <c r="P187" i="10"/>
  <c r="N187" i="10"/>
  <c r="P188" i="10"/>
  <c r="N188" i="10"/>
  <c r="P190" i="10"/>
  <c r="N190" i="10"/>
  <c r="P191" i="10"/>
  <c r="N191" i="10"/>
  <c r="P192" i="10"/>
  <c r="N192" i="10"/>
  <c r="P193" i="10"/>
  <c r="N193" i="10"/>
  <c r="P194" i="10"/>
  <c r="N194" i="10"/>
  <c r="P195" i="10"/>
  <c r="N195" i="10"/>
  <c r="P196" i="10"/>
  <c r="N196" i="10"/>
  <c r="P197" i="10"/>
  <c r="N197" i="10"/>
  <c r="P198" i="10"/>
  <c r="N198" i="10"/>
  <c r="P199" i="10"/>
  <c r="N199" i="10"/>
  <c r="P201" i="10"/>
  <c r="N201" i="10"/>
  <c r="P202" i="10"/>
  <c r="N202" i="10"/>
  <c r="P203" i="10"/>
  <c r="N203" i="10"/>
  <c r="P204" i="10"/>
  <c r="N204" i="10"/>
  <c r="P205" i="10"/>
  <c r="N205" i="10"/>
  <c r="P206" i="10"/>
  <c r="N206" i="10"/>
  <c r="P207" i="10"/>
  <c r="N207" i="10"/>
  <c r="P208" i="10"/>
  <c r="N208" i="10"/>
  <c r="P209" i="10"/>
  <c r="N209" i="10"/>
  <c r="P210" i="10"/>
  <c r="N210" i="10"/>
  <c r="P212" i="10"/>
  <c r="N212" i="10"/>
  <c r="P213" i="10"/>
  <c r="N213" i="10"/>
  <c r="P214" i="10"/>
  <c r="N214" i="10"/>
  <c r="P215" i="10"/>
  <c r="N215" i="10"/>
  <c r="P216" i="10"/>
  <c r="N216" i="10"/>
  <c r="P217" i="10"/>
  <c r="N217" i="10"/>
  <c r="P218" i="10"/>
  <c r="N218" i="10"/>
  <c r="P219" i="10"/>
  <c r="N219" i="10"/>
  <c r="P220" i="10"/>
  <c r="N220" i="10"/>
  <c r="P221" i="10"/>
  <c r="N221" i="10"/>
  <c r="P222" i="10"/>
  <c r="N222" i="10"/>
  <c r="P223" i="10"/>
  <c r="N223" i="10"/>
  <c r="P224" i="10"/>
  <c r="N224" i="10"/>
  <c r="P225" i="10"/>
  <c r="N225" i="10"/>
  <c r="P226" i="10"/>
  <c r="N226" i="10"/>
  <c r="P227" i="10"/>
  <c r="N227" i="10"/>
  <c r="P228" i="10"/>
  <c r="N228" i="10"/>
  <c r="P229" i="10"/>
  <c r="N229" i="10"/>
  <c r="P230" i="10"/>
  <c r="N230" i="10"/>
  <c r="P231" i="10"/>
  <c r="N231" i="10"/>
  <c r="P232" i="10"/>
  <c r="N232" i="10"/>
  <c r="P233" i="10"/>
  <c r="N233" i="10"/>
  <c r="P234" i="10"/>
  <c r="N234" i="10"/>
  <c r="P235" i="10"/>
  <c r="N235" i="10"/>
  <c r="P236" i="10"/>
  <c r="N236" i="10"/>
  <c r="P237" i="10"/>
  <c r="N237" i="10"/>
  <c r="P238" i="10"/>
  <c r="N238" i="10"/>
  <c r="P239" i="10"/>
  <c r="N239" i="10"/>
  <c r="P240" i="10"/>
  <c r="N240" i="10"/>
  <c r="P242" i="10"/>
  <c r="N242" i="10"/>
  <c r="P243" i="10"/>
  <c r="N243" i="10"/>
  <c r="P244" i="10"/>
  <c r="N244" i="10"/>
  <c r="P246" i="10"/>
  <c r="N246" i="10"/>
  <c r="P247" i="10"/>
  <c r="N247" i="10"/>
  <c r="P248" i="10"/>
  <c r="N248" i="10"/>
  <c r="P249" i="10"/>
  <c r="N249" i="10"/>
  <c r="P250" i="10"/>
  <c r="N250" i="10"/>
  <c r="P251" i="10"/>
  <c r="N251" i="10"/>
  <c r="P253" i="10"/>
  <c r="N253" i="10"/>
  <c r="P254" i="10"/>
  <c r="N254" i="10"/>
  <c r="P255" i="10"/>
  <c r="N255" i="10"/>
  <c r="P256" i="10"/>
  <c r="N256" i="10"/>
  <c r="P258" i="10"/>
  <c r="N258" i="10"/>
  <c r="P259" i="10"/>
  <c r="N259" i="10"/>
  <c r="P260" i="10"/>
  <c r="N260" i="10"/>
  <c r="P261" i="10"/>
  <c r="N261" i="10"/>
  <c r="P262" i="10"/>
  <c r="N262" i="10"/>
  <c r="P263" i="10"/>
  <c r="N263" i="10"/>
  <c r="P264" i="10"/>
  <c r="N264" i="10"/>
  <c r="P265" i="10"/>
  <c r="N265" i="10"/>
  <c r="P266" i="10"/>
  <c r="N266" i="10"/>
  <c r="P267" i="10"/>
  <c r="N267" i="10"/>
  <c r="P268" i="10"/>
  <c r="N268" i="10"/>
  <c r="P269" i="10"/>
  <c r="N269" i="10"/>
  <c r="P270" i="10"/>
  <c r="N270" i="10"/>
  <c r="P271" i="10"/>
  <c r="N271" i="10"/>
  <c r="P21" i="11"/>
  <c r="N21" i="11"/>
  <c r="P22" i="11"/>
  <c r="N22" i="11"/>
  <c r="P23" i="11"/>
  <c r="N23" i="11"/>
  <c r="P24" i="11"/>
  <c r="N24" i="11"/>
  <c r="P25" i="11"/>
  <c r="N25" i="11"/>
  <c r="P26" i="11"/>
  <c r="N26" i="11"/>
  <c r="P28" i="11"/>
  <c r="N28" i="11"/>
  <c r="P29" i="11"/>
  <c r="N29" i="11"/>
  <c r="P30" i="11"/>
  <c r="N30" i="11"/>
  <c r="P31" i="11"/>
  <c r="N31" i="11"/>
  <c r="P32" i="11"/>
  <c r="N32" i="11"/>
  <c r="P33" i="11"/>
  <c r="N33" i="11"/>
  <c r="P34" i="11"/>
  <c r="N34" i="11"/>
  <c r="P37" i="11"/>
  <c r="N37" i="11"/>
  <c r="P38" i="11"/>
  <c r="N38" i="11"/>
  <c r="P39" i="11"/>
  <c r="N39" i="11"/>
  <c r="P40" i="11"/>
  <c r="N40" i="11"/>
  <c r="P41" i="11"/>
  <c r="N41" i="11"/>
  <c r="P42" i="11"/>
  <c r="N42" i="11"/>
  <c r="P44" i="11"/>
  <c r="N44" i="11"/>
  <c r="P45" i="11"/>
  <c r="N45" i="11"/>
  <c r="P46" i="11"/>
  <c r="N46" i="11"/>
  <c r="P47" i="11"/>
  <c r="N47" i="11"/>
  <c r="P48" i="11"/>
  <c r="N48" i="11"/>
  <c r="P49" i="11"/>
  <c r="N49" i="11"/>
  <c r="P50" i="11"/>
  <c r="N50" i="11"/>
  <c r="P51" i="11"/>
  <c r="N51" i="11"/>
  <c r="P52" i="11"/>
  <c r="N52" i="11"/>
  <c r="P54" i="11"/>
  <c r="N54" i="11"/>
  <c r="P55" i="11"/>
  <c r="N55" i="11"/>
  <c r="P56" i="11"/>
  <c r="N56" i="11"/>
  <c r="P57" i="11"/>
  <c r="N57" i="11"/>
  <c r="P58" i="11"/>
  <c r="N58" i="11"/>
  <c r="P59" i="11"/>
  <c r="N59" i="11"/>
  <c r="P62" i="11"/>
  <c r="N62" i="11"/>
  <c r="P63" i="11"/>
  <c r="N63" i="11"/>
  <c r="P64" i="11"/>
  <c r="N64" i="11"/>
  <c r="P67" i="11"/>
  <c r="N67" i="11"/>
  <c r="P68" i="11"/>
  <c r="N68" i="11"/>
  <c r="P69" i="11"/>
  <c r="N69" i="11"/>
  <c r="P72" i="11"/>
  <c r="N72" i="11"/>
  <c r="P73" i="11"/>
  <c r="N73" i="11"/>
  <c r="P75" i="11"/>
  <c r="N75" i="11"/>
  <c r="P76" i="11"/>
  <c r="N76" i="11"/>
  <c r="P78" i="11"/>
  <c r="N78" i="11"/>
  <c r="P79" i="11"/>
  <c r="N79" i="11"/>
  <c r="P80" i="11"/>
  <c r="N80" i="11"/>
  <c r="P81" i="11"/>
  <c r="N81" i="11"/>
  <c r="P83" i="11"/>
  <c r="N83" i="11"/>
  <c r="P84" i="11"/>
  <c r="N84" i="11"/>
  <c r="P85" i="11"/>
  <c r="N85" i="11"/>
  <c r="P87" i="11"/>
  <c r="N87" i="11"/>
  <c r="P89" i="11"/>
  <c r="N89" i="11"/>
  <c r="P90" i="11"/>
  <c r="N90" i="11"/>
  <c r="P92" i="11"/>
  <c r="N92" i="11"/>
  <c r="P93" i="11"/>
  <c r="N93" i="11"/>
  <c r="P95" i="11"/>
  <c r="N95" i="11"/>
  <c r="P96" i="11"/>
  <c r="N96" i="11"/>
  <c r="P98" i="11"/>
  <c r="N98" i="11"/>
  <c r="P99" i="11"/>
  <c r="N99" i="11"/>
  <c r="P100" i="11"/>
  <c r="N100" i="11"/>
  <c r="P101" i="11"/>
  <c r="N101" i="11"/>
  <c r="P105" i="11"/>
  <c r="N105" i="11"/>
  <c r="P106" i="11"/>
  <c r="N106" i="11"/>
  <c r="P107" i="11"/>
  <c r="N107" i="11"/>
  <c r="P108" i="11"/>
  <c r="N108" i="11"/>
  <c r="P109" i="11"/>
  <c r="N109" i="11"/>
  <c r="P110" i="11"/>
  <c r="N110" i="11"/>
  <c r="P111" i="11"/>
  <c r="N111" i="11"/>
  <c r="P112" i="11"/>
  <c r="N112" i="11"/>
  <c r="P114" i="11"/>
  <c r="N114" i="11"/>
  <c r="P115" i="11"/>
  <c r="N115" i="11"/>
  <c r="P116" i="11"/>
  <c r="N116" i="11"/>
  <c r="P117" i="11"/>
  <c r="N117" i="11"/>
  <c r="P118" i="11"/>
  <c r="N118" i="11"/>
  <c r="P119" i="11"/>
  <c r="N119" i="11"/>
  <c r="P120" i="11"/>
  <c r="N120" i="11"/>
  <c r="P121" i="11"/>
  <c r="N121" i="11"/>
  <c r="P122" i="11"/>
  <c r="N122" i="11"/>
  <c r="P126" i="11"/>
  <c r="N126" i="11"/>
  <c r="P127" i="11"/>
  <c r="N127" i="11"/>
  <c r="P128" i="11"/>
  <c r="N128" i="11"/>
  <c r="P129" i="11"/>
  <c r="N129" i="11"/>
  <c r="P130" i="11"/>
  <c r="N130" i="11"/>
  <c r="P131" i="11"/>
  <c r="N131" i="11"/>
  <c r="P133" i="11"/>
  <c r="N133" i="11"/>
  <c r="P134" i="11"/>
  <c r="N134" i="11"/>
  <c r="P135" i="11"/>
  <c r="N135" i="11"/>
  <c r="P136" i="11"/>
  <c r="N136" i="11"/>
  <c r="P137" i="11"/>
  <c r="N137" i="11"/>
  <c r="P138" i="11"/>
  <c r="N138" i="11"/>
  <c r="P140" i="11"/>
  <c r="N140" i="11"/>
  <c r="P141" i="11"/>
  <c r="N141" i="11"/>
  <c r="P142" i="11"/>
  <c r="N142" i="11"/>
  <c r="P143" i="11"/>
  <c r="N143" i="11"/>
  <c r="P144" i="11"/>
  <c r="N144" i="11"/>
  <c r="P145" i="11"/>
  <c r="N145" i="11"/>
  <c r="P147" i="11"/>
  <c r="N147" i="11"/>
  <c r="P148" i="11"/>
  <c r="N148" i="11"/>
  <c r="P149" i="11"/>
  <c r="N149" i="11"/>
  <c r="P150" i="11"/>
  <c r="N150" i="11"/>
  <c r="P151" i="11"/>
  <c r="N151" i="11"/>
  <c r="P152" i="11"/>
  <c r="N152" i="11"/>
  <c r="P153" i="11"/>
  <c r="N153" i="11"/>
  <c r="P154" i="11"/>
  <c r="N154" i="11"/>
  <c r="P158" i="11"/>
  <c r="N158" i="11"/>
  <c r="P159" i="11"/>
  <c r="N159" i="11"/>
  <c r="P160" i="11"/>
  <c r="N160" i="11"/>
  <c r="P161" i="11"/>
  <c r="N161" i="11"/>
  <c r="P162" i="11"/>
  <c r="N162" i="11"/>
  <c r="P169" i="11"/>
  <c r="N169" i="11"/>
  <c r="P170" i="11"/>
  <c r="N170" i="11"/>
  <c r="P171" i="11"/>
  <c r="N171" i="11"/>
  <c r="P172" i="11"/>
  <c r="N172" i="11"/>
  <c r="P179" i="11"/>
  <c r="N179" i="11"/>
  <c r="P180" i="11"/>
  <c r="N180" i="11"/>
  <c r="P181" i="11"/>
  <c r="N181" i="11"/>
  <c r="P183" i="11"/>
  <c r="N183" i="11"/>
  <c r="P184" i="11"/>
  <c r="N184" i="11"/>
  <c r="P185" i="11"/>
  <c r="N185" i="11"/>
  <c r="P186" i="11"/>
  <c r="N186" i="11"/>
  <c r="P187" i="11"/>
  <c r="N187" i="11"/>
  <c r="P188" i="11"/>
  <c r="N188" i="11"/>
  <c r="P190" i="11"/>
  <c r="N190" i="11"/>
  <c r="P191" i="11"/>
  <c r="N191" i="11"/>
  <c r="P192" i="11"/>
  <c r="N192" i="11"/>
  <c r="P193" i="11"/>
  <c r="N193" i="11"/>
  <c r="P194" i="11"/>
  <c r="N194" i="11"/>
  <c r="P195" i="11"/>
  <c r="N195" i="11"/>
  <c r="P196" i="11"/>
  <c r="N196" i="11"/>
  <c r="P197" i="11"/>
  <c r="N197" i="11"/>
  <c r="P198" i="11"/>
  <c r="N198" i="11"/>
  <c r="P199" i="11"/>
  <c r="N199" i="11"/>
  <c r="P201" i="11"/>
  <c r="N201" i="11"/>
  <c r="P202" i="11"/>
  <c r="N202" i="11"/>
  <c r="P203" i="11"/>
  <c r="N203" i="11"/>
  <c r="P204" i="11"/>
  <c r="N204" i="11"/>
  <c r="P205" i="11"/>
  <c r="N205" i="11"/>
  <c r="P206" i="11"/>
  <c r="N206" i="11"/>
  <c r="P207" i="11"/>
  <c r="N207" i="11"/>
  <c r="P208" i="11"/>
  <c r="N208" i="11"/>
  <c r="P209" i="11"/>
  <c r="N209" i="11"/>
  <c r="P210" i="11"/>
  <c r="N210" i="11"/>
  <c r="P212" i="11"/>
  <c r="N212" i="11"/>
  <c r="P213" i="11"/>
  <c r="N213" i="11"/>
  <c r="P214" i="11"/>
  <c r="N214" i="11"/>
  <c r="P215" i="11"/>
  <c r="N215" i="11"/>
  <c r="P216" i="11"/>
  <c r="N216" i="11"/>
  <c r="P217" i="11"/>
  <c r="N217" i="11"/>
  <c r="P218" i="11"/>
  <c r="N218" i="11"/>
  <c r="P219" i="11"/>
  <c r="N219" i="11"/>
  <c r="P220" i="11"/>
  <c r="N220" i="11"/>
  <c r="P221" i="11"/>
  <c r="N221" i="11"/>
  <c r="P222" i="11"/>
  <c r="N222" i="11"/>
  <c r="P223" i="11"/>
  <c r="N223" i="11"/>
  <c r="P224" i="11"/>
  <c r="N224" i="11"/>
  <c r="P225" i="11"/>
  <c r="N225" i="11"/>
  <c r="P226" i="11"/>
  <c r="N226" i="11"/>
  <c r="P227" i="11"/>
  <c r="N227" i="11"/>
  <c r="P228" i="11"/>
  <c r="N228" i="11"/>
  <c r="P229" i="11"/>
  <c r="N229" i="11"/>
  <c r="P230" i="11"/>
  <c r="N230" i="11"/>
  <c r="P231" i="11"/>
  <c r="N231" i="11"/>
  <c r="P232" i="11"/>
  <c r="N232" i="11"/>
  <c r="P233" i="11"/>
  <c r="N233" i="11"/>
  <c r="P234" i="11"/>
  <c r="N234" i="11"/>
  <c r="P235" i="11"/>
  <c r="N235" i="11"/>
  <c r="P236" i="11"/>
  <c r="N236" i="11"/>
  <c r="P237" i="11"/>
  <c r="N237" i="11"/>
  <c r="P238" i="11"/>
  <c r="N238" i="11"/>
  <c r="P239" i="11"/>
  <c r="N239" i="11"/>
  <c r="P240" i="11"/>
  <c r="N240" i="11"/>
  <c r="P242" i="11"/>
  <c r="N242" i="11"/>
  <c r="P243" i="11"/>
  <c r="N243" i="11"/>
  <c r="P244" i="11"/>
  <c r="N244" i="11"/>
  <c r="P246" i="11"/>
  <c r="N246" i="11"/>
  <c r="P247" i="11"/>
  <c r="N247" i="11"/>
  <c r="P248" i="11"/>
  <c r="N248" i="11"/>
  <c r="P249" i="11"/>
  <c r="N249" i="11"/>
  <c r="P250" i="11"/>
  <c r="N250" i="11"/>
  <c r="P251" i="11"/>
  <c r="N251" i="11"/>
  <c r="P253" i="11"/>
  <c r="N253" i="11"/>
  <c r="P254" i="11"/>
  <c r="N254" i="11"/>
  <c r="P255" i="11"/>
  <c r="N255" i="11"/>
  <c r="P256" i="11"/>
  <c r="N256" i="11"/>
  <c r="P258" i="11"/>
  <c r="N258" i="11"/>
  <c r="P259" i="11"/>
  <c r="N259" i="11"/>
  <c r="P260" i="11"/>
  <c r="N260" i="11"/>
  <c r="P261" i="11"/>
  <c r="N261" i="11"/>
  <c r="P262" i="11"/>
  <c r="N262" i="11"/>
  <c r="P263" i="11"/>
  <c r="N263" i="11"/>
  <c r="P264" i="11"/>
  <c r="N264" i="11"/>
  <c r="P265" i="11"/>
  <c r="N265" i="11"/>
  <c r="P266" i="11"/>
  <c r="N266" i="11"/>
  <c r="P267" i="11"/>
  <c r="N267" i="11"/>
  <c r="P268" i="11"/>
  <c r="N268" i="11"/>
  <c r="P269" i="11"/>
  <c r="N269" i="11"/>
  <c r="P270" i="11"/>
  <c r="N270" i="11"/>
  <c r="P271" i="11"/>
  <c r="N271" i="11"/>
  <c r="P21" i="12"/>
  <c r="N21" i="12"/>
  <c r="P22" i="12"/>
  <c r="N22" i="12"/>
  <c r="P23" i="12"/>
  <c r="N23" i="12"/>
  <c r="P24" i="12"/>
  <c r="N24" i="12"/>
  <c r="P25" i="12"/>
  <c r="N25" i="12"/>
  <c r="P26" i="12"/>
  <c r="N26" i="12"/>
  <c r="P28" i="12"/>
  <c r="N28" i="12"/>
  <c r="P29" i="12"/>
  <c r="N29" i="12"/>
  <c r="P30" i="12"/>
  <c r="N30" i="12"/>
  <c r="P31" i="12"/>
  <c r="N31" i="12"/>
  <c r="P32" i="12"/>
  <c r="N32" i="12"/>
  <c r="P33" i="12"/>
  <c r="N33" i="12"/>
  <c r="P34" i="12"/>
  <c r="N34" i="12"/>
  <c r="P37" i="12"/>
  <c r="N37" i="12"/>
  <c r="P38" i="12"/>
  <c r="N38" i="12"/>
  <c r="P39" i="12"/>
  <c r="N39" i="12"/>
  <c r="P40" i="12"/>
  <c r="N40" i="12"/>
  <c r="P41" i="12"/>
  <c r="N41" i="12"/>
  <c r="P42" i="12"/>
  <c r="N42" i="12"/>
  <c r="P44" i="12"/>
  <c r="N44" i="12"/>
  <c r="P45" i="12"/>
  <c r="N45" i="12"/>
  <c r="P46" i="12"/>
  <c r="N46" i="12"/>
  <c r="P47" i="12"/>
  <c r="N47" i="12"/>
  <c r="P48" i="12"/>
  <c r="N48" i="12"/>
  <c r="P49" i="12"/>
  <c r="N49" i="12"/>
  <c r="P50" i="12"/>
  <c r="N50" i="12"/>
  <c r="P51" i="12"/>
  <c r="N51" i="12"/>
  <c r="P52" i="12"/>
  <c r="N52" i="12"/>
  <c r="P54" i="12"/>
  <c r="N54" i="12"/>
  <c r="P55" i="12"/>
  <c r="N55" i="12"/>
  <c r="P56" i="12"/>
  <c r="N56" i="12"/>
  <c r="P57" i="12"/>
  <c r="N57" i="12"/>
  <c r="P58" i="12"/>
  <c r="N58" i="12"/>
  <c r="P59" i="12"/>
  <c r="N59" i="12"/>
  <c r="P62" i="12"/>
  <c r="N62" i="12"/>
  <c r="P63" i="12"/>
  <c r="N63" i="12"/>
  <c r="P64" i="12"/>
  <c r="N64" i="12"/>
  <c r="P67" i="12"/>
  <c r="N67" i="12"/>
  <c r="P68" i="12"/>
  <c r="N68" i="12"/>
  <c r="P69" i="12"/>
  <c r="N69" i="12"/>
  <c r="P72" i="12"/>
  <c r="N72" i="12"/>
  <c r="P73" i="12"/>
  <c r="N73" i="12"/>
  <c r="P75" i="12"/>
  <c r="N75" i="12"/>
  <c r="P76" i="12"/>
  <c r="N76" i="12"/>
  <c r="P78" i="12"/>
  <c r="N78" i="12"/>
  <c r="P79" i="12"/>
  <c r="N79" i="12"/>
  <c r="P80" i="12"/>
  <c r="N80" i="12"/>
  <c r="P81" i="12"/>
  <c r="N81" i="12"/>
  <c r="P83" i="12"/>
  <c r="N83" i="12"/>
  <c r="P84" i="12"/>
  <c r="N84" i="12"/>
  <c r="P85" i="12"/>
  <c r="N85" i="12"/>
  <c r="P87" i="12"/>
  <c r="N87" i="12"/>
  <c r="P89" i="12"/>
  <c r="N89" i="12"/>
  <c r="P90" i="12"/>
  <c r="N90" i="12"/>
  <c r="P92" i="12"/>
  <c r="N92" i="12"/>
  <c r="P93" i="12"/>
  <c r="N93" i="12"/>
  <c r="P95" i="12"/>
  <c r="N95" i="12"/>
  <c r="P96" i="12"/>
  <c r="N96" i="12"/>
  <c r="P98" i="12"/>
  <c r="N98" i="12"/>
  <c r="P99" i="12"/>
  <c r="N99" i="12"/>
  <c r="P100" i="12"/>
  <c r="N100" i="12"/>
  <c r="P101" i="12"/>
  <c r="N101" i="12"/>
  <c r="P105" i="12"/>
  <c r="N105" i="12"/>
  <c r="P106" i="12"/>
  <c r="N106" i="12"/>
  <c r="P107" i="12"/>
  <c r="N107" i="12"/>
  <c r="P108" i="12"/>
  <c r="N108" i="12"/>
  <c r="P109" i="12"/>
  <c r="N109" i="12"/>
  <c r="P110" i="12"/>
  <c r="N110" i="12"/>
  <c r="P111" i="12"/>
  <c r="N111" i="12"/>
  <c r="P112" i="12"/>
  <c r="N112" i="12"/>
  <c r="P114" i="12"/>
  <c r="N114" i="12"/>
  <c r="P115" i="12"/>
  <c r="N115" i="12"/>
  <c r="P116" i="12"/>
  <c r="N116" i="12"/>
  <c r="P117" i="12"/>
  <c r="N117" i="12"/>
  <c r="P118" i="12"/>
  <c r="N118" i="12"/>
  <c r="P119" i="12"/>
  <c r="N119" i="12"/>
  <c r="P120" i="12"/>
  <c r="N120" i="12"/>
  <c r="P121" i="12"/>
  <c r="N121" i="12"/>
  <c r="P122" i="12"/>
  <c r="N122" i="12"/>
  <c r="P126" i="12"/>
  <c r="N126" i="12"/>
  <c r="P127" i="12"/>
  <c r="N127" i="12"/>
  <c r="P128" i="12"/>
  <c r="N128" i="12"/>
  <c r="P129" i="12"/>
  <c r="N129" i="12"/>
  <c r="P130" i="12"/>
  <c r="N130" i="12"/>
  <c r="P131" i="12"/>
  <c r="N131" i="12"/>
  <c r="P133" i="12"/>
  <c r="N133" i="12"/>
  <c r="P134" i="12"/>
  <c r="N134" i="12"/>
  <c r="P135" i="12"/>
  <c r="N135" i="12"/>
  <c r="P136" i="12"/>
  <c r="N136" i="12"/>
  <c r="P137" i="12"/>
  <c r="N137" i="12"/>
  <c r="P138" i="12"/>
  <c r="N138" i="12"/>
  <c r="P140" i="12"/>
  <c r="N140" i="12"/>
  <c r="P141" i="12"/>
  <c r="N141" i="12"/>
  <c r="P142" i="12"/>
  <c r="N142" i="12"/>
  <c r="P143" i="12"/>
  <c r="N143" i="12"/>
  <c r="P144" i="12"/>
  <c r="N144" i="12"/>
  <c r="P145" i="12"/>
  <c r="N145" i="12"/>
  <c r="P147" i="12"/>
  <c r="N147" i="12"/>
  <c r="P148" i="12"/>
  <c r="N148" i="12"/>
  <c r="P149" i="12"/>
  <c r="N149" i="12"/>
  <c r="P150" i="12"/>
  <c r="N150" i="12"/>
  <c r="P151" i="12"/>
  <c r="N151" i="12"/>
  <c r="P152" i="12"/>
  <c r="N152" i="12"/>
  <c r="P153" i="12"/>
  <c r="N153" i="12"/>
  <c r="P154" i="12"/>
  <c r="N154" i="12"/>
  <c r="P158" i="12"/>
  <c r="N158" i="12"/>
  <c r="P159" i="12"/>
  <c r="N159" i="12"/>
  <c r="P160" i="12"/>
  <c r="N160" i="12"/>
  <c r="P161" i="12"/>
  <c r="N161" i="12"/>
  <c r="P162" i="12"/>
  <c r="N162" i="12"/>
  <c r="P169" i="12"/>
  <c r="N169" i="12"/>
  <c r="P170" i="12"/>
  <c r="N170" i="12"/>
  <c r="P171" i="12"/>
  <c r="N171" i="12"/>
  <c r="P172" i="12"/>
  <c r="N172" i="12"/>
  <c r="P179" i="12"/>
  <c r="N179" i="12"/>
  <c r="P180" i="12"/>
  <c r="N180" i="12"/>
  <c r="P181" i="12"/>
  <c r="N181" i="12"/>
  <c r="P183" i="12"/>
  <c r="N183" i="12"/>
  <c r="P184" i="12"/>
  <c r="N184" i="12"/>
  <c r="P185" i="12"/>
  <c r="N185" i="12"/>
  <c r="P186" i="12"/>
  <c r="N186" i="12"/>
  <c r="P187" i="12"/>
  <c r="N187" i="12"/>
  <c r="P188" i="12"/>
  <c r="N188" i="12"/>
  <c r="P190" i="12"/>
  <c r="N190" i="12"/>
  <c r="P191" i="12"/>
  <c r="N191" i="12"/>
  <c r="P192" i="12"/>
  <c r="N192" i="12"/>
  <c r="P193" i="12"/>
  <c r="N193" i="12"/>
  <c r="P194" i="12"/>
  <c r="N194" i="12"/>
  <c r="P195" i="12"/>
  <c r="N195" i="12"/>
  <c r="P196" i="12"/>
  <c r="N196" i="12"/>
  <c r="P197" i="12"/>
  <c r="N197" i="12"/>
  <c r="P198" i="12"/>
  <c r="N198" i="12"/>
  <c r="P199" i="12"/>
  <c r="N199" i="12"/>
  <c r="P201" i="12"/>
  <c r="N201" i="12"/>
  <c r="P202" i="12"/>
  <c r="N202" i="12"/>
  <c r="P203" i="12"/>
  <c r="N203" i="12"/>
  <c r="P204" i="12"/>
  <c r="N204" i="12"/>
  <c r="P205" i="12"/>
  <c r="N205" i="12"/>
  <c r="P206" i="12"/>
  <c r="N206" i="12"/>
  <c r="P207" i="12"/>
  <c r="N207" i="12"/>
  <c r="P208" i="12"/>
  <c r="N208" i="12"/>
  <c r="P209" i="12"/>
  <c r="N209" i="12"/>
  <c r="P210" i="12"/>
  <c r="N210" i="12"/>
  <c r="P212" i="12"/>
  <c r="N212" i="12"/>
  <c r="P213" i="12"/>
  <c r="N213" i="12"/>
  <c r="P214" i="12"/>
  <c r="N214" i="12"/>
  <c r="P215" i="12"/>
  <c r="N215" i="12"/>
  <c r="P216" i="12"/>
  <c r="N216" i="12"/>
  <c r="P217" i="12"/>
  <c r="N217" i="12"/>
  <c r="P218" i="12"/>
  <c r="N218" i="12"/>
  <c r="P219" i="12"/>
  <c r="N219" i="12"/>
  <c r="P220" i="12"/>
  <c r="N220" i="12"/>
  <c r="P221" i="12"/>
  <c r="N221" i="12"/>
  <c r="P222" i="12"/>
  <c r="N222" i="12"/>
  <c r="P223" i="12"/>
  <c r="N223" i="12"/>
  <c r="P224" i="12"/>
  <c r="N224" i="12"/>
  <c r="P225" i="12"/>
  <c r="N225" i="12"/>
  <c r="P226" i="12"/>
  <c r="N226" i="12"/>
  <c r="P227" i="12"/>
  <c r="N227" i="12"/>
  <c r="P228" i="12"/>
  <c r="N228" i="12"/>
  <c r="P229" i="12"/>
  <c r="N229" i="12"/>
  <c r="P230" i="12"/>
  <c r="N230" i="12"/>
  <c r="P231" i="12"/>
  <c r="N231" i="12"/>
  <c r="P232" i="12"/>
  <c r="N232" i="12"/>
  <c r="P233" i="12"/>
  <c r="N233" i="12"/>
  <c r="P234" i="12"/>
  <c r="N234" i="12"/>
  <c r="P235" i="12"/>
  <c r="N235" i="12"/>
  <c r="P236" i="12"/>
  <c r="N236" i="12"/>
  <c r="P237" i="12"/>
  <c r="N237" i="12"/>
  <c r="P238" i="12"/>
  <c r="N238" i="12"/>
  <c r="P239" i="12"/>
  <c r="N239" i="12"/>
  <c r="P240" i="12"/>
  <c r="N240" i="12"/>
  <c r="P242" i="12"/>
  <c r="N242" i="12"/>
  <c r="P243" i="12"/>
  <c r="N243" i="12"/>
  <c r="P244" i="12"/>
  <c r="N244" i="12"/>
  <c r="P246" i="12"/>
  <c r="N246" i="12"/>
  <c r="P247" i="12"/>
  <c r="N247" i="12"/>
  <c r="P248" i="12"/>
  <c r="N248" i="12"/>
  <c r="P249" i="12"/>
  <c r="N249" i="12"/>
  <c r="P250" i="12"/>
  <c r="N250" i="12"/>
  <c r="P251" i="12"/>
  <c r="N251" i="12"/>
  <c r="P253" i="12"/>
  <c r="N253" i="12"/>
  <c r="P254" i="12"/>
  <c r="N254" i="12"/>
  <c r="P255" i="12"/>
  <c r="N255" i="12"/>
  <c r="P256" i="12"/>
  <c r="N256" i="12"/>
  <c r="P258" i="12"/>
  <c r="N258" i="12"/>
  <c r="P259" i="12"/>
  <c r="N259" i="12"/>
  <c r="P260" i="12"/>
  <c r="N260" i="12"/>
  <c r="P261" i="12"/>
  <c r="N261" i="12"/>
  <c r="P262" i="12"/>
  <c r="N262" i="12"/>
  <c r="P263" i="12"/>
  <c r="N263" i="12"/>
  <c r="P264" i="12"/>
  <c r="N264" i="12"/>
  <c r="P265" i="12"/>
  <c r="N265" i="12"/>
  <c r="P266" i="12"/>
  <c r="N266" i="12"/>
  <c r="P267" i="12"/>
  <c r="N267" i="12"/>
  <c r="P268" i="12"/>
  <c r="N268" i="12"/>
  <c r="P269" i="12"/>
  <c r="N269" i="12"/>
  <c r="P270" i="12"/>
  <c r="N270" i="12"/>
  <c r="P271" i="12"/>
  <c r="N271" i="12"/>
  <c r="P21" i="13"/>
  <c r="N21" i="13"/>
  <c r="P22" i="13"/>
  <c r="N22" i="13"/>
  <c r="P23" i="13"/>
  <c r="N23" i="13"/>
  <c r="P24" i="13"/>
  <c r="N24" i="13"/>
  <c r="P25" i="13"/>
  <c r="N25" i="13"/>
  <c r="P26" i="13"/>
  <c r="N26" i="13"/>
  <c r="P28" i="13"/>
  <c r="N28" i="13"/>
  <c r="P29" i="13"/>
  <c r="N29" i="13"/>
  <c r="P30" i="13"/>
  <c r="N30" i="13"/>
  <c r="P31" i="13"/>
  <c r="N31" i="13"/>
  <c r="P32" i="13"/>
  <c r="N32" i="13"/>
  <c r="P33" i="13"/>
  <c r="N33" i="13"/>
  <c r="P34" i="13"/>
  <c r="N34" i="13"/>
  <c r="P37" i="13"/>
  <c r="N37" i="13"/>
  <c r="P38" i="13"/>
  <c r="N38" i="13"/>
  <c r="P39" i="13"/>
  <c r="N39" i="13"/>
  <c r="P40" i="13"/>
  <c r="N40" i="13"/>
  <c r="P41" i="13"/>
  <c r="N41" i="13"/>
  <c r="P42" i="13"/>
  <c r="N42" i="13"/>
  <c r="P44" i="13"/>
  <c r="N44" i="13"/>
  <c r="P45" i="13"/>
  <c r="N45" i="13"/>
  <c r="P46" i="13"/>
  <c r="N46" i="13"/>
  <c r="P47" i="13"/>
  <c r="N47" i="13"/>
  <c r="P48" i="13"/>
  <c r="N48" i="13"/>
  <c r="P49" i="13"/>
  <c r="N49" i="13"/>
  <c r="P50" i="13"/>
  <c r="N50" i="13"/>
  <c r="P51" i="13"/>
  <c r="N51" i="13"/>
  <c r="P52" i="13"/>
  <c r="N52" i="13"/>
  <c r="P54" i="13"/>
  <c r="N54" i="13"/>
  <c r="P55" i="13"/>
  <c r="N55" i="13"/>
  <c r="P56" i="13"/>
  <c r="N56" i="13"/>
  <c r="P57" i="13"/>
  <c r="N57" i="13"/>
  <c r="P58" i="13"/>
  <c r="N58" i="13"/>
  <c r="P59" i="13"/>
  <c r="N59" i="13"/>
  <c r="P62" i="13"/>
  <c r="N62" i="13"/>
  <c r="P63" i="13"/>
  <c r="N63" i="13"/>
  <c r="P64" i="13"/>
  <c r="N64" i="13"/>
  <c r="P67" i="13"/>
  <c r="N67" i="13"/>
  <c r="P68" i="13"/>
  <c r="N68" i="13"/>
  <c r="P69" i="13"/>
  <c r="N69" i="13"/>
  <c r="P72" i="13"/>
  <c r="N72" i="13"/>
  <c r="P73" i="13"/>
  <c r="N73" i="13"/>
  <c r="P75" i="13"/>
  <c r="N75" i="13"/>
  <c r="P76" i="13"/>
  <c r="N76" i="13"/>
  <c r="P78" i="13"/>
  <c r="N78" i="13"/>
  <c r="P79" i="13"/>
  <c r="N79" i="13"/>
  <c r="P80" i="13"/>
  <c r="N80" i="13"/>
  <c r="P81" i="13"/>
  <c r="N81" i="13"/>
  <c r="P83" i="13"/>
  <c r="N83" i="13"/>
  <c r="P84" i="13"/>
  <c r="N84" i="13"/>
  <c r="P85" i="13"/>
  <c r="N85" i="13"/>
  <c r="P87" i="13"/>
  <c r="N87" i="13"/>
  <c r="P89" i="13"/>
  <c r="N89" i="13"/>
  <c r="P90" i="13"/>
  <c r="N90" i="13"/>
  <c r="P92" i="13"/>
  <c r="N92" i="13"/>
  <c r="P93" i="13"/>
  <c r="N93" i="13"/>
  <c r="P95" i="13"/>
  <c r="N95" i="13"/>
  <c r="P96" i="13"/>
  <c r="N96" i="13"/>
  <c r="P98" i="13"/>
  <c r="N98" i="13"/>
  <c r="P99" i="13"/>
  <c r="N99" i="13"/>
  <c r="P100" i="13"/>
  <c r="N100" i="13"/>
  <c r="P101" i="13"/>
  <c r="N101" i="13"/>
  <c r="P105" i="13"/>
  <c r="N105" i="13"/>
  <c r="P106" i="13"/>
  <c r="N106" i="13"/>
  <c r="P107" i="13"/>
  <c r="N107" i="13"/>
  <c r="P108" i="13"/>
  <c r="N108" i="13"/>
  <c r="P109" i="13"/>
  <c r="N109" i="13"/>
  <c r="P110" i="13"/>
  <c r="N110" i="13"/>
  <c r="P111" i="13"/>
  <c r="N111" i="13"/>
  <c r="P112" i="13"/>
  <c r="N112" i="13"/>
  <c r="P114" i="13"/>
  <c r="N114" i="13"/>
  <c r="P115" i="13"/>
  <c r="N115" i="13"/>
  <c r="P116" i="13"/>
  <c r="N116" i="13"/>
  <c r="P117" i="13"/>
  <c r="N117" i="13"/>
  <c r="P118" i="13"/>
  <c r="N118" i="13"/>
  <c r="P119" i="13"/>
  <c r="N119" i="13"/>
  <c r="P120" i="13"/>
  <c r="N120" i="13"/>
  <c r="P121" i="13"/>
  <c r="N121" i="13"/>
  <c r="P122" i="13"/>
  <c r="N122" i="13"/>
  <c r="P126" i="13"/>
  <c r="N126" i="13"/>
  <c r="P127" i="13"/>
  <c r="N127" i="13"/>
  <c r="P128" i="13"/>
  <c r="N128" i="13"/>
  <c r="P129" i="13"/>
  <c r="N129" i="13"/>
  <c r="P130" i="13"/>
  <c r="N130" i="13"/>
  <c r="P131" i="13"/>
  <c r="N131" i="13"/>
  <c r="P133" i="13"/>
  <c r="N133" i="13"/>
  <c r="P134" i="13"/>
  <c r="N134" i="13"/>
  <c r="P135" i="13"/>
  <c r="N135" i="13"/>
  <c r="P136" i="13"/>
  <c r="N136" i="13"/>
  <c r="P137" i="13"/>
  <c r="N137" i="13"/>
  <c r="P138" i="13"/>
  <c r="N138" i="13"/>
  <c r="P140" i="13"/>
  <c r="N140" i="13"/>
  <c r="P141" i="13"/>
  <c r="N141" i="13"/>
  <c r="P142" i="13"/>
  <c r="N142" i="13"/>
  <c r="P143" i="13"/>
  <c r="N143" i="13"/>
  <c r="P144" i="13"/>
  <c r="N144" i="13"/>
  <c r="P145" i="13"/>
  <c r="N145" i="13"/>
  <c r="P147" i="13"/>
  <c r="N147" i="13"/>
  <c r="P148" i="13"/>
  <c r="N148" i="13"/>
  <c r="P149" i="13"/>
  <c r="N149" i="13"/>
  <c r="P150" i="13"/>
  <c r="N150" i="13"/>
  <c r="P151" i="13"/>
  <c r="N151" i="13"/>
  <c r="P152" i="13"/>
  <c r="N152" i="13"/>
  <c r="P153" i="13"/>
  <c r="N153" i="13"/>
  <c r="P154" i="13"/>
  <c r="N154" i="13"/>
  <c r="P158" i="13"/>
  <c r="N158" i="13"/>
  <c r="P159" i="13"/>
  <c r="N159" i="13"/>
  <c r="P160" i="13"/>
  <c r="N160" i="13"/>
  <c r="P161" i="13"/>
  <c r="N161" i="13"/>
  <c r="P162" i="13"/>
  <c r="N162" i="13"/>
  <c r="P169" i="13"/>
  <c r="N169" i="13"/>
  <c r="P170" i="13"/>
  <c r="N170" i="13"/>
  <c r="P171" i="13"/>
  <c r="N171" i="13"/>
  <c r="P172" i="13"/>
  <c r="N172" i="13"/>
  <c r="P179" i="13"/>
  <c r="N179" i="13"/>
  <c r="P180" i="13"/>
  <c r="N180" i="13"/>
  <c r="P181" i="13"/>
  <c r="N181" i="13"/>
  <c r="P183" i="13"/>
  <c r="N183" i="13"/>
  <c r="P184" i="13"/>
  <c r="N184" i="13"/>
  <c r="P185" i="13"/>
  <c r="N185" i="13"/>
  <c r="P186" i="13"/>
  <c r="N186" i="13"/>
  <c r="P187" i="13"/>
  <c r="N187" i="13"/>
  <c r="P188" i="13"/>
  <c r="N188" i="13"/>
  <c r="P190" i="13"/>
  <c r="N190" i="13"/>
  <c r="P191" i="13"/>
  <c r="N191" i="13"/>
  <c r="P192" i="13"/>
  <c r="N192" i="13"/>
  <c r="P193" i="13"/>
  <c r="N193" i="13"/>
  <c r="P194" i="13"/>
  <c r="N194" i="13"/>
  <c r="P195" i="13"/>
  <c r="N195" i="13"/>
  <c r="P196" i="13"/>
  <c r="N196" i="13"/>
  <c r="P197" i="13"/>
  <c r="N197" i="13"/>
  <c r="P198" i="13"/>
  <c r="N198" i="13"/>
  <c r="P199" i="13"/>
  <c r="N199" i="13"/>
  <c r="P201" i="13"/>
  <c r="N201" i="13"/>
  <c r="P202" i="13"/>
  <c r="N202" i="13"/>
  <c r="P203" i="13"/>
  <c r="N203" i="13"/>
  <c r="P204" i="13"/>
  <c r="N204" i="13"/>
  <c r="P205" i="13"/>
  <c r="N205" i="13"/>
  <c r="P206" i="13"/>
  <c r="N206" i="13"/>
  <c r="P207" i="13"/>
  <c r="N207" i="13"/>
  <c r="P208" i="13"/>
  <c r="N208" i="13"/>
  <c r="P209" i="13"/>
  <c r="N209" i="13"/>
  <c r="P210" i="13"/>
  <c r="N210" i="13"/>
  <c r="P212" i="13"/>
  <c r="N212" i="13"/>
  <c r="P213" i="13"/>
  <c r="N213" i="13"/>
  <c r="P214" i="13"/>
  <c r="N214" i="13"/>
  <c r="P215" i="13"/>
  <c r="N215" i="13"/>
  <c r="P216" i="13"/>
  <c r="N216" i="13"/>
  <c r="P217" i="13"/>
  <c r="N217" i="13"/>
  <c r="P218" i="13"/>
  <c r="N218" i="13"/>
  <c r="P219" i="13"/>
  <c r="N219" i="13"/>
  <c r="P220" i="13"/>
  <c r="N220" i="13"/>
  <c r="P221" i="13"/>
  <c r="N221" i="13"/>
  <c r="P222" i="13"/>
  <c r="N222" i="13"/>
  <c r="P223" i="13"/>
  <c r="N223" i="13"/>
  <c r="P224" i="13"/>
  <c r="N224" i="13"/>
  <c r="P225" i="13"/>
  <c r="N225" i="13"/>
  <c r="P226" i="13"/>
  <c r="N226" i="13"/>
  <c r="P227" i="13"/>
  <c r="N227" i="13"/>
  <c r="P228" i="13"/>
  <c r="N228" i="13"/>
  <c r="P229" i="13"/>
  <c r="N229" i="13"/>
  <c r="P230" i="13"/>
  <c r="N230" i="13"/>
  <c r="P231" i="13"/>
  <c r="N231" i="13"/>
  <c r="P232" i="13"/>
  <c r="N232" i="13"/>
  <c r="P233" i="13"/>
  <c r="N233" i="13"/>
  <c r="P234" i="13"/>
  <c r="N234" i="13"/>
  <c r="P235" i="13"/>
  <c r="N235" i="13"/>
  <c r="P236" i="13"/>
  <c r="N236" i="13"/>
  <c r="P237" i="13"/>
  <c r="N237" i="13"/>
  <c r="P238" i="13"/>
  <c r="N238" i="13"/>
  <c r="P239" i="13"/>
  <c r="N239" i="13"/>
  <c r="P240" i="13"/>
  <c r="N240" i="13"/>
  <c r="P242" i="13"/>
  <c r="N242" i="13"/>
  <c r="P243" i="13"/>
  <c r="N243" i="13"/>
  <c r="P244" i="13"/>
  <c r="N244" i="13"/>
  <c r="P246" i="13"/>
  <c r="N246" i="13"/>
  <c r="P247" i="13"/>
  <c r="N247" i="13"/>
  <c r="P248" i="13"/>
  <c r="N248" i="13"/>
  <c r="P249" i="13"/>
  <c r="N249" i="13"/>
  <c r="P250" i="13"/>
  <c r="N250" i="13"/>
  <c r="P251" i="13"/>
  <c r="N251" i="13"/>
  <c r="P253" i="13"/>
  <c r="N253" i="13"/>
  <c r="P254" i="13"/>
  <c r="N254" i="13"/>
  <c r="P255" i="13"/>
  <c r="N255" i="13"/>
  <c r="P256" i="13"/>
  <c r="N256" i="13"/>
  <c r="P258" i="13"/>
  <c r="N258" i="13"/>
  <c r="P259" i="13"/>
  <c r="N259" i="13"/>
  <c r="P260" i="13"/>
  <c r="N260" i="13"/>
  <c r="P261" i="13"/>
  <c r="N261" i="13"/>
  <c r="P262" i="13"/>
  <c r="N262" i="13"/>
  <c r="P263" i="13"/>
  <c r="N263" i="13"/>
  <c r="P264" i="13"/>
  <c r="N264" i="13"/>
  <c r="P265" i="13"/>
  <c r="N265" i="13"/>
  <c r="P266" i="13"/>
  <c r="N266" i="13"/>
  <c r="P267" i="13"/>
  <c r="N267" i="13"/>
  <c r="P268" i="13"/>
  <c r="N268" i="13"/>
  <c r="P269" i="13"/>
  <c r="N269" i="13"/>
  <c r="P270" i="13"/>
  <c r="N270" i="13"/>
  <c r="P271" i="13"/>
  <c r="N271" i="13"/>
  <c r="P21" i="14"/>
  <c r="N21" i="14"/>
  <c r="P22" i="14"/>
  <c r="N22" i="14"/>
  <c r="P23" i="14"/>
  <c r="N23" i="14"/>
  <c r="P24" i="14"/>
  <c r="N24" i="14"/>
  <c r="P25" i="14"/>
  <c r="N25" i="14"/>
  <c r="P26" i="14"/>
  <c r="N26" i="14"/>
  <c r="P28" i="14"/>
  <c r="N28" i="14"/>
  <c r="P29" i="14"/>
  <c r="N29" i="14"/>
  <c r="P30" i="14"/>
  <c r="N30" i="14"/>
  <c r="P31" i="14"/>
  <c r="N31" i="14"/>
  <c r="P32" i="14"/>
  <c r="N32" i="14"/>
  <c r="P33" i="14"/>
  <c r="N33" i="14"/>
  <c r="P34" i="14"/>
  <c r="N34" i="14"/>
  <c r="P37" i="14"/>
  <c r="N37" i="14"/>
  <c r="P38" i="14"/>
  <c r="N38" i="14"/>
  <c r="P39" i="14"/>
  <c r="N39" i="14"/>
  <c r="P40" i="14"/>
  <c r="N40" i="14"/>
  <c r="P41" i="14"/>
  <c r="N41" i="14"/>
  <c r="P42" i="14"/>
  <c r="N42" i="14"/>
  <c r="P44" i="14"/>
  <c r="N44" i="14"/>
  <c r="P45" i="14"/>
  <c r="N45" i="14"/>
  <c r="P46" i="14"/>
  <c r="N46" i="14"/>
  <c r="P47" i="14"/>
  <c r="N47" i="14"/>
  <c r="P48" i="14"/>
  <c r="N48" i="14"/>
  <c r="P49" i="14"/>
  <c r="N49" i="14"/>
  <c r="P50" i="14"/>
  <c r="N50" i="14"/>
  <c r="P51" i="14"/>
  <c r="N51" i="14"/>
  <c r="P52" i="14"/>
  <c r="N52" i="14"/>
  <c r="P54" i="14"/>
  <c r="N54" i="14"/>
  <c r="P55" i="14"/>
  <c r="N55" i="14"/>
  <c r="P56" i="14"/>
  <c r="N56" i="14"/>
  <c r="P57" i="14"/>
  <c r="N57" i="14"/>
  <c r="P58" i="14"/>
  <c r="N58" i="14"/>
  <c r="P59" i="14"/>
  <c r="N59" i="14"/>
  <c r="P62" i="14"/>
  <c r="N62" i="14"/>
  <c r="P63" i="14"/>
  <c r="N63" i="14"/>
  <c r="P64" i="14"/>
  <c r="N64" i="14"/>
  <c r="P67" i="14"/>
  <c r="N67" i="14"/>
  <c r="P68" i="14"/>
  <c r="N68" i="14"/>
  <c r="P69" i="14"/>
  <c r="N69" i="14"/>
  <c r="P72" i="14"/>
  <c r="N72" i="14"/>
  <c r="P73" i="14"/>
  <c r="N73" i="14"/>
  <c r="P75" i="14"/>
  <c r="N75" i="14"/>
  <c r="P76" i="14"/>
  <c r="N76" i="14"/>
  <c r="P78" i="14"/>
  <c r="N78" i="14"/>
  <c r="P79" i="14"/>
  <c r="N79" i="14"/>
  <c r="P80" i="14"/>
  <c r="N80" i="14"/>
  <c r="P81" i="14"/>
  <c r="N81" i="14"/>
  <c r="P83" i="14"/>
  <c r="N83" i="14"/>
  <c r="P84" i="14"/>
  <c r="N84" i="14"/>
  <c r="P85" i="14"/>
  <c r="N85" i="14"/>
  <c r="P87" i="14"/>
  <c r="N87" i="14"/>
  <c r="P89" i="14"/>
  <c r="N89" i="14"/>
  <c r="P90" i="14"/>
  <c r="N90" i="14"/>
  <c r="P92" i="14"/>
  <c r="N92" i="14"/>
  <c r="P93" i="14"/>
  <c r="N93" i="14"/>
  <c r="P95" i="14"/>
  <c r="N95" i="14"/>
  <c r="P96" i="14"/>
  <c r="N96" i="14"/>
  <c r="P98" i="14"/>
  <c r="N98" i="14"/>
  <c r="P99" i="14"/>
  <c r="N99" i="14"/>
  <c r="P100" i="14"/>
  <c r="N100" i="14"/>
  <c r="P101" i="14"/>
  <c r="N101" i="14"/>
  <c r="P105" i="14"/>
  <c r="N105" i="14"/>
  <c r="P106" i="14"/>
  <c r="N106" i="14"/>
  <c r="P107" i="14"/>
  <c r="N107" i="14"/>
  <c r="P108" i="14"/>
  <c r="N108" i="14"/>
  <c r="P109" i="14"/>
  <c r="N109" i="14"/>
  <c r="P110" i="14"/>
  <c r="N110" i="14"/>
  <c r="P111" i="14"/>
  <c r="N111" i="14"/>
  <c r="P112" i="14"/>
  <c r="N112" i="14"/>
  <c r="P114" i="14"/>
  <c r="N114" i="14"/>
  <c r="P115" i="14"/>
  <c r="N115" i="14"/>
  <c r="P116" i="14"/>
  <c r="N116" i="14"/>
  <c r="P117" i="14"/>
  <c r="N117" i="14"/>
  <c r="P118" i="14"/>
  <c r="N118" i="14"/>
  <c r="P119" i="14"/>
  <c r="N119" i="14"/>
  <c r="P120" i="14"/>
  <c r="N120" i="14"/>
  <c r="P121" i="14"/>
  <c r="N121" i="14"/>
  <c r="P122" i="14"/>
  <c r="N122" i="14"/>
  <c r="P126" i="14"/>
  <c r="N126" i="14"/>
  <c r="P127" i="14"/>
  <c r="N127" i="14"/>
  <c r="P128" i="14"/>
  <c r="N128" i="14"/>
  <c r="P129" i="14"/>
  <c r="N129" i="14"/>
  <c r="P130" i="14"/>
  <c r="N130" i="14"/>
  <c r="P131" i="14"/>
  <c r="N131" i="14"/>
  <c r="P133" i="14"/>
  <c r="N133" i="14"/>
  <c r="P134" i="14"/>
  <c r="N134" i="14"/>
  <c r="P135" i="14"/>
  <c r="N135" i="14"/>
  <c r="P136" i="14"/>
  <c r="N136" i="14"/>
  <c r="P137" i="14"/>
  <c r="N137" i="14"/>
  <c r="P138" i="14"/>
  <c r="N138" i="14"/>
  <c r="P140" i="14"/>
  <c r="N140" i="14"/>
  <c r="P141" i="14"/>
  <c r="N141" i="14"/>
  <c r="P142" i="14"/>
  <c r="N142" i="14"/>
  <c r="P143" i="14"/>
  <c r="N143" i="14"/>
  <c r="P144" i="14"/>
  <c r="N144" i="14"/>
  <c r="P145" i="14"/>
  <c r="N145" i="14"/>
  <c r="P147" i="14"/>
  <c r="N147" i="14"/>
  <c r="P148" i="14"/>
  <c r="N148" i="14"/>
  <c r="P149" i="14"/>
  <c r="N149" i="14"/>
  <c r="P150" i="14"/>
  <c r="N150" i="14"/>
  <c r="P151" i="14"/>
  <c r="N151" i="14"/>
  <c r="P152" i="14"/>
  <c r="N152" i="14"/>
  <c r="P153" i="14"/>
  <c r="N153" i="14"/>
  <c r="P154" i="14"/>
  <c r="N154" i="14"/>
  <c r="P158" i="14"/>
  <c r="N158" i="14"/>
  <c r="P159" i="14"/>
  <c r="N159" i="14"/>
  <c r="P160" i="14"/>
  <c r="N160" i="14"/>
  <c r="P161" i="14"/>
  <c r="N161" i="14"/>
  <c r="P162" i="14"/>
  <c r="N162" i="14"/>
  <c r="P169" i="14"/>
  <c r="N169" i="14"/>
  <c r="P170" i="14"/>
  <c r="N170" i="14"/>
  <c r="P171" i="14"/>
  <c r="N171" i="14"/>
  <c r="P172" i="14"/>
  <c r="N172" i="14"/>
  <c r="P179" i="14"/>
  <c r="N179" i="14"/>
  <c r="P180" i="14"/>
  <c r="N180" i="14"/>
  <c r="P181" i="14"/>
  <c r="N181" i="14"/>
  <c r="P183" i="14"/>
  <c r="N183" i="14"/>
  <c r="P184" i="14"/>
  <c r="N184" i="14"/>
  <c r="P185" i="14"/>
  <c r="N185" i="14"/>
  <c r="P186" i="14"/>
  <c r="N186" i="14"/>
  <c r="P187" i="14"/>
  <c r="N187" i="14"/>
  <c r="P188" i="14"/>
  <c r="N188" i="14"/>
  <c r="P190" i="14"/>
  <c r="N190" i="14"/>
  <c r="P191" i="14"/>
  <c r="N191" i="14"/>
  <c r="P192" i="14"/>
  <c r="N192" i="14"/>
  <c r="P193" i="14"/>
  <c r="N193" i="14"/>
  <c r="P194" i="14"/>
  <c r="N194" i="14"/>
  <c r="P195" i="14"/>
  <c r="N195" i="14"/>
  <c r="P196" i="14"/>
  <c r="N196" i="14"/>
  <c r="P197" i="14"/>
  <c r="N197" i="14"/>
  <c r="P198" i="14"/>
  <c r="N198" i="14"/>
  <c r="P199" i="14"/>
  <c r="N199" i="14"/>
  <c r="P201" i="14"/>
  <c r="N201" i="14"/>
  <c r="P202" i="14"/>
  <c r="N202" i="14"/>
  <c r="P203" i="14"/>
  <c r="N203" i="14"/>
  <c r="P204" i="14"/>
  <c r="N204" i="14"/>
  <c r="P205" i="14"/>
  <c r="N205" i="14"/>
  <c r="P206" i="14"/>
  <c r="N206" i="14"/>
  <c r="P207" i="14"/>
  <c r="N207" i="14"/>
  <c r="P208" i="14"/>
  <c r="N208" i="14"/>
  <c r="P209" i="14"/>
  <c r="N209" i="14"/>
  <c r="P210" i="14"/>
  <c r="N210" i="14"/>
  <c r="P212" i="14"/>
  <c r="N212" i="14"/>
  <c r="P213" i="14"/>
  <c r="N213" i="14"/>
  <c r="P214" i="14"/>
  <c r="N214" i="14"/>
  <c r="P215" i="14"/>
  <c r="N215" i="14"/>
  <c r="P216" i="14"/>
  <c r="N216" i="14"/>
  <c r="P217" i="14"/>
  <c r="N217" i="14"/>
  <c r="P218" i="14"/>
  <c r="N218" i="14"/>
  <c r="P219" i="14"/>
  <c r="N219" i="14"/>
  <c r="P220" i="14"/>
  <c r="N220" i="14"/>
  <c r="P221" i="14"/>
  <c r="N221" i="14"/>
  <c r="P222" i="14"/>
  <c r="N222" i="14"/>
  <c r="P223" i="14"/>
  <c r="N223" i="14"/>
  <c r="P224" i="14"/>
  <c r="N224" i="14"/>
  <c r="P225" i="14"/>
  <c r="N225" i="14"/>
  <c r="P226" i="14"/>
  <c r="N226" i="14"/>
  <c r="P227" i="14"/>
  <c r="N227" i="14"/>
  <c r="P228" i="14"/>
  <c r="N228" i="14"/>
  <c r="P229" i="14"/>
  <c r="N229" i="14"/>
  <c r="P230" i="14"/>
  <c r="N230" i="14"/>
  <c r="P231" i="14"/>
  <c r="N231" i="14"/>
  <c r="P232" i="14"/>
  <c r="N232" i="14"/>
  <c r="P233" i="14"/>
  <c r="N233" i="14"/>
  <c r="P234" i="14"/>
  <c r="N234" i="14"/>
  <c r="P235" i="14"/>
  <c r="N235" i="14"/>
  <c r="P236" i="14"/>
  <c r="N236" i="14"/>
  <c r="P237" i="14"/>
  <c r="N237" i="14"/>
  <c r="P238" i="14"/>
  <c r="N238" i="14"/>
  <c r="P239" i="14"/>
  <c r="N239" i="14"/>
  <c r="P240" i="14"/>
  <c r="N240" i="14"/>
  <c r="P242" i="14"/>
  <c r="N242" i="14"/>
  <c r="P243" i="14"/>
  <c r="N243" i="14"/>
  <c r="P244" i="14"/>
  <c r="N244" i="14"/>
  <c r="P246" i="14"/>
  <c r="N246" i="14"/>
  <c r="P247" i="14"/>
  <c r="N247" i="14"/>
  <c r="P248" i="14"/>
  <c r="N248" i="14"/>
  <c r="P249" i="14"/>
  <c r="N249" i="14"/>
  <c r="P250" i="14"/>
  <c r="N250" i="14"/>
  <c r="P251" i="14"/>
  <c r="N251" i="14"/>
  <c r="P253" i="14"/>
  <c r="N253" i="14"/>
  <c r="P254" i="14"/>
  <c r="N254" i="14"/>
  <c r="P255" i="14"/>
  <c r="N255" i="14"/>
  <c r="P256" i="14"/>
  <c r="N256" i="14"/>
  <c r="P258" i="14"/>
  <c r="N258" i="14"/>
  <c r="P259" i="14"/>
  <c r="N259" i="14"/>
  <c r="P260" i="14"/>
  <c r="N260" i="14"/>
  <c r="P261" i="14"/>
  <c r="N261" i="14"/>
  <c r="P262" i="14"/>
  <c r="N262" i="14"/>
  <c r="P263" i="14"/>
  <c r="N263" i="14"/>
  <c r="P264" i="14"/>
  <c r="N264" i="14"/>
  <c r="P265" i="14"/>
  <c r="N265" i="14"/>
  <c r="P266" i="14"/>
  <c r="N266" i="14"/>
  <c r="P267" i="14"/>
  <c r="N267" i="14"/>
  <c r="P268" i="14"/>
  <c r="N268" i="14"/>
  <c r="P269" i="14"/>
  <c r="N269" i="14"/>
  <c r="P270" i="14"/>
  <c r="N270" i="14"/>
  <c r="P271" i="14"/>
  <c r="N271" i="14"/>
  <c r="P21" i="15"/>
  <c r="N21" i="15"/>
  <c r="P22" i="15"/>
  <c r="N22" i="15"/>
  <c r="P23" i="15"/>
  <c r="N23" i="15"/>
  <c r="P24" i="15"/>
  <c r="N24" i="15"/>
  <c r="P25" i="15"/>
  <c r="N25" i="15"/>
  <c r="P26" i="15"/>
  <c r="N26" i="15"/>
  <c r="P28" i="15"/>
  <c r="N28" i="15"/>
  <c r="P29" i="15"/>
  <c r="N29" i="15"/>
  <c r="P30" i="15"/>
  <c r="N30" i="15"/>
  <c r="P31" i="15"/>
  <c r="N31" i="15"/>
  <c r="P32" i="15"/>
  <c r="N32" i="15"/>
  <c r="P33" i="15"/>
  <c r="N33" i="15"/>
  <c r="P34" i="15"/>
  <c r="N34" i="15"/>
  <c r="P37" i="15"/>
  <c r="N37" i="15"/>
  <c r="P38" i="15"/>
  <c r="N38" i="15"/>
  <c r="P39" i="15"/>
  <c r="N39" i="15"/>
  <c r="P40" i="15"/>
  <c r="N40" i="15"/>
  <c r="P41" i="15"/>
  <c r="N41" i="15"/>
  <c r="P42" i="15"/>
  <c r="N42" i="15"/>
  <c r="P44" i="15"/>
  <c r="N44" i="15"/>
  <c r="P45" i="15"/>
  <c r="N45" i="15"/>
  <c r="P46" i="15"/>
  <c r="N46" i="15"/>
  <c r="P47" i="15"/>
  <c r="N47" i="15"/>
  <c r="P48" i="15"/>
  <c r="N48" i="15"/>
  <c r="P49" i="15"/>
  <c r="N49" i="15"/>
  <c r="P50" i="15"/>
  <c r="N50" i="15"/>
  <c r="P51" i="15"/>
  <c r="N51" i="15"/>
  <c r="P52" i="15"/>
  <c r="N52" i="15"/>
  <c r="P54" i="15"/>
  <c r="N54" i="15"/>
  <c r="P55" i="15"/>
  <c r="N55" i="15"/>
  <c r="P56" i="15"/>
  <c r="N56" i="15"/>
  <c r="P57" i="15"/>
  <c r="N57" i="15"/>
  <c r="P58" i="15"/>
  <c r="N58" i="15"/>
  <c r="P59" i="15"/>
  <c r="N59" i="15"/>
  <c r="P62" i="15"/>
  <c r="N62" i="15"/>
  <c r="P63" i="15"/>
  <c r="N63" i="15"/>
  <c r="P64" i="15"/>
  <c r="N64" i="15"/>
  <c r="P67" i="15"/>
  <c r="N67" i="15"/>
  <c r="P68" i="15"/>
  <c r="N68" i="15"/>
  <c r="P69" i="15"/>
  <c r="N69" i="15"/>
  <c r="P72" i="15"/>
  <c r="N72" i="15"/>
  <c r="P73" i="15"/>
  <c r="N73" i="15"/>
  <c r="P75" i="15"/>
  <c r="N75" i="15"/>
  <c r="P76" i="15"/>
  <c r="N76" i="15"/>
  <c r="P78" i="15"/>
  <c r="N78" i="15"/>
  <c r="P79" i="15"/>
  <c r="N79" i="15"/>
  <c r="P80" i="15"/>
  <c r="N80" i="15"/>
  <c r="P81" i="15"/>
  <c r="N81" i="15"/>
  <c r="P83" i="15"/>
  <c r="N83" i="15"/>
  <c r="P84" i="15"/>
  <c r="N84" i="15"/>
  <c r="P85" i="15"/>
  <c r="N85" i="15"/>
  <c r="P87" i="15"/>
  <c r="N87" i="15"/>
  <c r="P89" i="15"/>
  <c r="N89" i="15"/>
  <c r="P90" i="15"/>
  <c r="N90" i="15"/>
  <c r="P92" i="15"/>
  <c r="N92" i="15"/>
  <c r="P93" i="15"/>
  <c r="N93" i="15"/>
  <c r="P95" i="15"/>
  <c r="N95" i="15"/>
  <c r="P96" i="15"/>
  <c r="N96" i="15"/>
  <c r="P98" i="15"/>
  <c r="N98" i="15"/>
  <c r="P99" i="15"/>
  <c r="N99" i="15"/>
  <c r="P100" i="15"/>
  <c r="N100" i="15"/>
  <c r="P101" i="15"/>
  <c r="N101" i="15"/>
  <c r="P105" i="15"/>
  <c r="N105" i="15"/>
  <c r="P106" i="15"/>
  <c r="N106" i="15"/>
  <c r="P107" i="15"/>
  <c r="N107" i="15"/>
  <c r="P108" i="15"/>
  <c r="N108" i="15"/>
  <c r="P109" i="15"/>
  <c r="N109" i="15"/>
  <c r="P110" i="15"/>
  <c r="N110" i="15"/>
  <c r="P111" i="15"/>
  <c r="N111" i="15"/>
  <c r="P112" i="15"/>
  <c r="N112" i="15"/>
  <c r="P114" i="15"/>
  <c r="N114" i="15"/>
  <c r="P115" i="15"/>
  <c r="N115" i="15"/>
  <c r="P116" i="15"/>
  <c r="N116" i="15"/>
  <c r="P117" i="15"/>
  <c r="N117" i="15"/>
  <c r="P118" i="15"/>
  <c r="N118" i="15"/>
  <c r="P119" i="15"/>
  <c r="N119" i="15"/>
  <c r="P120" i="15"/>
  <c r="N120" i="15"/>
  <c r="P121" i="15"/>
  <c r="N121" i="15"/>
  <c r="P122" i="15"/>
  <c r="N122" i="15"/>
  <c r="P126" i="15"/>
  <c r="N126" i="15"/>
  <c r="P127" i="15"/>
  <c r="N127" i="15"/>
  <c r="P128" i="15"/>
  <c r="N128" i="15"/>
  <c r="P129" i="15"/>
  <c r="N129" i="15"/>
  <c r="P130" i="15"/>
  <c r="N130" i="15"/>
  <c r="P131" i="15"/>
  <c r="N131" i="15"/>
  <c r="P133" i="15"/>
  <c r="N133" i="15"/>
  <c r="P134" i="15"/>
  <c r="N134" i="15"/>
  <c r="P135" i="15"/>
  <c r="N135" i="15"/>
  <c r="P136" i="15"/>
  <c r="N136" i="15"/>
  <c r="P137" i="15"/>
  <c r="N137" i="15"/>
  <c r="P138" i="15"/>
  <c r="N138" i="15"/>
  <c r="P140" i="15"/>
  <c r="N140" i="15"/>
  <c r="P141" i="15"/>
  <c r="N141" i="15"/>
  <c r="P142" i="15"/>
  <c r="N142" i="15"/>
  <c r="P143" i="15"/>
  <c r="N143" i="15"/>
  <c r="P144" i="15"/>
  <c r="N144" i="15"/>
  <c r="P145" i="15"/>
  <c r="N145" i="15"/>
  <c r="P147" i="15"/>
  <c r="N147" i="15"/>
  <c r="P148" i="15"/>
  <c r="N148" i="15"/>
  <c r="P149" i="15"/>
  <c r="N149" i="15"/>
  <c r="P150" i="15"/>
  <c r="N150" i="15"/>
  <c r="P151" i="15"/>
  <c r="N151" i="15"/>
  <c r="P152" i="15"/>
  <c r="N152" i="15"/>
  <c r="P153" i="15"/>
  <c r="N153" i="15"/>
  <c r="P154" i="15"/>
  <c r="N154" i="15"/>
  <c r="P158" i="15"/>
  <c r="N158" i="15"/>
  <c r="P159" i="15"/>
  <c r="N159" i="15"/>
  <c r="P160" i="15"/>
  <c r="N160" i="15"/>
  <c r="P161" i="15"/>
  <c r="N161" i="15"/>
  <c r="P162" i="15"/>
  <c r="N162" i="15"/>
  <c r="P169" i="15"/>
  <c r="N169" i="15"/>
  <c r="P170" i="15"/>
  <c r="N170" i="15"/>
  <c r="P171" i="15"/>
  <c r="N171" i="15"/>
  <c r="P172" i="15"/>
  <c r="N172" i="15"/>
  <c r="P179" i="15"/>
  <c r="N179" i="15"/>
  <c r="P180" i="15"/>
  <c r="N180" i="15"/>
  <c r="P181" i="15"/>
  <c r="N181" i="15"/>
  <c r="P183" i="15"/>
  <c r="N183" i="15"/>
  <c r="P184" i="15"/>
  <c r="N184" i="15"/>
  <c r="P185" i="15"/>
  <c r="N185" i="15"/>
  <c r="P186" i="15"/>
  <c r="N186" i="15"/>
  <c r="P187" i="15"/>
  <c r="N187" i="15"/>
  <c r="P188" i="15"/>
  <c r="N188" i="15"/>
  <c r="P190" i="15"/>
  <c r="N190" i="15"/>
  <c r="P191" i="15"/>
  <c r="N191" i="15"/>
  <c r="P192" i="15"/>
  <c r="N192" i="15"/>
  <c r="P193" i="15"/>
  <c r="N193" i="15"/>
  <c r="P194" i="15"/>
  <c r="N194" i="15"/>
  <c r="P195" i="15"/>
  <c r="N195" i="15"/>
  <c r="P196" i="15"/>
  <c r="N196" i="15"/>
  <c r="P197" i="15"/>
  <c r="N197" i="15"/>
  <c r="P198" i="15"/>
  <c r="N198" i="15"/>
  <c r="P199" i="15"/>
  <c r="N199" i="15"/>
  <c r="P201" i="15"/>
  <c r="N201" i="15"/>
  <c r="P202" i="15"/>
  <c r="N202" i="15"/>
  <c r="P203" i="15"/>
  <c r="N203" i="15"/>
  <c r="P204" i="15"/>
  <c r="N204" i="15"/>
  <c r="P205" i="15"/>
  <c r="N205" i="15"/>
  <c r="P206" i="15"/>
  <c r="N206" i="15"/>
  <c r="P207" i="15"/>
  <c r="N207" i="15"/>
  <c r="P208" i="15"/>
  <c r="N208" i="15"/>
  <c r="P209" i="15"/>
  <c r="N209" i="15"/>
  <c r="P210" i="15"/>
  <c r="N210" i="15"/>
  <c r="P212" i="15"/>
  <c r="N212" i="15"/>
  <c r="P213" i="15"/>
  <c r="N213" i="15"/>
  <c r="P214" i="15"/>
  <c r="N214" i="15"/>
  <c r="P215" i="15"/>
  <c r="N215" i="15"/>
  <c r="P216" i="15"/>
  <c r="N216" i="15"/>
  <c r="P217" i="15"/>
  <c r="N217" i="15"/>
  <c r="P218" i="15"/>
  <c r="N218" i="15"/>
  <c r="P219" i="15"/>
  <c r="N219" i="15"/>
  <c r="P220" i="15"/>
  <c r="N220" i="15"/>
  <c r="P221" i="15"/>
  <c r="N221" i="15"/>
  <c r="P222" i="15"/>
  <c r="N222" i="15"/>
  <c r="P223" i="15"/>
  <c r="N223" i="15"/>
  <c r="P224" i="15"/>
  <c r="N224" i="15"/>
  <c r="P225" i="15"/>
  <c r="N225" i="15"/>
  <c r="P226" i="15"/>
  <c r="N226" i="15"/>
  <c r="P227" i="15"/>
  <c r="N227" i="15"/>
  <c r="P228" i="15"/>
  <c r="N228" i="15"/>
  <c r="P229" i="15"/>
  <c r="N229" i="15"/>
  <c r="P230" i="15"/>
  <c r="N230" i="15"/>
  <c r="P231" i="15"/>
  <c r="N231" i="15"/>
  <c r="P232" i="15"/>
  <c r="N232" i="15"/>
  <c r="P233" i="15"/>
  <c r="N233" i="15"/>
  <c r="P234" i="15"/>
  <c r="N234" i="15"/>
  <c r="P235" i="15"/>
  <c r="N235" i="15"/>
  <c r="P236" i="15"/>
  <c r="N236" i="15"/>
  <c r="P237" i="15"/>
  <c r="N237" i="15"/>
  <c r="P238" i="15"/>
  <c r="N238" i="15"/>
  <c r="P239" i="15"/>
  <c r="N239" i="15"/>
  <c r="P240" i="15"/>
  <c r="N240" i="15"/>
  <c r="P242" i="15"/>
  <c r="N242" i="15"/>
  <c r="P243" i="15"/>
  <c r="N243" i="15"/>
  <c r="P244" i="15"/>
  <c r="N244" i="15"/>
  <c r="P246" i="15"/>
  <c r="N246" i="15"/>
  <c r="P247" i="15"/>
  <c r="N247" i="15"/>
  <c r="P248" i="15"/>
  <c r="N248" i="15"/>
  <c r="P249" i="15"/>
  <c r="N249" i="15"/>
  <c r="P250" i="15"/>
  <c r="N250" i="15"/>
  <c r="P251" i="15"/>
  <c r="N251" i="15"/>
  <c r="P253" i="15"/>
  <c r="N253" i="15"/>
  <c r="P254" i="15"/>
  <c r="N254" i="15"/>
  <c r="P255" i="15"/>
  <c r="N255" i="15"/>
  <c r="P256" i="15"/>
  <c r="N256" i="15"/>
  <c r="P258" i="15"/>
  <c r="N258" i="15"/>
  <c r="P259" i="15"/>
  <c r="N259" i="15"/>
  <c r="P260" i="15"/>
  <c r="N260" i="15"/>
  <c r="P261" i="15"/>
  <c r="N261" i="15"/>
  <c r="P262" i="15"/>
  <c r="N262" i="15"/>
  <c r="P263" i="15"/>
  <c r="N263" i="15"/>
  <c r="P264" i="15"/>
  <c r="N264" i="15"/>
  <c r="P265" i="15"/>
  <c r="N265" i="15"/>
  <c r="P266" i="15"/>
  <c r="N266" i="15"/>
  <c r="P267" i="15"/>
  <c r="N267" i="15"/>
  <c r="P268" i="15"/>
  <c r="N268" i="15"/>
  <c r="P269" i="15"/>
  <c r="N269" i="15"/>
  <c r="P270" i="15"/>
  <c r="N270" i="15"/>
  <c r="P271" i="15"/>
  <c r="N271" i="15"/>
  <c r="P21" i="17"/>
  <c r="N21" i="17"/>
  <c r="P22" i="17"/>
  <c r="N22" i="17"/>
  <c r="P23" i="17"/>
  <c r="N23" i="17"/>
  <c r="P24" i="17"/>
  <c r="N24" i="17"/>
  <c r="P25" i="17"/>
  <c r="N25" i="17"/>
  <c r="P26" i="17"/>
  <c r="N26" i="17"/>
  <c r="P28" i="17"/>
  <c r="N28" i="17"/>
  <c r="P29" i="17"/>
  <c r="N29" i="17"/>
  <c r="P30" i="17"/>
  <c r="N30" i="17"/>
  <c r="P31" i="17"/>
  <c r="N31" i="17"/>
  <c r="P32" i="17"/>
  <c r="N32" i="17"/>
  <c r="P33" i="17"/>
  <c r="N33" i="17"/>
  <c r="P34" i="17"/>
  <c r="N34" i="17"/>
  <c r="P37" i="17"/>
  <c r="N37" i="17"/>
  <c r="P38" i="17"/>
  <c r="N38" i="17"/>
  <c r="P39" i="17"/>
  <c r="N39" i="17"/>
  <c r="P40" i="17"/>
  <c r="N40" i="17"/>
  <c r="P41" i="17"/>
  <c r="N41" i="17"/>
  <c r="P42" i="17"/>
  <c r="N42" i="17"/>
  <c r="P44" i="17"/>
  <c r="N44" i="17"/>
  <c r="P45" i="17"/>
  <c r="N45" i="17"/>
  <c r="P46" i="17"/>
  <c r="N46" i="17"/>
  <c r="P47" i="17"/>
  <c r="N47" i="17"/>
  <c r="P48" i="17"/>
  <c r="N48" i="17"/>
  <c r="P49" i="17"/>
  <c r="N49" i="17"/>
  <c r="P50" i="17"/>
  <c r="N50" i="17"/>
  <c r="P51" i="17"/>
  <c r="N51" i="17"/>
  <c r="P52" i="17"/>
  <c r="N52" i="17"/>
  <c r="P54" i="17"/>
  <c r="N54" i="17"/>
  <c r="P55" i="17"/>
  <c r="N55" i="17"/>
  <c r="P56" i="17"/>
  <c r="N56" i="17"/>
  <c r="P57" i="17"/>
  <c r="N57" i="17"/>
  <c r="P58" i="17"/>
  <c r="N58" i="17"/>
  <c r="P59" i="17"/>
  <c r="N59" i="17"/>
  <c r="P62" i="17"/>
  <c r="N62" i="17"/>
  <c r="P63" i="17"/>
  <c r="N63" i="17"/>
  <c r="P64" i="17"/>
  <c r="N64" i="17"/>
  <c r="P67" i="17"/>
  <c r="N67" i="17"/>
  <c r="P68" i="17"/>
  <c r="N68" i="17"/>
  <c r="P69" i="17"/>
  <c r="N69" i="17"/>
  <c r="P72" i="17"/>
  <c r="N72" i="17"/>
  <c r="P73" i="17"/>
  <c r="N73" i="17"/>
  <c r="P75" i="17"/>
  <c r="N75" i="17"/>
  <c r="P76" i="17"/>
  <c r="N76" i="17"/>
  <c r="P78" i="17"/>
  <c r="N78" i="17"/>
  <c r="P79" i="17"/>
  <c r="N79" i="17"/>
  <c r="P80" i="17"/>
  <c r="N80" i="17"/>
  <c r="P81" i="17"/>
  <c r="N81" i="17"/>
  <c r="P83" i="17"/>
  <c r="N83" i="17"/>
  <c r="P84" i="17"/>
  <c r="N84" i="17"/>
  <c r="P85" i="17"/>
  <c r="N85" i="17"/>
  <c r="P87" i="17"/>
  <c r="N87" i="17"/>
  <c r="P89" i="17"/>
  <c r="N89" i="17"/>
  <c r="P90" i="17"/>
  <c r="N90" i="17"/>
  <c r="P92" i="17"/>
  <c r="N92" i="17"/>
  <c r="P93" i="17"/>
  <c r="N93" i="17"/>
  <c r="P95" i="17"/>
  <c r="N95" i="17"/>
  <c r="P96" i="17"/>
  <c r="N96" i="17"/>
  <c r="P98" i="17"/>
  <c r="N98" i="17"/>
  <c r="P99" i="17"/>
  <c r="N99" i="17"/>
  <c r="P100" i="17"/>
  <c r="N100" i="17"/>
  <c r="P101" i="17"/>
  <c r="N101" i="17"/>
  <c r="P105" i="17"/>
  <c r="N105" i="17"/>
  <c r="P106" i="17"/>
  <c r="N106" i="17"/>
  <c r="P107" i="17"/>
  <c r="N107" i="17"/>
  <c r="P108" i="17"/>
  <c r="N108" i="17"/>
  <c r="P109" i="17"/>
  <c r="N109" i="17"/>
  <c r="P110" i="17"/>
  <c r="N110" i="17"/>
  <c r="P111" i="17"/>
  <c r="N111" i="17"/>
  <c r="P112" i="17"/>
  <c r="N112" i="17"/>
  <c r="P114" i="17"/>
  <c r="N114" i="17"/>
  <c r="P115" i="17"/>
  <c r="N115" i="17"/>
  <c r="P116" i="17"/>
  <c r="N116" i="17"/>
  <c r="P117" i="17"/>
  <c r="N117" i="17"/>
  <c r="P118" i="17"/>
  <c r="N118" i="17"/>
  <c r="P119" i="17"/>
  <c r="N119" i="17"/>
  <c r="P120" i="17"/>
  <c r="N120" i="17"/>
  <c r="P121" i="17"/>
  <c r="N121" i="17"/>
  <c r="P122" i="17"/>
  <c r="N122" i="17"/>
  <c r="P126" i="17"/>
  <c r="N126" i="17"/>
  <c r="P127" i="17"/>
  <c r="N127" i="17"/>
  <c r="P128" i="17"/>
  <c r="N128" i="17"/>
  <c r="P129" i="17"/>
  <c r="N129" i="17"/>
  <c r="P130" i="17"/>
  <c r="N130" i="17"/>
  <c r="P131" i="17"/>
  <c r="N131" i="17"/>
  <c r="P133" i="17"/>
  <c r="N133" i="17"/>
  <c r="P134" i="17"/>
  <c r="N134" i="17"/>
  <c r="P135" i="17"/>
  <c r="N135" i="17"/>
  <c r="P136" i="17"/>
  <c r="N136" i="17"/>
  <c r="P137" i="17"/>
  <c r="N137" i="17"/>
  <c r="P138" i="17"/>
  <c r="N138" i="17"/>
  <c r="P140" i="17"/>
  <c r="N140" i="17"/>
  <c r="P141" i="17"/>
  <c r="N141" i="17"/>
  <c r="P142" i="17"/>
  <c r="N142" i="17"/>
  <c r="P143" i="17"/>
  <c r="N143" i="17"/>
  <c r="P144" i="17"/>
  <c r="N144" i="17"/>
  <c r="P145" i="17"/>
  <c r="N145" i="17"/>
  <c r="P147" i="17"/>
  <c r="N147" i="17"/>
  <c r="P148" i="17"/>
  <c r="N148" i="17"/>
  <c r="P149" i="17"/>
  <c r="N149" i="17"/>
  <c r="P150" i="17"/>
  <c r="N150" i="17"/>
  <c r="P151" i="17"/>
  <c r="N151" i="17"/>
  <c r="P152" i="17"/>
  <c r="N152" i="17"/>
  <c r="P153" i="17"/>
  <c r="N153" i="17"/>
  <c r="P154" i="17"/>
  <c r="N154" i="17"/>
  <c r="P158" i="17"/>
  <c r="N158" i="17"/>
  <c r="P159" i="17"/>
  <c r="N159" i="17"/>
  <c r="P160" i="17"/>
  <c r="N160" i="17"/>
  <c r="P161" i="17"/>
  <c r="N161" i="17"/>
  <c r="P162" i="17"/>
  <c r="N162" i="17"/>
  <c r="P169" i="17"/>
  <c r="N169" i="17"/>
  <c r="P170" i="17"/>
  <c r="N170" i="17"/>
  <c r="P171" i="17"/>
  <c r="N171" i="17"/>
  <c r="P172" i="17"/>
  <c r="N172" i="17"/>
  <c r="P179" i="17"/>
  <c r="N179" i="17"/>
  <c r="P180" i="17"/>
  <c r="N180" i="17"/>
  <c r="P181" i="17"/>
  <c r="N181" i="17"/>
  <c r="P183" i="17"/>
  <c r="N183" i="17"/>
  <c r="P184" i="17"/>
  <c r="N184" i="17"/>
  <c r="P185" i="17"/>
  <c r="N185" i="17"/>
  <c r="P186" i="17"/>
  <c r="N186" i="17"/>
  <c r="P187" i="17"/>
  <c r="N187" i="17"/>
  <c r="P188" i="17"/>
  <c r="N188" i="17"/>
  <c r="P190" i="17"/>
  <c r="N190" i="17"/>
  <c r="P191" i="17"/>
  <c r="N191" i="17"/>
  <c r="P192" i="17"/>
  <c r="N192" i="17"/>
  <c r="P193" i="17"/>
  <c r="N193" i="17"/>
  <c r="P194" i="17"/>
  <c r="N194" i="17"/>
  <c r="P195" i="17"/>
  <c r="N195" i="17"/>
  <c r="P196" i="17"/>
  <c r="N196" i="17"/>
  <c r="P197" i="17"/>
  <c r="N197" i="17"/>
  <c r="P198" i="17"/>
  <c r="N198" i="17"/>
  <c r="P199" i="17"/>
  <c r="N199" i="17"/>
  <c r="P201" i="17"/>
  <c r="N201" i="17"/>
  <c r="P202" i="17"/>
  <c r="N202" i="17"/>
  <c r="P203" i="17"/>
  <c r="N203" i="17"/>
  <c r="P204" i="17"/>
  <c r="N204" i="17"/>
  <c r="P205" i="17"/>
  <c r="N205" i="17"/>
  <c r="P206" i="17"/>
  <c r="N206" i="17"/>
  <c r="P207" i="17"/>
  <c r="N207" i="17"/>
  <c r="P208" i="17"/>
  <c r="N208" i="17"/>
  <c r="P209" i="17"/>
  <c r="N209" i="17"/>
  <c r="P210" i="17"/>
  <c r="N210" i="17"/>
  <c r="P212" i="17"/>
  <c r="N212" i="17"/>
  <c r="P213" i="17"/>
  <c r="N213" i="17"/>
  <c r="P214" i="17"/>
  <c r="N214" i="17"/>
  <c r="P215" i="17"/>
  <c r="N215" i="17"/>
  <c r="P216" i="17"/>
  <c r="N216" i="17"/>
  <c r="P217" i="17"/>
  <c r="N217" i="17"/>
  <c r="P218" i="17"/>
  <c r="N218" i="17"/>
  <c r="P219" i="17"/>
  <c r="N219" i="17"/>
  <c r="P220" i="17"/>
  <c r="N220" i="17"/>
  <c r="P221" i="17"/>
  <c r="N221" i="17"/>
  <c r="P222" i="17"/>
  <c r="N222" i="17"/>
  <c r="P223" i="17"/>
  <c r="N223" i="17"/>
  <c r="P224" i="17"/>
  <c r="N224" i="17"/>
  <c r="P225" i="17"/>
  <c r="N225" i="17"/>
  <c r="P226" i="17"/>
  <c r="N226" i="17"/>
  <c r="P227" i="17"/>
  <c r="N227" i="17"/>
  <c r="P228" i="17"/>
  <c r="N228" i="17"/>
  <c r="P229" i="17"/>
  <c r="N229" i="17"/>
  <c r="P230" i="17"/>
  <c r="N230" i="17"/>
  <c r="P231" i="17"/>
  <c r="N231" i="17"/>
  <c r="P232" i="17"/>
  <c r="N232" i="17"/>
  <c r="P233" i="17"/>
  <c r="N233" i="17"/>
  <c r="P234" i="17"/>
  <c r="N234" i="17"/>
  <c r="P235" i="17"/>
  <c r="N235" i="17"/>
  <c r="P236" i="17"/>
  <c r="N236" i="17"/>
  <c r="P237" i="17"/>
  <c r="N237" i="17"/>
  <c r="P238" i="17"/>
  <c r="N238" i="17"/>
  <c r="P239" i="17"/>
  <c r="N239" i="17"/>
  <c r="P240" i="17"/>
  <c r="N240" i="17"/>
  <c r="P242" i="17"/>
  <c r="N242" i="17"/>
  <c r="P243" i="17"/>
  <c r="N243" i="17"/>
  <c r="P244" i="17"/>
  <c r="N244" i="17"/>
  <c r="P246" i="17"/>
  <c r="N246" i="17"/>
  <c r="P247" i="17"/>
  <c r="N247" i="17"/>
  <c r="P248" i="17"/>
  <c r="N248" i="17"/>
  <c r="P249" i="17"/>
  <c r="N249" i="17"/>
  <c r="P250" i="17"/>
  <c r="N250" i="17"/>
  <c r="P251" i="17"/>
  <c r="N251" i="17"/>
  <c r="P253" i="17"/>
  <c r="N253" i="17"/>
  <c r="P254" i="17"/>
  <c r="N254" i="17"/>
  <c r="P255" i="17"/>
  <c r="N255" i="17"/>
  <c r="P256" i="17"/>
  <c r="N256" i="17"/>
  <c r="P258" i="17"/>
  <c r="N258" i="17"/>
  <c r="P259" i="17"/>
  <c r="N259" i="17"/>
  <c r="I260" i="17"/>
  <c r="K260" i="17"/>
  <c r="L260" i="17" s="1"/>
  <c r="P260" i="17"/>
  <c r="N260" i="17"/>
  <c r="P261" i="17"/>
  <c r="N261" i="17"/>
  <c r="P262" i="17"/>
  <c r="N262" i="17"/>
  <c r="P263" i="17"/>
  <c r="N263" i="17"/>
  <c r="P264" i="17"/>
  <c r="N264" i="17"/>
  <c r="P265" i="17"/>
  <c r="N265" i="17"/>
  <c r="P266" i="17"/>
  <c r="N266" i="17"/>
  <c r="P267" i="17"/>
  <c r="N267" i="17"/>
  <c r="P268" i="17"/>
  <c r="N268" i="17"/>
  <c r="P269" i="17"/>
  <c r="N269" i="17"/>
  <c r="P270" i="17"/>
  <c r="N270" i="17"/>
  <c r="P271" i="17"/>
  <c r="N271" i="17"/>
  <c r="P21" i="18"/>
  <c r="N21" i="18"/>
  <c r="P22" i="18"/>
  <c r="N22" i="18"/>
  <c r="P23" i="18"/>
  <c r="N23" i="18"/>
  <c r="P24" i="18"/>
  <c r="N24" i="18"/>
  <c r="P25" i="18"/>
  <c r="N25" i="18"/>
  <c r="P26" i="18"/>
  <c r="N26" i="18"/>
  <c r="P28" i="18"/>
  <c r="N28" i="18"/>
  <c r="P29" i="18"/>
  <c r="N29" i="18"/>
  <c r="P30" i="18"/>
  <c r="N30" i="18"/>
  <c r="P31" i="18"/>
  <c r="N31" i="18"/>
  <c r="P32" i="18"/>
  <c r="N32" i="18"/>
  <c r="P33" i="18"/>
  <c r="N33" i="18"/>
  <c r="P34" i="18"/>
  <c r="N34" i="18"/>
  <c r="P37" i="18"/>
  <c r="N37" i="18"/>
  <c r="P38" i="18"/>
  <c r="N38" i="18"/>
  <c r="P39" i="18"/>
  <c r="N39" i="18"/>
  <c r="P40" i="18"/>
  <c r="N40" i="18"/>
  <c r="P41" i="18"/>
  <c r="N41" i="18"/>
  <c r="P42" i="18"/>
  <c r="N42" i="18"/>
  <c r="P44" i="18"/>
  <c r="N44" i="18"/>
  <c r="P45" i="18"/>
  <c r="N45" i="18"/>
  <c r="P46" i="18"/>
  <c r="N46" i="18"/>
  <c r="P47" i="18"/>
  <c r="N47" i="18"/>
  <c r="P48" i="18"/>
  <c r="N48" i="18"/>
  <c r="P49" i="18"/>
  <c r="N49" i="18"/>
  <c r="P50" i="18"/>
  <c r="N50" i="18"/>
  <c r="P51" i="18"/>
  <c r="N51" i="18"/>
  <c r="P52" i="18"/>
  <c r="N52" i="18"/>
  <c r="P54" i="18"/>
  <c r="N54" i="18"/>
  <c r="P55" i="18"/>
  <c r="N55" i="18"/>
  <c r="P56" i="18"/>
  <c r="N56" i="18"/>
  <c r="P57" i="18"/>
  <c r="N57" i="18"/>
  <c r="P58" i="18"/>
  <c r="N58" i="18"/>
  <c r="P59" i="18"/>
  <c r="N59" i="18"/>
  <c r="P62" i="18"/>
  <c r="N62" i="18"/>
  <c r="P63" i="18"/>
  <c r="N63" i="18"/>
  <c r="P64" i="18"/>
  <c r="N64" i="18"/>
  <c r="P67" i="18"/>
  <c r="N67" i="18"/>
  <c r="P68" i="18"/>
  <c r="N68" i="18"/>
  <c r="P69" i="18"/>
  <c r="N69" i="18"/>
  <c r="P72" i="18"/>
  <c r="N72" i="18"/>
  <c r="P73" i="18"/>
  <c r="N73" i="18"/>
  <c r="P75" i="18"/>
  <c r="N75" i="18"/>
  <c r="P76" i="18"/>
  <c r="N76" i="18"/>
  <c r="P78" i="18"/>
  <c r="N78" i="18"/>
  <c r="P79" i="18"/>
  <c r="N79" i="18"/>
  <c r="P80" i="18"/>
  <c r="N80" i="18"/>
  <c r="P81" i="18"/>
  <c r="N81" i="18"/>
  <c r="P83" i="18"/>
  <c r="N83" i="18"/>
  <c r="P84" i="18"/>
  <c r="N84" i="18"/>
  <c r="P85" i="18"/>
  <c r="N85" i="18"/>
  <c r="P87" i="18"/>
  <c r="N87" i="18"/>
  <c r="P89" i="18"/>
  <c r="N89" i="18"/>
  <c r="P90" i="18"/>
  <c r="N90" i="18"/>
  <c r="P92" i="18"/>
  <c r="N92" i="18"/>
  <c r="P93" i="18"/>
  <c r="N93" i="18"/>
  <c r="P95" i="18"/>
  <c r="N95" i="18"/>
  <c r="P96" i="18"/>
  <c r="N96" i="18"/>
  <c r="P98" i="18"/>
  <c r="N98" i="18"/>
  <c r="P99" i="18"/>
  <c r="N99" i="18"/>
  <c r="P100" i="18"/>
  <c r="N100" i="18"/>
  <c r="P101" i="18"/>
  <c r="N101" i="18"/>
  <c r="P105" i="18"/>
  <c r="N105" i="18"/>
  <c r="P106" i="18"/>
  <c r="N106" i="18"/>
  <c r="P107" i="18"/>
  <c r="N107" i="18"/>
  <c r="P108" i="18"/>
  <c r="N108" i="18"/>
  <c r="P109" i="18"/>
  <c r="N109" i="18"/>
  <c r="P110" i="18"/>
  <c r="N110" i="18"/>
  <c r="P111" i="18"/>
  <c r="N111" i="18"/>
  <c r="P112" i="18"/>
  <c r="N112" i="18"/>
  <c r="P114" i="18"/>
  <c r="N114" i="18"/>
  <c r="P115" i="18"/>
  <c r="N115" i="18"/>
  <c r="P116" i="18"/>
  <c r="N116" i="18"/>
  <c r="P117" i="18"/>
  <c r="N117" i="18"/>
  <c r="P118" i="18"/>
  <c r="N118" i="18"/>
  <c r="P119" i="18"/>
  <c r="N119" i="18"/>
  <c r="P120" i="18"/>
  <c r="N120" i="18"/>
  <c r="P121" i="18"/>
  <c r="N121" i="18"/>
  <c r="P122" i="18"/>
  <c r="N122" i="18"/>
  <c r="P126" i="18"/>
  <c r="N126" i="18"/>
  <c r="P127" i="18"/>
  <c r="N127" i="18"/>
  <c r="P128" i="18"/>
  <c r="N128" i="18"/>
  <c r="P129" i="18"/>
  <c r="N129" i="18"/>
  <c r="P130" i="18"/>
  <c r="N130" i="18"/>
  <c r="P131" i="18"/>
  <c r="N131" i="18"/>
  <c r="P133" i="18"/>
  <c r="N133" i="18"/>
  <c r="P134" i="18"/>
  <c r="N134" i="18"/>
  <c r="P135" i="18"/>
  <c r="N135" i="18"/>
  <c r="P136" i="18"/>
  <c r="N136" i="18"/>
  <c r="P137" i="18"/>
  <c r="N137" i="18"/>
  <c r="P138" i="18"/>
  <c r="N138" i="18"/>
  <c r="P140" i="18"/>
  <c r="N140" i="18"/>
  <c r="P141" i="18"/>
  <c r="N141" i="18"/>
  <c r="P142" i="18"/>
  <c r="N142" i="18"/>
  <c r="P143" i="18"/>
  <c r="N143" i="18"/>
  <c r="P144" i="18"/>
  <c r="N144" i="18"/>
  <c r="P145" i="18"/>
  <c r="N145" i="18"/>
  <c r="P147" i="18"/>
  <c r="N147" i="18"/>
  <c r="P148" i="18"/>
  <c r="N148" i="18"/>
  <c r="P149" i="18"/>
  <c r="N149" i="18"/>
  <c r="P150" i="18"/>
  <c r="N150" i="18"/>
  <c r="P151" i="18"/>
  <c r="N151" i="18"/>
  <c r="P152" i="18"/>
  <c r="N152" i="18"/>
  <c r="P153" i="18"/>
  <c r="N153" i="18"/>
  <c r="P154" i="18"/>
  <c r="N154" i="18"/>
  <c r="P158" i="18"/>
  <c r="N158" i="18"/>
  <c r="P159" i="18"/>
  <c r="N159" i="18"/>
  <c r="P160" i="18"/>
  <c r="N160" i="18"/>
  <c r="P161" i="18"/>
  <c r="N161" i="18"/>
  <c r="P162" i="18"/>
  <c r="N162" i="18"/>
  <c r="P169" i="18"/>
  <c r="N169" i="18"/>
  <c r="P170" i="18"/>
  <c r="N170" i="18"/>
  <c r="P171" i="18"/>
  <c r="N171" i="18"/>
  <c r="P172" i="18"/>
  <c r="N172" i="18"/>
  <c r="P179" i="18"/>
  <c r="N179" i="18"/>
  <c r="P180" i="18"/>
  <c r="N180" i="18"/>
  <c r="P181" i="18"/>
  <c r="N181" i="18"/>
  <c r="P183" i="18"/>
  <c r="N183" i="18"/>
  <c r="P184" i="18"/>
  <c r="N184" i="18"/>
  <c r="P185" i="18"/>
  <c r="N185" i="18"/>
  <c r="P186" i="18"/>
  <c r="N186" i="18"/>
  <c r="P187" i="18"/>
  <c r="N187" i="18"/>
  <c r="P188" i="18"/>
  <c r="N188" i="18"/>
  <c r="P190" i="18"/>
  <c r="N190" i="18"/>
  <c r="P191" i="18"/>
  <c r="N191" i="18"/>
  <c r="P192" i="18"/>
  <c r="N192" i="18"/>
  <c r="P193" i="18"/>
  <c r="N193" i="18"/>
  <c r="P194" i="18"/>
  <c r="N194" i="18"/>
  <c r="P195" i="18"/>
  <c r="N195" i="18"/>
  <c r="P196" i="18"/>
  <c r="N196" i="18"/>
  <c r="P197" i="18"/>
  <c r="N197" i="18"/>
  <c r="P198" i="18"/>
  <c r="N198" i="18"/>
  <c r="P199" i="18"/>
  <c r="N199" i="18"/>
  <c r="P201" i="18"/>
  <c r="N201" i="18"/>
  <c r="P202" i="18"/>
  <c r="N202" i="18"/>
  <c r="P203" i="18"/>
  <c r="N203" i="18"/>
  <c r="P204" i="18"/>
  <c r="N204" i="18"/>
  <c r="P205" i="18"/>
  <c r="N205" i="18"/>
  <c r="P206" i="18"/>
  <c r="N206" i="18"/>
  <c r="P207" i="18"/>
  <c r="N207" i="18"/>
  <c r="P208" i="18"/>
  <c r="N208" i="18"/>
  <c r="P209" i="18"/>
  <c r="N209" i="18"/>
  <c r="P210" i="18"/>
  <c r="N210" i="18"/>
  <c r="P212" i="18"/>
  <c r="N212" i="18"/>
  <c r="P213" i="18"/>
  <c r="N213" i="18"/>
  <c r="P214" i="18"/>
  <c r="N214" i="18"/>
  <c r="P215" i="18"/>
  <c r="N215" i="18"/>
  <c r="P216" i="18"/>
  <c r="N216" i="18"/>
  <c r="P217" i="18"/>
  <c r="N217" i="18"/>
  <c r="P218" i="18"/>
  <c r="N218" i="18"/>
  <c r="P219" i="18"/>
  <c r="N219" i="18"/>
  <c r="P220" i="18"/>
  <c r="N220" i="18"/>
  <c r="P221" i="18"/>
  <c r="N221" i="18"/>
  <c r="P222" i="18"/>
  <c r="N222" i="18"/>
  <c r="P223" i="18"/>
  <c r="N223" i="18"/>
  <c r="P224" i="18"/>
  <c r="N224" i="18"/>
  <c r="P225" i="18"/>
  <c r="N225" i="18"/>
  <c r="P226" i="18"/>
  <c r="N226" i="18"/>
  <c r="P227" i="18"/>
  <c r="N227" i="18"/>
  <c r="P228" i="18"/>
  <c r="N228" i="18"/>
  <c r="P229" i="18"/>
  <c r="N229" i="18"/>
  <c r="P230" i="18"/>
  <c r="N230" i="18"/>
  <c r="P231" i="18"/>
  <c r="N231" i="18"/>
  <c r="P232" i="18"/>
  <c r="N232" i="18"/>
  <c r="P233" i="18"/>
  <c r="N233" i="18"/>
  <c r="P234" i="18"/>
  <c r="N234" i="18"/>
  <c r="P235" i="18"/>
  <c r="N235" i="18"/>
  <c r="P236" i="18"/>
  <c r="N236" i="18"/>
  <c r="P237" i="18"/>
  <c r="N237" i="18"/>
  <c r="P238" i="18"/>
  <c r="N238" i="18"/>
  <c r="P239" i="18"/>
  <c r="N239" i="18"/>
  <c r="P240" i="18"/>
  <c r="N240" i="18"/>
  <c r="P242" i="18"/>
  <c r="N242" i="18"/>
  <c r="P243" i="18"/>
  <c r="N243" i="18"/>
  <c r="P244" i="18"/>
  <c r="N244" i="18"/>
  <c r="P246" i="18"/>
  <c r="N246" i="18"/>
  <c r="P247" i="18"/>
  <c r="N247" i="18"/>
  <c r="P248" i="18"/>
  <c r="N248" i="18"/>
  <c r="P249" i="18"/>
  <c r="N249" i="18"/>
  <c r="P250" i="18"/>
  <c r="N250" i="18"/>
  <c r="P251" i="18"/>
  <c r="N251" i="18"/>
  <c r="P253" i="18"/>
  <c r="N253" i="18"/>
  <c r="P254" i="18"/>
  <c r="N254" i="18"/>
  <c r="P255" i="18"/>
  <c r="N255" i="18"/>
  <c r="P256" i="18"/>
  <c r="N256" i="18"/>
  <c r="P258" i="18"/>
  <c r="N258" i="18"/>
  <c r="P259" i="18"/>
  <c r="N259" i="18"/>
  <c r="P260" i="18"/>
  <c r="N260" i="18"/>
  <c r="P261" i="18"/>
  <c r="N261" i="18"/>
  <c r="P262" i="18"/>
  <c r="N262" i="18"/>
  <c r="P263" i="18"/>
  <c r="N263" i="18"/>
  <c r="P264" i="18"/>
  <c r="N264" i="18"/>
  <c r="P265" i="18"/>
  <c r="N265" i="18"/>
  <c r="P266" i="18"/>
  <c r="N266" i="18"/>
  <c r="P267" i="18"/>
  <c r="N267" i="18"/>
  <c r="P268" i="18"/>
  <c r="N268" i="18"/>
  <c r="P269" i="18"/>
  <c r="N269" i="18"/>
  <c r="P270" i="18"/>
  <c r="N270" i="18"/>
  <c r="P271" i="18"/>
  <c r="N271" i="18"/>
  <c r="P21" i="16"/>
  <c r="N21" i="16"/>
  <c r="P22" i="16"/>
  <c r="N22" i="16"/>
  <c r="P23" i="16"/>
  <c r="N23" i="16"/>
  <c r="P24" i="16"/>
  <c r="N24" i="16"/>
  <c r="P25" i="16"/>
  <c r="N25" i="16"/>
  <c r="P26" i="16"/>
  <c r="N26" i="16"/>
  <c r="P28" i="16"/>
  <c r="N28" i="16"/>
  <c r="P29" i="16"/>
  <c r="N29" i="16"/>
  <c r="P30" i="16"/>
  <c r="N30" i="16"/>
  <c r="P31" i="16"/>
  <c r="N31" i="16"/>
  <c r="P32" i="16"/>
  <c r="N32" i="16"/>
  <c r="P33" i="16"/>
  <c r="N33" i="16"/>
  <c r="P34" i="16"/>
  <c r="N34" i="16"/>
  <c r="P37" i="16"/>
  <c r="N37" i="16"/>
  <c r="P38" i="16"/>
  <c r="N38" i="16"/>
  <c r="P39" i="16"/>
  <c r="N39" i="16"/>
  <c r="P40" i="16"/>
  <c r="N40" i="16"/>
  <c r="P41" i="16"/>
  <c r="N41" i="16"/>
  <c r="P42" i="16"/>
  <c r="N42" i="16"/>
  <c r="P44" i="16"/>
  <c r="N44" i="16"/>
  <c r="P45" i="16"/>
  <c r="N45" i="16"/>
  <c r="P46" i="16"/>
  <c r="N46" i="16"/>
  <c r="P47" i="16"/>
  <c r="N47" i="16"/>
  <c r="P48" i="16"/>
  <c r="N48" i="16"/>
  <c r="P49" i="16"/>
  <c r="N49" i="16"/>
  <c r="P50" i="16"/>
  <c r="N50" i="16"/>
  <c r="P51" i="16"/>
  <c r="N51" i="16"/>
  <c r="P52" i="16"/>
  <c r="N52" i="16"/>
  <c r="P54" i="16"/>
  <c r="N54" i="16"/>
  <c r="P55" i="16"/>
  <c r="N55" i="16"/>
  <c r="P56" i="16"/>
  <c r="N56" i="16"/>
  <c r="P57" i="16"/>
  <c r="N57" i="16"/>
  <c r="P58" i="16"/>
  <c r="N58" i="16"/>
  <c r="P59" i="16"/>
  <c r="N59" i="16"/>
  <c r="P62" i="16"/>
  <c r="N62" i="16"/>
  <c r="P63" i="16"/>
  <c r="N63" i="16"/>
  <c r="P64" i="16"/>
  <c r="N64" i="16"/>
  <c r="P67" i="16"/>
  <c r="N67" i="16"/>
  <c r="P68" i="16"/>
  <c r="N68" i="16"/>
  <c r="P69" i="16"/>
  <c r="N69" i="16"/>
  <c r="P72" i="16"/>
  <c r="N72" i="16"/>
  <c r="P73" i="16"/>
  <c r="N73" i="16"/>
  <c r="P75" i="16"/>
  <c r="N75" i="16"/>
  <c r="P76" i="16"/>
  <c r="N76" i="16"/>
  <c r="P78" i="16"/>
  <c r="N78" i="16"/>
  <c r="P79" i="16"/>
  <c r="N79" i="16"/>
  <c r="P80" i="16"/>
  <c r="N80" i="16"/>
  <c r="P81" i="16"/>
  <c r="N81" i="16"/>
  <c r="P83" i="16"/>
  <c r="N83" i="16"/>
  <c r="P84" i="16"/>
  <c r="N84" i="16"/>
  <c r="P85" i="16"/>
  <c r="N85" i="16"/>
  <c r="P87" i="16"/>
  <c r="N87" i="16"/>
  <c r="P89" i="16"/>
  <c r="N89" i="16"/>
  <c r="P90" i="16"/>
  <c r="N90" i="16"/>
  <c r="P92" i="16"/>
  <c r="N92" i="16"/>
  <c r="P93" i="16"/>
  <c r="N93" i="16"/>
  <c r="P95" i="16"/>
  <c r="N95" i="16"/>
  <c r="P96" i="16"/>
  <c r="N96" i="16"/>
  <c r="P98" i="16"/>
  <c r="N98" i="16"/>
  <c r="P99" i="16"/>
  <c r="N99" i="16"/>
  <c r="P100" i="16"/>
  <c r="N100" i="16"/>
  <c r="P101" i="16"/>
  <c r="N101" i="16"/>
  <c r="P105" i="16"/>
  <c r="N105" i="16"/>
  <c r="P106" i="16"/>
  <c r="N106" i="16"/>
  <c r="P107" i="16"/>
  <c r="N107" i="16"/>
  <c r="P108" i="16"/>
  <c r="N108" i="16"/>
  <c r="P109" i="16"/>
  <c r="N109" i="16"/>
  <c r="P110" i="16"/>
  <c r="N110" i="16"/>
  <c r="P111" i="16"/>
  <c r="N111" i="16"/>
  <c r="P112" i="16"/>
  <c r="N112" i="16"/>
  <c r="P114" i="16"/>
  <c r="N114" i="16"/>
  <c r="P115" i="16"/>
  <c r="N115" i="16"/>
  <c r="P116" i="16"/>
  <c r="N116" i="16"/>
  <c r="P117" i="16"/>
  <c r="N117" i="16"/>
  <c r="P118" i="16"/>
  <c r="N118" i="16"/>
  <c r="P119" i="16"/>
  <c r="N119" i="16"/>
  <c r="P120" i="16"/>
  <c r="N120" i="16"/>
  <c r="P121" i="16"/>
  <c r="N121" i="16"/>
  <c r="P122" i="16"/>
  <c r="N122" i="16"/>
  <c r="P126" i="16"/>
  <c r="N126" i="16"/>
  <c r="P127" i="16"/>
  <c r="N127" i="16"/>
  <c r="P128" i="16"/>
  <c r="N128" i="16"/>
  <c r="P129" i="16"/>
  <c r="N129" i="16"/>
  <c r="P130" i="16"/>
  <c r="N130" i="16"/>
  <c r="P131" i="16"/>
  <c r="N131" i="16"/>
  <c r="P133" i="16"/>
  <c r="N133" i="16"/>
  <c r="P134" i="16"/>
  <c r="N134" i="16"/>
  <c r="P135" i="16"/>
  <c r="N135" i="16"/>
  <c r="P136" i="16"/>
  <c r="N136" i="16"/>
  <c r="P137" i="16"/>
  <c r="N137" i="16"/>
  <c r="P138" i="16"/>
  <c r="N138" i="16"/>
  <c r="P140" i="16"/>
  <c r="N140" i="16"/>
  <c r="P141" i="16"/>
  <c r="N141" i="16"/>
  <c r="P142" i="16"/>
  <c r="N142" i="16"/>
  <c r="P143" i="16"/>
  <c r="N143" i="16"/>
  <c r="P144" i="16"/>
  <c r="N144" i="16"/>
  <c r="P145" i="16"/>
  <c r="N145" i="16"/>
  <c r="P147" i="16"/>
  <c r="N147" i="16"/>
  <c r="P148" i="16"/>
  <c r="N148" i="16"/>
  <c r="P149" i="16"/>
  <c r="N149" i="16"/>
  <c r="P150" i="16"/>
  <c r="N150" i="16"/>
  <c r="P151" i="16"/>
  <c r="N151" i="16"/>
  <c r="P152" i="16"/>
  <c r="N152" i="16"/>
  <c r="P153" i="16"/>
  <c r="N153" i="16"/>
  <c r="P154" i="16"/>
  <c r="N154" i="16"/>
  <c r="P158" i="16"/>
  <c r="N158" i="16"/>
  <c r="P159" i="16"/>
  <c r="N159" i="16"/>
  <c r="P160" i="16"/>
  <c r="N160" i="16"/>
  <c r="P161" i="16"/>
  <c r="N161" i="16"/>
  <c r="P162" i="16"/>
  <c r="N162" i="16"/>
  <c r="P169" i="16"/>
  <c r="N169" i="16"/>
  <c r="P170" i="16"/>
  <c r="N170" i="16"/>
  <c r="P171" i="16"/>
  <c r="N171" i="16"/>
  <c r="P172" i="16"/>
  <c r="N172" i="16"/>
  <c r="P179" i="16"/>
  <c r="N179" i="16"/>
  <c r="P180" i="16"/>
  <c r="N180" i="16"/>
  <c r="P181" i="16"/>
  <c r="N181" i="16"/>
  <c r="P183" i="16"/>
  <c r="N183" i="16"/>
  <c r="P184" i="16"/>
  <c r="N184" i="16"/>
  <c r="P185" i="16"/>
  <c r="N185" i="16"/>
  <c r="P186" i="16"/>
  <c r="N186" i="16"/>
  <c r="P187" i="16"/>
  <c r="N187" i="16"/>
  <c r="P188" i="16"/>
  <c r="N188" i="16"/>
  <c r="P190" i="16"/>
  <c r="N190" i="16"/>
  <c r="P191" i="16"/>
  <c r="N191" i="16"/>
  <c r="P192" i="16"/>
  <c r="N192" i="16"/>
  <c r="P193" i="16"/>
  <c r="N193" i="16"/>
  <c r="P194" i="16"/>
  <c r="N194" i="16"/>
  <c r="P195" i="16"/>
  <c r="N195" i="16"/>
  <c r="P196" i="16"/>
  <c r="N196" i="16"/>
  <c r="P197" i="16"/>
  <c r="N197" i="16"/>
  <c r="P198" i="16"/>
  <c r="N198" i="16"/>
  <c r="P199" i="16"/>
  <c r="N199" i="16"/>
  <c r="P201" i="16"/>
  <c r="N201" i="16"/>
  <c r="P202" i="16"/>
  <c r="N202" i="16"/>
  <c r="P203" i="16"/>
  <c r="N203" i="16"/>
  <c r="P204" i="16"/>
  <c r="N204" i="16"/>
  <c r="P205" i="16"/>
  <c r="N205" i="16"/>
  <c r="P206" i="16"/>
  <c r="N206" i="16"/>
  <c r="P207" i="16"/>
  <c r="N207" i="16"/>
  <c r="P208" i="16"/>
  <c r="N208" i="16"/>
  <c r="P209" i="16"/>
  <c r="N209" i="16"/>
  <c r="P210" i="16"/>
  <c r="N210" i="16"/>
  <c r="P212" i="16"/>
  <c r="N212" i="16"/>
  <c r="P213" i="16"/>
  <c r="N213" i="16"/>
  <c r="P214" i="16"/>
  <c r="N214" i="16"/>
  <c r="P215" i="16"/>
  <c r="N215" i="16"/>
  <c r="P216" i="16"/>
  <c r="N216" i="16"/>
  <c r="P217" i="16"/>
  <c r="N217" i="16"/>
  <c r="P218" i="16"/>
  <c r="N218" i="16"/>
  <c r="P219" i="16"/>
  <c r="N219" i="16"/>
  <c r="P220" i="16"/>
  <c r="N220" i="16"/>
  <c r="P221" i="16"/>
  <c r="N221" i="16"/>
  <c r="P222" i="16"/>
  <c r="N222" i="16"/>
  <c r="P223" i="16"/>
  <c r="N223" i="16"/>
  <c r="P224" i="16"/>
  <c r="N224" i="16"/>
  <c r="P225" i="16"/>
  <c r="N225" i="16"/>
  <c r="P226" i="16"/>
  <c r="N226" i="16"/>
  <c r="P227" i="16"/>
  <c r="N227" i="16"/>
  <c r="P228" i="16"/>
  <c r="N228" i="16"/>
  <c r="P229" i="16"/>
  <c r="N229" i="16"/>
  <c r="P230" i="16"/>
  <c r="N230" i="16"/>
  <c r="P231" i="16"/>
  <c r="N231" i="16"/>
  <c r="P232" i="16"/>
  <c r="N232" i="16"/>
  <c r="P233" i="16"/>
  <c r="N233" i="16"/>
  <c r="P234" i="16"/>
  <c r="N234" i="16"/>
  <c r="P235" i="16"/>
  <c r="N235" i="16"/>
  <c r="P236" i="16"/>
  <c r="N236" i="16"/>
  <c r="P237" i="16"/>
  <c r="N237" i="16"/>
  <c r="P238" i="16"/>
  <c r="N238" i="16"/>
  <c r="P239" i="16"/>
  <c r="N239" i="16"/>
  <c r="P240" i="16"/>
  <c r="N240" i="16"/>
  <c r="P242" i="16"/>
  <c r="N242" i="16"/>
  <c r="P243" i="16"/>
  <c r="N243" i="16"/>
  <c r="P244" i="16"/>
  <c r="N244" i="16"/>
  <c r="I246" i="16"/>
  <c r="K246" i="16"/>
  <c r="L246" i="16" s="1"/>
  <c r="P246" i="16"/>
  <c r="N246" i="16"/>
  <c r="P247" i="16"/>
  <c r="N247" i="16"/>
  <c r="P248" i="16"/>
  <c r="N248" i="16"/>
  <c r="P249" i="16"/>
  <c r="N249" i="16"/>
  <c r="P250" i="16"/>
  <c r="N250" i="16"/>
  <c r="P251" i="16"/>
  <c r="N251" i="16"/>
  <c r="P253" i="16"/>
  <c r="N253" i="16"/>
  <c r="P254" i="16"/>
  <c r="N254" i="16"/>
  <c r="P255" i="16"/>
  <c r="N255" i="16"/>
  <c r="P256" i="16"/>
  <c r="N256" i="16"/>
  <c r="P258" i="16"/>
  <c r="N258" i="16"/>
  <c r="P259" i="16"/>
  <c r="N259" i="16"/>
  <c r="P260" i="16"/>
  <c r="N260" i="16"/>
  <c r="P261" i="16"/>
  <c r="N261" i="16"/>
  <c r="P262" i="16"/>
  <c r="N262" i="16"/>
  <c r="P263" i="16"/>
  <c r="N263" i="16"/>
  <c r="P264" i="16"/>
  <c r="N264" i="16"/>
  <c r="P265" i="16"/>
  <c r="N265" i="16"/>
  <c r="P266" i="16"/>
  <c r="N266" i="16"/>
  <c r="P267" i="16"/>
  <c r="N267" i="16"/>
  <c r="P268" i="16"/>
  <c r="N268" i="16"/>
  <c r="P269" i="16"/>
  <c r="N269" i="16"/>
  <c r="P270" i="16"/>
  <c r="N270" i="16"/>
  <c r="P271" i="16"/>
  <c r="N271" i="16"/>
  <c r="K138" i="13"/>
  <c r="L138" i="13" s="1"/>
  <c r="K239" i="11"/>
  <c r="L239" i="11" s="1"/>
  <c r="K110" i="8"/>
  <c r="L110" i="8" s="1"/>
  <c r="K73" i="17"/>
  <c r="L73" i="17" s="1"/>
  <c r="K101" i="16"/>
  <c r="L101" i="16" s="1"/>
  <c r="K33" i="9"/>
  <c r="L33" i="9" s="1"/>
  <c r="K150" i="8"/>
  <c r="L150" i="8" s="1"/>
  <c r="K222" i="18"/>
  <c r="L222" i="18" s="1"/>
  <c r="K191" i="18"/>
  <c r="L191" i="18" s="1"/>
  <c r="K58" i="16"/>
  <c r="L58" i="16" s="1"/>
  <c r="K154" i="15"/>
  <c r="L154" i="15" s="1"/>
  <c r="K179" i="15"/>
  <c r="L179" i="15" s="1"/>
  <c r="K87" i="13"/>
  <c r="L87" i="13" s="1"/>
  <c r="K78" i="12"/>
  <c r="L78" i="12" s="1"/>
  <c r="K100" i="11"/>
  <c r="L100" i="11" s="1"/>
  <c r="K223" i="10"/>
  <c r="L223" i="10" s="1"/>
  <c r="K48" i="9"/>
  <c r="L48" i="9" s="1"/>
  <c r="K83" i="9"/>
  <c r="L83" i="9" s="1"/>
  <c r="K28" i="18"/>
  <c r="L28" i="18" s="1"/>
  <c r="K140" i="18"/>
  <c r="L140" i="18" s="1"/>
  <c r="K235" i="18"/>
  <c r="L235" i="18" s="1"/>
  <c r="K204" i="18"/>
  <c r="L204" i="18" s="1"/>
  <c r="K55" i="16"/>
  <c r="L55" i="16" s="1"/>
  <c r="K255" i="16"/>
  <c r="L255" i="16" s="1"/>
  <c r="K185" i="16"/>
  <c r="L185" i="16" s="1"/>
  <c r="K187" i="16"/>
  <c r="L187" i="16" s="1"/>
  <c r="K188" i="16"/>
  <c r="L188" i="16" s="1"/>
  <c r="I268" i="16"/>
  <c r="K268" i="16" s="1"/>
  <c r="L268" i="16" s="1"/>
  <c r="K45" i="16"/>
  <c r="L45" i="16" s="1"/>
  <c r="K54" i="16"/>
  <c r="L54" i="16" s="1"/>
  <c r="K79" i="16"/>
  <c r="L79" i="16" s="1"/>
  <c r="K90" i="16"/>
  <c r="L90" i="16" s="1"/>
  <c r="K221" i="16"/>
  <c r="L221" i="16" s="1"/>
  <c r="I243" i="16"/>
  <c r="K243" i="16" s="1"/>
  <c r="L243" i="16" s="1"/>
  <c r="I199" i="16"/>
  <c r="K199" i="16" s="1"/>
  <c r="L199" i="16" s="1"/>
  <c r="K270" i="16"/>
  <c r="L270" i="16" s="1"/>
  <c r="K114" i="13"/>
  <c r="L114" i="13" s="1"/>
  <c r="I270" i="13"/>
  <c r="K270" i="13" s="1"/>
  <c r="L270" i="13" s="1"/>
  <c r="K116" i="11"/>
  <c r="L116" i="11" s="1"/>
  <c r="K191" i="11"/>
  <c r="L191" i="11" s="1"/>
  <c r="K161" i="10"/>
  <c r="L161" i="10" s="1"/>
  <c r="K238" i="10"/>
  <c r="L238" i="10" s="1"/>
  <c r="K268" i="10"/>
  <c r="L268" i="10" s="1"/>
  <c r="K64" i="10"/>
  <c r="L64" i="10" s="1"/>
  <c r="K58" i="9"/>
  <c r="L58" i="9" s="1"/>
  <c r="K21" i="8"/>
  <c r="L21" i="8" s="1"/>
  <c r="K23" i="8"/>
  <c r="L23" i="8" s="1"/>
  <c r="K28" i="8"/>
  <c r="L28" i="8" s="1"/>
  <c r="K107" i="8"/>
  <c r="L107" i="8" s="1"/>
  <c r="K120" i="8"/>
  <c r="L120" i="8" s="1"/>
  <c r="K130" i="8"/>
  <c r="L130" i="8" s="1"/>
  <c r="K136" i="8"/>
  <c r="L136" i="8" s="1"/>
  <c r="K172" i="8"/>
  <c r="L172" i="8" s="1"/>
  <c r="K180" i="8"/>
  <c r="L180" i="8" s="1"/>
  <c r="K196" i="8"/>
  <c r="L196" i="8" s="1"/>
  <c r="K198" i="8"/>
  <c r="L198" i="8" s="1"/>
  <c r="K214" i="8"/>
  <c r="L214" i="8" s="1"/>
  <c r="K239" i="8"/>
  <c r="L239" i="8" s="1"/>
  <c r="K246" i="8"/>
  <c r="L246" i="8" s="1"/>
  <c r="K248" i="8"/>
  <c r="L248" i="8" s="1"/>
  <c r="K250" i="8"/>
  <c r="L250" i="8" s="1"/>
  <c r="K270" i="8"/>
  <c r="L270" i="8" s="1"/>
  <c r="K37" i="9"/>
  <c r="L37" i="9" s="1"/>
  <c r="K41" i="9"/>
  <c r="L41" i="9" s="1"/>
  <c r="K89" i="9"/>
  <c r="L89" i="9" s="1"/>
  <c r="K92" i="9"/>
  <c r="L92" i="9" s="1"/>
  <c r="K95" i="9"/>
  <c r="L95" i="9" s="1"/>
  <c r="K129" i="9"/>
  <c r="L129" i="9" s="1"/>
  <c r="K134" i="9"/>
  <c r="L134" i="9" s="1"/>
  <c r="K169" i="9"/>
  <c r="L169" i="9" s="1"/>
  <c r="K197" i="9"/>
  <c r="L197" i="9" s="1"/>
  <c r="K202" i="9"/>
  <c r="L202" i="9" s="1"/>
  <c r="K262" i="9"/>
  <c r="L262" i="9" s="1"/>
  <c r="K266" i="9"/>
  <c r="L266" i="9" s="1"/>
  <c r="K34" i="10"/>
  <c r="L34" i="10" s="1"/>
  <c r="K40" i="10"/>
  <c r="L40" i="10" s="1"/>
  <c r="K106" i="10"/>
  <c r="L106" i="10" s="1"/>
  <c r="I108" i="10"/>
  <c r="K108" i="10" s="1"/>
  <c r="L108" i="10" s="1"/>
  <c r="I217" i="11"/>
  <c r="K217" i="11" s="1"/>
  <c r="L217" i="11" s="1"/>
  <c r="I229" i="11"/>
  <c r="K229" i="11" s="1"/>
  <c r="L229" i="11" s="1"/>
  <c r="I212" i="12"/>
  <c r="K212" i="12" s="1"/>
  <c r="L212" i="12" s="1"/>
  <c r="K216" i="12"/>
  <c r="L216" i="12" s="1"/>
  <c r="K242" i="12"/>
  <c r="L242" i="12" s="1"/>
  <c r="I67" i="13"/>
  <c r="K67" i="13" s="1"/>
  <c r="L67" i="13" s="1"/>
  <c r="K253" i="13"/>
  <c r="L253" i="13" s="1"/>
  <c r="I260" i="13"/>
  <c r="K260" i="13" s="1"/>
  <c r="L260" i="13" s="1"/>
  <c r="I21" i="14"/>
  <c r="K21" i="14" s="1"/>
  <c r="L21" i="14" s="1"/>
  <c r="I69" i="14"/>
  <c r="K69" i="14" s="1"/>
  <c r="L69" i="14" s="1"/>
  <c r="K256" i="7"/>
  <c r="L256" i="7" s="1"/>
  <c r="I270" i="7"/>
  <c r="K270" i="7" s="1"/>
  <c r="L270" i="7" s="1"/>
  <c r="I72" i="10"/>
  <c r="K72" i="10" s="1"/>
  <c r="L72" i="10" s="1"/>
  <c r="I89" i="10"/>
  <c r="K89" i="10" s="1"/>
  <c r="L89" i="10" s="1"/>
  <c r="I140" i="10"/>
  <c r="K140" i="10" s="1"/>
  <c r="L140" i="10" s="1"/>
  <c r="I25" i="12"/>
  <c r="K25" i="12" s="1"/>
  <c r="L25" i="12" s="1"/>
  <c r="I247" i="12"/>
  <c r="K247" i="12" s="1"/>
  <c r="L247" i="12" s="1"/>
  <c r="I46" i="13"/>
  <c r="K46" i="13" s="1"/>
  <c r="L46" i="13" s="1"/>
  <c r="K54" i="6"/>
  <c r="L54" i="6" s="1"/>
  <c r="K56" i="6"/>
  <c r="L56" i="6" s="1"/>
  <c r="K184" i="6"/>
  <c r="L184" i="6" s="1"/>
  <c r="K85" i="8"/>
  <c r="L85" i="8" s="1"/>
  <c r="K122" i="8"/>
  <c r="L122" i="8" s="1"/>
  <c r="K138" i="8"/>
  <c r="L138" i="8" s="1"/>
  <c r="I185" i="8"/>
  <c r="K185" i="8" s="1"/>
  <c r="L185" i="8" s="1"/>
  <c r="I203" i="8"/>
  <c r="K203" i="8" s="1"/>
  <c r="L203" i="8" s="1"/>
  <c r="K219" i="8"/>
  <c r="L219" i="8" s="1"/>
  <c r="I227" i="8"/>
  <c r="K227" i="8" s="1"/>
  <c r="L227" i="8" s="1"/>
  <c r="K114" i="9"/>
  <c r="L114" i="9" s="1"/>
  <c r="K184" i="9"/>
  <c r="L184" i="9" s="1"/>
  <c r="K227" i="9"/>
  <c r="L227" i="9" s="1"/>
  <c r="K255" i="9"/>
  <c r="L255" i="9" s="1"/>
  <c r="K105" i="10"/>
  <c r="L105" i="10" s="1"/>
  <c r="K114" i="10"/>
  <c r="L114" i="10" s="1"/>
  <c r="K118" i="10"/>
  <c r="L118" i="10" s="1"/>
  <c r="K158" i="10"/>
  <c r="L158" i="10" s="1"/>
  <c r="I172" i="10"/>
  <c r="K172" i="10" s="1"/>
  <c r="L172" i="10" s="1"/>
  <c r="I190" i="11"/>
  <c r="K190" i="11" s="1"/>
  <c r="L190" i="11" s="1"/>
  <c r="I224" i="11"/>
  <c r="K224" i="11" s="1"/>
  <c r="L224" i="11" s="1"/>
  <c r="K49" i="12"/>
  <c r="L49" i="12" s="1"/>
  <c r="I133" i="12"/>
  <c r="K133" i="12" s="1"/>
  <c r="L133" i="12" s="1"/>
  <c r="I256" i="12"/>
  <c r="K256" i="12" s="1"/>
  <c r="L256" i="12" s="1"/>
  <c r="I207" i="13"/>
  <c r="K207" i="13" s="1"/>
  <c r="L207" i="13" s="1"/>
  <c r="K216" i="13"/>
  <c r="L216" i="13" s="1"/>
  <c r="I52" i="14"/>
  <c r="K52" i="14" s="1"/>
  <c r="L52" i="14" s="1"/>
  <c r="I98" i="7"/>
  <c r="K98" i="7" s="1"/>
  <c r="L98" i="7" s="1"/>
  <c r="I192" i="7"/>
  <c r="K192" i="7" s="1"/>
  <c r="L192" i="7" s="1"/>
  <c r="K58" i="6"/>
  <c r="L58" i="6" s="1"/>
  <c r="K62" i="6"/>
  <c r="L62" i="6" s="1"/>
  <c r="K68" i="6"/>
  <c r="L68" i="6" s="1"/>
  <c r="K72" i="6"/>
  <c r="L72" i="6" s="1"/>
  <c r="K80" i="6"/>
  <c r="L80" i="6" s="1"/>
  <c r="K83" i="6"/>
  <c r="L83" i="6" s="1"/>
  <c r="K142" i="6"/>
  <c r="L142" i="6" s="1"/>
  <c r="K248" i="6"/>
  <c r="L248" i="6" s="1"/>
  <c r="K250" i="6"/>
  <c r="L250" i="6" s="1"/>
  <c r="K268" i="6"/>
  <c r="L268" i="6" s="1"/>
  <c r="K270" i="6"/>
  <c r="L270" i="6" s="1"/>
  <c r="K21" i="7"/>
  <c r="L21" i="7" s="1"/>
  <c r="K72" i="7"/>
  <c r="L72" i="7" s="1"/>
  <c r="K112" i="7"/>
  <c r="L112" i="7" s="1"/>
  <c r="K183" i="7"/>
  <c r="L183" i="7" s="1"/>
  <c r="K198" i="7"/>
  <c r="L198" i="7" s="1"/>
  <c r="K89" i="8"/>
  <c r="L89" i="8" s="1"/>
  <c r="K95" i="8"/>
  <c r="L95" i="8" s="1"/>
  <c r="K109" i="8"/>
  <c r="L109" i="8" s="1"/>
  <c r="K131" i="8"/>
  <c r="L131" i="8" s="1"/>
  <c r="K134" i="8"/>
  <c r="L134" i="8" s="1"/>
  <c r="K140" i="8"/>
  <c r="L140" i="8" s="1"/>
  <c r="K223" i="8"/>
  <c r="L223" i="8" s="1"/>
  <c r="K231" i="8"/>
  <c r="L231" i="8" s="1"/>
  <c r="K243" i="8"/>
  <c r="L243" i="8" s="1"/>
  <c r="K266" i="8"/>
  <c r="L266" i="8" s="1"/>
  <c r="K268" i="8"/>
  <c r="L268" i="8" s="1"/>
  <c r="K78" i="9"/>
  <c r="L78" i="9" s="1"/>
  <c r="K116" i="9"/>
  <c r="L116" i="9" s="1"/>
  <c r="K118" i="9"/>
  <c r="L118" i="9" s="1"/>
  <c r="K120" i="9"/>
  <c r="L120" i="9" s="1"/>
  <c r="K122" i="9"/>
  <c r="L122" i="9" s="1"/>
  <c r="K127" i="9"/>
  <c r="L127" i="9" s="1"/>
  <c r="K159" i="9"/>
  <c r="L159" i="9" s="1"/>
  <c r="K161" i="9"/>
  <c r="L161" i="9" s="1"/>
  <c r="K186" i="9"/>
  <c r="L186" i="9" s="1"/>
  <c r="K188" i="9"/>
  <c r="L188" i="9" s="1"/>
  <c r="K191" i="9"/>
  <c r="L191" i="9" s="1"/>
  <c r="K193" i="9"/>
  <c r="L193" i="9" s="1"/>
  <c r="K195" i="9"/>
  <c r="L195" i="9" s="1"/>
  <c r="K229" i="9"/>
  <c r="L229" i="9" s="1"/>
  <c r="K231" i="9"/>
  <c r="L231" i="9" s="1"/>
  <c r="K233" i="9"/>
  <c r="L233" i="9" s="1"/>
  <c r="K235" i="9"/>
  <c r="L235" i="9" s="1"/>
  <c r="K237" i="9"/>
  <c r="L237" i="9" s="1"/>
  <c r="K258" i="9"/>
  <c r="L258" i="9" s="1"/>
  <c r="K260" i="9"/>
  <c r="L260" i="9" s="1"/>
  <c r="I141" i="10"/>
  <c r="K141" i="10" s="1"/>
  <c r="L141" i="10" s="1"/>
  <c r="K228" i="10"/>
  <c r="L228" i="10" s="1"/>
  <c r="I230" i="10"/>
  <c r="K230" i="10" s="1"/>
  <c r="L230" i="10" s="1"/>
  <c r="I261" i="10"/>
  <c r="K261" i="10" s="1"/>
  <c r="L261" i="10" s="1"/>
  <c r="K39" i="11"/>
  <c r="L39" i="11" s="1"/>
  <c r="I160" i="12"/>
  <c r="K160" i="12" s="1"/>
  <c r="L160" i="12" s="1"/>
  <c r="K170" i="12"/>
  <c r="L170" i="12" s="1"/>
  <c r="K198" i="12"/>
  <c r="L198" i="12" s="1"/>
  <c r="I29" i="13"/>
  <c r="K29" i="13" s="1"/>
  <c r="L29" i="13" s="1"/>
  <c r="K226" i="13"/>
  <c r="L226" i="13" s="1"/>
  <c r="K37" i="14"/>
  <c r="L37" i="14" s="1"/>
  <c r="I114" i="14"/>
  <c r="K114" i="14" s="1"/>
  <c r="L114" i="14" s="1"/>
  <c r="I134" i="14"/>
  <c r="K134" i="14" s="1"/>
  <c r="L134" i="14" s="1"/>
  <c r="K253" i="10"/>
  <c r="L253" i="10" s="1"/>
  <c r="K45" i="12"/>
  <c r="L45" i="12" s="1"/>
  <c r="K52" i="12"/>
  <c r="L52" i="12" s="1"/>
  <c r="K62" i="12"/>
  <c r="L62" i="12" s="1"/>
  <c r="K64" i="12"/>
  <c r="L64" i="12" s="1"/>
  <c r="K93" i="12"/>
  <c r="L93" i="12" s="1"/>
  <c r="K107" i="12"/>
  <c r="L107" i="12" s="1"/>
  <c r="K140" i="12"/>
  <c r="L140" i="12" s="1"/>
  <c r="K151" i="12"/>
  <c r="L151" i="12" s="1"/>
  <c r="K172" i="12"/>
  <c r="L172" i="12" s="1"/>
  <c r="K194" i="12"/>
  <c r="L194" i="12" s="1"/>
  <c r="K22" i="13"/>
  <c r="L22" i="13" s="1"/>
  <c r="K50" i="13"/>
  <c r="L50" i="13" s="1"/>
  <c r="K69" i="13"/>
  <c r="L69" i="13" s="1"/>
  <c r="K100" i="13"/>
  <c r="L100" i="13" s="1"/>
  <c r="K105" i="13"/>
  <c r="L105" i="13" s="1"/>
  <c r="K115" i="13"/>
  <c r="L115" i="13" s="1"/>
  <c r="K147" i="13"/>
  <c r="L147" i="13" s="1"/>
  <c r="K171" i="13"/>
  <c r="L171" i="13" s="1"/>
  <c r="K191" i="13"/>
  <c r="L191" i="13" s="1"/>
  <c r="K109" i="14"/>
  <c r="L109" i="14" s="1"/>
  <c r="K129" i="14"/>
  <c r="L129" i="14" s="1"/>
  <c r="I181" i="18"/>
  <c r="K181" i="18" s="1"/>
  <c r="L181" i="18" s="1"/>
  <c r="I81" i="16"/>
  <c r="K81" i="16" s="1"/>
  <c r="L81" i="16" s="1"/>
  <c r="I93" i="16"/>
  <c r="K93" i="16" s="1"/>
  <c r="L93" i="16" s="1"/>
  <c r="I106" i="16"/>
  <c r="K106" i="16" s="1"/>
  <c r="L106" i="16" s="1"/>
  <c r="I231" i="16"/>
  <c r="K231" i="16" s="1"/>
  <c r="L231" i="16" s="1"/>
  <c r="K181" i="11"/>
  <c r="L181" i="11" s="1"/>
  <c r="K90" i="12"/>
  <c r="L90" i="12" s="1"/>
  <c r="K52" i="13"/>
  <c r="L52" i="13" s="1"/>
  <c r="K55" i="13"/>
  <c r="L55" i="13" s="1"/>
  <c r="K76" i="13"/>
  <c r="L76" i="13" s="1"/>
  <c r="K93" i="13"/>
  <c r="L93" i="13" s="1"/>
  <c r="K107" i="13"/>
  <c r="L107" i="13" s="1"/>
  <c r="K109" i="13"/>
  <c r="L109" i="13" s="1"/>
  <c r="K111" i="13"/>
  <c r="L111" i="13" s="1"/>
  <c r="K126" i="13"/>
  <c r="L126" i="13" s="1"/>
  <c r="K130" i="13"/>
  <c r="L130" i="13" s="1"/>
  <c r="K136" i="13"/>
  <c r="L136" i="13" s="1"/>
  <c r="K151" i="13"/>
  <c r="L151" i="13" s="1"/>
  <c r="K158" i="13"/>
  <c r="L158" i="13" s="1"/>
  <c r="K169" i="13"/>
  <c r="L169" i="13" s="1"/>
  <c r="K183" i="13"/>
  <c r="L183" i="13" s="1"/>
  <c r="K192" i="13"/>
  <c r="L192" i="13" s="1"/>
  <c r="K202" i="13"/>
  <c r="L202" i="13" s="1"/>
  <c r="K204" i="13"/>
  <c r="L204" i="13" s="1"/>
  <c r="I222" i="13"/>
  <c r="K222" i="13" s="1"/>
  <c r="L222" i="13" s="1"/>
  <c r="K224" i="13"/>
  <c r="L224" i="13" s="1"/>
  <c r="K236" i="13"/>
  <c r="L236" i="13" s="1"/>
  <c r="I250" i="13"/>
  <c r="K250" i="13" s="1"/>
  <c r="L250" i="13" s="1"/>
  <c r="K262" i="13"/>
  <c r="L262" i="13" s="1"/>
  <c r="K55" i="14"/>
  <c r="L55" i="14" s="1"/>
  <c r="K57" i="14"/>
  <c r="L57" i="14" s="1"/>
  <c r="K81" i="14"/>
  <c r="L81" i="14" s="1"/>
  <c r="K84" i="14"/>
  <c r="L84" i="14" s="1"/>
  <c r="K110" i="14"/>
  <c r="L110" i="14" s="1"/>
  <c r="K130" i="14"/>
  <c r="L130" i="14" s="1"/>
  <c r="K143" i="14"/>
  <c r="L143" i="14" s="1"/>
  <c r="K145" i="14"/>
  <c r="L145" i="14" s="1"/>
  <c r="K148" i="14"/>
  <c r="L148" i="14" s="1"/>
  <c r="K171" i="14"/>
  <c r="L171" i="14" s="1"/>
  <c r="K179" i="14"/>
  <c r="L179" i="14" s="1"/>
  <c r="K181" i="14"/>
  <c r="L181" i="14" s="1"/>
  <c r="K184" i="14"/>
  <c r="L184" i="14" s="1"/>
  <c r="K186" i="14"/>
  <c r="L186" i="14" s="1"/>
  <c r="K222" i="14"/>
  <c r="L222" i="14" s="1"/>
  <c r="K172" i="15"/>
  <c r="L172" i="15" s="1"/>
  <c r="I55" i="17"/>
  <c r="K55" i="17" s="1"/>
  <c r="L55" i="17" s="1"/>
  <c r="I105" i="18"/>
  <c r="K105" i="18" s="1"/>
  <c r="L105" i="18" s="1"/>
  <c r="I29" i="16"/>
  <c r="K29" i="16" s="1"/>
  <c r="L29" i="16" s="1"/>
  <c r="K25" i="10"/>
  <c r="L25" i="10" s="1"/>
  <c r="K30" i="10"/>
  <c r="L30" i="10" s="1"/>
  <c r="K54" i="10"/>
  <c r="L54" i="10" s="1"/>
  <c r="K58" i="10"/>
  <c r="L58" i="10" s="1"/>
  <c r="K109" i="10"/>
  <c r="L109" i="10" s="1"/>
  <c r="K134" i="10"/>
  <c r="L134" i="10" s="1"/>
  <c r="K138" i="10"/>
  <c r="L138" i="10" s="1"/>
  <c r="K171" i="10"/>
  <c r="L171" i="10" s="1"/>
  <c r="K183" i="10"/>
  <c r="L183" i="10" s="1"/>
  <c r="K187" i="10"/>
  <c r="L187" i="10" s="1"/>
  <c r="K192" i="10"/>
  <c r="L192" i="10" s="1"/>
  <c r="K195" i="10"/>
  <c r="L195" i="10" s="1"/>
  <c r="K202" i="10"/>
  <c r="L202" i="10" s="1"/>
  <c r="K242" i="10"/>
  <c r="L242" i="10" s="1"/>
  <c r="K258" i="10"/>
  <c r="L258" i="10" s="1"/>
  <c r="K32" i="11"/>
  <c r="L32" i="11" s="1"/>
  <c r="K44" i="11"/>
  <c r="L44" i="11" s="1"/>
  <c r="K51" i="11"/>
  <c r="L51" i="11" s="1"/>
  <c r="K120" i="11"/>
  <c r="L120" i="11" s="1"/>
  <c r="K150" i="11"/>
  <c r="L150" i="11" s="1"/>
  <c r="K199" i="11"/>
  <c r="L199" i="11" s="1"/>
  <c r="K213" i="11"/>
  <c r="L213" i="11" s="1"/>
  <c r="K216" i="11"/>
  <c r="L216" i="11" s="1"/>
  <c r="K218" i="11"/>
  <c r="L218" i="11" s="1"/>
  <c r="K225" i="11"/>
  <c r="L225" i="11" s="1"/>
  <c r="K234" i="11"/>
  <c r="L234" i="11" s="1"/>
  <c r="K266" i="11"/>
  <c r="L266" i="11" s="1"/>
  <c r="K34" i="12"/>
  <c r="L34" i="12" s="1"/>
  <c r="K38" i="12"/>
  <c r="L38" i="12" s="1"/>
  <c r="K39" i="12"/>
  <c r="L39" i="12" s="1"/>
  <c r="K44" i="12"/>
  <c r="L44" i="12" s="1"/>
  <c r="K47" i="12"/>
  <c r="L47" i="12" s="1"/>
  <c r="K63" i="12"/>
  <c r="L63" i="12" s="1"/>
  <c r="K68" i="12"/>
  <c r="L68" i="12" s="1"/>
  <c r="I84" i="12"/>
  <c r="K84" i="12" s="1"/>
  <c r="L84" i="12" s="1"/>
  <c r="K121" i="12"/>
  <c r="L121" i="12" s="1"/>
  <c r="I183" i="12"/>
  <c r="K183" i="12" s="1"/>
  <c r="L183" i="12" s="1"/>
  <c r="K185" i="12"/>
  <c r="L185" i="12" s="1"/>
  <c r="K201" i="12"/>
  <c r="L201" i="12" s="1"/>
  <c r="K203" i="12"/>
  <c r="L203" i="12" s="1"/>
  <c r="K244" i="12"/>
  <c r="L244" i="12" s="1"/>
  <c r="K254" i="12"/>
  <c r="L254" i="12" s="1"/>
  <c r="K263" i="12"/>
  <c r="L263" i="12" s="1"/>
  <c r="K39" i="13"/>
  <c r="L39" i="13" s="1"/>
  <c r="K41" i="13"/>
  <c r="L41" i="13" s="1"/>
  <c r="K57" i="13"/>
  <c r="L57" i="13" s="1"/>
  <c r="K59" i="13"/>
  <c r="L59" i="13" s="1"/>
  <c r="K106" i="13"/>
  <c r="L106" i="13" s="1"/>
  <c r="K116" i="13"/>
  <c r="L116" i="13" s="1"/>
  <c r="K145" i="13"/>
  <c r="L145" i="13" s="1"/>
  <c r="K186" i="13"/>
  <c r="L186" i="13" s="1"/>
  <c r="K188" i="13"/>
  <c r="L188" i="13" s="1"/>
  <c r="K201" i="13"/>
  <c r="L201" i="13" s="1"/>
  <c r="K238" i="13"/>
  <c r="L238" i="13" s="1"/>
  <c r="K243" i="13"/>
  <c r="L243" i="13" s="1"/>
  <c r="K264" i="13"/>
  <c r="L264" i="13" s="1"/>
  <c r="K266" i="13"/>
  <c r="L266" i="13" s="1"/>
  <c r="K268" i="13"/>
  <c r="L268" i="13" s="1"/>
  <c r="K28" i="14"/>
  <c r="L28" i="14" s="1"/>
  <c r="K33" i="14"/>
  <c r="L33" i="14" s="1"/>
  <c r="K46" i="14"/>
  <c r="L46" i="14" s="1"/>
  <c r="K48" i="14"/>
  <c r="L48" i="14" s="1"/>
  <c r="K59" i="14"/>
  <c r="L59" i="14" s="1"/>
  <c r="K78" i="14"/>
  <c r="L78" i="14" s="1"/>
  <c r="K115" i="14"/>
  <c r="L115" i="14" s="1"/>
  <c r="K119" i="14"/>
  <c r="L119" i="14" s="1"/>
  <c r="K135" i="14"/>
  <c r="L135" i="14" s="1"/>
  <c r="K140" i="14"/>
  <c r="L140" i="14" s="1"/>
  <c r="K152" i="14"/>
  <c r="L152" i="14" s="1"/>
  <c r="K154" i="14"/>
  <c r="L154" i="14" s="1"/>
  <c r="K159" i="14"/>
  <c r="L159" i="14" s="1"/>
  <c r="K204" i="14"/>
  <c r="L204" i="14" s="1"/>
  <c r="K230" i="14"/>
  <c r="L230" i="14" s="1"/>
  <c r="K247" i="14"/>
  <c r="L247" i="14" s="1"/>
  <c r="K185" i="17"/>
  <c r="L185" i="17" s="1"/>
  <c r="I42" i="18"/>
  <c r="K42" i="18" s="1"/>
  <c r="L42" i="18" s="1"/>
  <c r="I85" i="16"/>
  <c r="K85" i="16" s="1"/>
  <c r="L85" i="16" s="1"/>
  <c r="I98" i="16"/>
  <c r="K98" i="16" s="1"/>
  <c r="L98" i="16" s="1"/>
  <c r="I109" i="16"/>
  <c r="K109" i="16" s="1"/>
  <c r="L109" i="16" s="1"/>
  <c r="I111" i="16"/>
  <c r="K111" i="16" s="1"/>
  <c r="L111" i="16" s="1"/>
  <c r="I208" i="16"/>
  <c r="K208" i="16" s="1"/>
  <c r="L208" i="16" s="1"/>
  <c r="K208" i="14"/>
  <c r="L208" i="14" s="1"/>
  <c r="K224" i="14"/>
  <c r="L224" i="14" s="1"/>
  <c r="K249" i="14"/>
  <c r="L249" i="14" s="1"/>
  <c r="K268" i="14"/>
  <c r="L268" i="14" s="1"/>
  <c r="K24" i="15"/>
  <c r="L24" i="15" s="1"/>
  <c r="K29" i="15"/>
  <c r="L29" i="15" s="1"/>
  <c r="K33" i="15"/>
  <c r="L33" i="15" s="1"/>
  <c r="K44" i="15"/>
  <c r="L44" i="15" s="1"/>
  <c r="K147" i="15"/>
  <c r="L147" i="15" s="1"/>
  <c r="K151" i="15"/>
  <c r="L151" i="15" s="1"/>
  <c r="K237" i="15"/>
  <c r="L237" i="15" s="1"/>
  <c r="K261" i="15"/>
  <c r="L261" i="15" s="1"/>
  <c r="K22" i="17"/>
  <c r="L22" i="17" s="1"/>
  <c r="K30" i="17"/>
  <c r="L30" i="17" s="1"/>
  <c r="K34" i="17"/>
  <c r="L34" i="17" s="1"/>
  <c r="K41" i="17"/>
  <c r="L41" i="17" s="1"/>
  <c r="K49" i="17"/>
  <c r="L49" i="17" s="1"/>
  <c r="K87" i="17"/>
  <c r="L87" i="17" s="1"/>
  <c r="K90" i="17"/>
  <c r="L90" i="17" s="1"/>
  <c r="K154" i="17"/>
  <c r="L154" i="17" s="1"/>
  <c r="K161" i="17"/>
  <c r="L161" i="17" s="1"/>
  <c r="K172" i="17"/>
  <c r="L172" i="17" s="1"/>
  <c r="K201" i="17"/>
  <c r="L201" i="17" s="1"/>
  <c r="K203" i="17"/>
  <c r="L203" i="17" s="1"/>
  <c r="K256" i="17"/>
  <c r="L256" i="17" s="1"/>
  <c r="I29" i="18"/>
  <c r="K29" i="18" s="1"/>
  <c r="L29" i="18" s="1"/>
  <c r="K81" i="18"/>
  <c r="L81" i="18" s="1"/>
  <c r="K87" i="18"/>
  <c r="L87" i="18" s="1"/>
  <c r="K107" i="18"/>
  <c r="L107" i="18" s="1"/>
  <c r="K226" i="18"/>
  <c r="L226" i="18" s="1"/>
  <c r="K230" i="18"/>
  <c r="L230" i="18" s="1"/>
  <c r="K232" i="18"/>
  <c r="L232" i="18" s="1"/>
  <c r="K234" i="18"/>
  <c r="L234" i="18" s="1"/>
  <c r="K254" i="18"/>
  <c r="L254" i="18" s="1"/>
  <c r="K259" i="18"/>
  <c r="L259" i="18" s="1"/>
  <c r="K266" i="18"/>
  <c r="L266" i="18" s="1"/>
  <c r="K270" i="18"/>
  <c r="L270" i="18" s="1"/>
  <c r="I34" i="16"/>
  <c r="K34" i="16" s="1"/>
  <c r="L34" i="16" s="1"/>
  <c r="K46" i="16"/>
  <c r="L46" i="16" s="1"/>
  <c r="K67" i="16"/>
  <c r="L67" i="16" s="1"/>
  <c r="K126" i="16"/>
  <c r="L126" i="16" s="1"/>
  <c r="I25" i="16"/>
  <c r="K25" i="16" s="1"/>
  <c r="L25" i="16" s="1"/>
  <c r="I80" i="16"/>
  <c r="K80" i="16" s="1"/>
  <c r="L80" i="16" s="1"/>
  <c r="I92" i="16"/>
  <c r="K92" i="16" s="1"/>
  <c r="L92" i="16" s="1"/>
  <c r="I105" i="16"/>
  <c r="K105" i="16" s="1"/>
  <c r="L105" i="16" s="1"/>
  <c r="I110" i="16"/>
  <c r="K110" i="16" s="1"/>
  <c r="L110" i="16" s="1"/>
  <c r="I213" i="16"/>
  <c r="K213" i="16" s="1"/>
  <c r="L213" i="16" s="1"/>
  <c r="I225" i="16"/>
  <c r="K225" i="16" s="1"/>
  <c r="L225" i="16" s="1"/>
  <c r="K191" i="14"/>
  <c r="L191" i="14" s="1"/>
  <c r="K232" i="14"/>
  <c r="L232" i="14" s="1"/>
  <c r="K23" i="15"/>
  <c r="L23" i="15" s="1"/>
  <c r="K28" i="15"/>
  <c r="L28" i="15" s="1"/>
  <c r="K32" i="15"/>
  <c r="L32" i="15" s="1"/>
  <c r="K38" i="15"/>
  <c r="L38" i="15" s="1"/>
  <c r="K42" i="15"/>
  <c r="L42" i="15" s="1"/>
  <c r="K45" i="15"/>
  <c r="L45" i="15" s="1"/>
  <c r="K47" i="15"/>
  <c r="L47" i="15" s="1"/>
  <c r="K49" i="15"/>
  <c r="L49" i="15" s="1"/>
  <c r="K51" i="15"/>
  <c r="L51" i="15" s="1"/>
  <c r="K54" i="15"/>
  <c r="L54" i="15" s="1"/>
  <c r="K56" i="15"/>
  <c r="L56" i="15" s="1"/>
  <c r="K58" i="15"/>
  <c r="L58" i="15" s="1"/>
  <c r="K64" i="15"/>
  <c r="L64" i="15" s="1"/>
  <c r="K68" i="15"/>
  <c r="L68" i="15" s="1"/>
  <c r="K72" i="15"/>
  <c r="L72" i="15" s="1"/>
  <c r="K75" i="15"/>
  <c r="L75" i="15" s="1"/>
  <c r="K80" i="15"/>
  <c r="L80" i="15" s="1"/>
  <c r="K85" i="15"/>
  <c r="L85" i="15" s="1"/>
  <c r="K92" i="15"/>
  <c r="L92" i="15" s="1"/>
  <c r="K95" i="15"/>
  <c r="L95" i="15" s="1"/>
  <c r="K98" i="15"/>
  <c r="L98" i="15" s="1"/>
  <c r="K100" i="15"/>
  <c r="L100" i="15" s="1"/>
  <c r="K105" i="15"/>
  <c r="L105" i="15" s="1"/>
  <c r="K109" i="15"/>
  <c r="L109" i="15" s="1"/>
  <c r="K111" i="15"/>
  <c r="L111" i="15" s="1"/>
  <c r="K114" i="15"/>
  <c r="L114" i="15" s="1"/>
  <c r="K120" i="15"/>
  <c r="L120" i="15" s="1"/>
  <c r="K255" i="15"/>
  <c r="L255" i="15" s="1"/>
  <c r="K264" i="15"/>
  <c r="L264" i="15" s="1"/>
  <c r="K266" i="15"/>
  <c r="L266" i="15" s="1"/>
  <c r="K268" i="15"/>
  <c r="L268" i="15" s="1"/>
  <c r="K270" i="15"/>
  <c r="L270" i="15" s="1"/>
  <c r="K21" i="17"/>
  <c r="L21" i="17" s="1"/>
  <c r="K25" i="17"/>
  <c r="L25" i="17" s="1"/>
  <c r="K31" i="17"/>
  <c r="L31" i="17" s="1"/>
  <c r="K40" i="17"/>
  <c r="L40" i="17" s="1"/>
  <c r="K45" i="17"/>
  <c r="L45" i="17" s="1"/>
  <c r="K50" i="17"/>
  <c r="L50" i="17" s="1"/>
  <c r="K108" i="17"/>
  <c r="L108" i="17" s="1"/>
  <c r="K220" i="17"/>
  <c r="L220" i="17" s="1"/>
  <c r="K222" i="17"/>
  <c r="L222" i="17" s="1"/>
  <c r="K224" i="17"/>
  <c r="L224" i="17" s="1"/>
  <c r="K226" i="17"/>
  <c r="L226" i="17" s="1"/>
  <c r="K228" i="17"/>
  <c r="L228" i="17" s="1"/>
  <c r="K231" i="17"/>
  <c r="L231" i="17" s="1"/>
  <c r="I242" i="17"/>
  <c r="K242" i="17" s="1"/>
  <c r="L242" i="17" s="1"/>
  <c r="K44" i="18"/>
  <c r="L44" i="18" s="1"/>
  <c r="K63" i="18"/>
  <c r="L63" i="18" s="1"/>
  <c r="K154" i="18"/>
  <c r="L154" i="18" s="1"/>
  <c r="K187" i="18"/>
  <c r="L187" i="18" s="1"/>
  <c r="K221" i="18"/>
  <c r="L221" i="18" s="1"/>
  <c r="K261" i="18"/>
  <c r="L261" i="18" s="1"/>
  <c r="I21" i="16"/>
  <c r="K21" i="16" s="1"/>
  <c r="L21" i="16" s="1"/>
  <c r="K30" i="16"/>
  <c r="L30" i="16" s="1"/>
  <c r="I40" i="16"/>
  <c r="K40" i="16" s="1"/>
  <c r="L40" i="16" s="1"/>
  <c r="K50" i="16"/>
  <c r="L50" i="16" s="1"/>
  <c r="K73" i="16"/>
  <c r="L73" i="16" s="1"/>
  <c r="K84" i="16"/>
  <c r="L84" i="16" s="1"/>
  <c r="I87" i="16"/>
  <c r="K87" i="16" s="1"/>
  <c r="L87" i="16" s="1"/>
  <c r="K96" i="16"/>
  <c r="L96" i="16" s="1"/>
  <c r="I99" i="16"/>
  <c r="K99" i="16" s="1"/>
  <c r="L99" i="16" s="1"/>
  <c r="K108" i="16"/>
  <c r="L108" i="16" s="1"/>
  <c r="K122" i="16"/>
  <c r="L122" i="16" s="1"/>
  <c r="K135" i="16"/>
  <c r="L135" i="16" s="1"/>
  <c r="I180" i="16"/>
  <c r="K180" i="16" s="1"/>
  <c r="L180" i="16" s="1"/>
  <c r="K262" i="16"/>
  <c r="L262" i="16" s="1"/>
  <c r="K226" i="16"/>
  <c r="L226" i="16" s="1"/>
  <c r="K187" i="17"/>
  <c r="L187" i="17" s="1"/>
  <c r="K190" i="17"/>
  <c r="L190" i="17" s="1"/>
  <c r="K218" i="17"/>
  <c r="L218" i="17" s="1"/>
  <c r="K227" i="17"/>
  <c r="L227" i="17" s="1"/>
  <c r="K39" i="18"/>
  <c r="L39" i="18" s="1"/>
  <c r="K110" i="18"/>
  <c r="L110" i="18" s="1"/>
  <c r="K145" i="18"/>
  <c r="L145" i="18" s="1"/>
  <c r="K242" i="18"/>
  <c r="L242" i="18" s="1"/>
  <c r="K249" i="18"/>
  <c r="L249" i="18" s="1"/>
  <c r="K24" i="16"/>
  <c r="L24" i="16" s="1"/>
  <c r="K28" i="16"/>
  <c r="L28" i="16" s="1"/>
  <c r="K33" i="16"/>
  <c r="L33" i="16" s="1"/>
  <c r="K59" i="16"/>
  <c r="L59" i="16" s="1"/>
  <c r="K130" i="16"/>
  <c r="L130" i="16" s="1"/>
  <c r="K140" i="16"/>
  <c r="L140" i="16" s="1"/>
  <c r="K149" i="16"/>
  <c r="L149" i="16" s="1"/>
  <c r="K160" i="16"/>
  <c r="L160" i="16" s="1"/>
  <c r="K161" i="16"/>
  <c r="L161" i="16" s="1"/>
  <c r="K171" i="16"/>
  <c r="L171" i="16" s="1"/>
  <c r="K183" i="16"/>
  <c r="L183" i="16" s="1"/>
  <c r="K227" i="16"/>
  <c r="L227" i="16" s="1"/>
  <c r="K235" i="16"/>
  <c r="L235" i="16" s="1"/>
  <c r="K172" i="16"/>
  <c r="L172" i="16" s="1"/>
  <c r="K193" i="16"/>
  <c r="L193" i="16" s="1"/>
  <c r="K197" i="16"/>
  <c r="L197" i="16" s="1"/>
  <c r="K215" i="16"/>
  <c r="L215" i="16" s="1"/>
  <c r="K217" i="16"/>
  <c r="L217" i="16" s="1"/>
  <c r="K223" i="16"/>
  <c r="L223" i="16" s="1"/>
  <c r="K229" i="16"/>
  <c r="L229" i="16" s="1"/>
  <c r="K237" i="16"/>
  <c r="L237" i="16" s="1"/>
  <c r="K240" i="16"/>
  <c r="L240" i="16" s="1"/>
  <c r="K260" i="16"/>
  <c r="L260" i="16" s="1"/>
  <c r="K266" i="16"/>
  <c r="L266" i="16" s="1"/>
  <c r="K141" i="18"/>
  <c r="L141" i="18" s="1"/>
  <c r="K69" i="18"/>
  <c r="L69" i="18" s="1"/>
  <c r="K76" i="18"/>
  <c r="L76" i="18" s="1"/>
  <c r="K131" i="18"/>
  <c r="L131" i="18" s="1"/>
  <c r="K136" i="18"/>
  <c r="L136" i="18" s="1"/>
  <c r="K150" i="18"/>
  <c r="L150" i="18" s="1"/>
  <c r="K161" i="18"/>
  <c r="L161" i="18" s="1"/>
  <c r="I179" i="18"/>
  <c r="K179" i="18" s="1"/>
  <c r="L179" i="18" s="1"/>
  <c r="I209" i="18"/>
  <c r="K209" i="18" s="1"/>
  <c r="L209" i="18" s="1"/>
  <c r="K218" i="18"/>
  <c r="L218" i="18" s="1"/>
  <c r="K253" i="18"/>
  <c r="L253" i="18" s="1"/>
  <c r="I268" i="18"/>
  <c r="K268" i="18" s="1"/>
  <c r="L268" i="18" s="1"/>
  <c r="K33" i="18"/>
  <c r="L33" i="18" s="1"/>
  <c r="I45" i="18"/>
  <c r="K45" i="18" s="1"/>
  <c r="L45" i="18" s="1"/>
  <c r="K57" i="18"/>
  <c r="L57" i="18" s="1"/>
  <c r="K68" i="18"/>
  <c r="L68" i="18" s="1"/>
  <c r="K75" i="18"/>
  <c r="L75" i="18" s="1"/>
  <c r="K135" i="18"/>
  <c r="L135" i="18" s="1"/>
  <c r="I188" i="18"/>
  <c r="K188" i="18" s="1"/>
  <c r="L188" i="18" s="1"/>
  <c r="I210" i="18"/>
  <c r="K210" i="18" s="1"/>
  <c r="L210" i="18" s="1"/>
  <c r="I215" i="18"/>
  <c r="K215" i="18" s="1"/>
  <c r="L215" i="18" s="1"/>
  <c r="K217" i="18"/>
  <c r="L217" i="18" s="1"/>
  <c r="K228" i="18"/>
  <c r="L228" i="18" s="1"/>
  <c r="K248" i="18"/>
  <c r="L248" i="18" s="1"/>
  <c r="K205" i="18"/>
  <c r="L205" i="18" s="1"/>
  <c r="K214" i="18"/>
  <c r="L214" i="18" s="1"/>
  <c r="K34" i="18"/>
  <c r="L34" i="18" s="1"/>
  <c r="K51" i="18"/>
  <c r="L51" i="18" s="1"/>
  <c r="K58" i="18"/>
  <c r="L58" i="18" s="1"/>
  <c r="I78" i="18"/>
  <c r="K78" i="18" s="1"/>
  <c r="L78" i="18" s="1"/>
  <c r="K85" i="18"/>
  <c r="L85" i="18" s="1"/>
  <c r="K89" i="18"/>
  <c r="L89" i="18" s="1"/>
  <c r="K109" i="18"/>
  <c r="L109" i="18" s="1"/>
  <c r="K120" i="18"/>
  <c r="L120" i="18" s="1"/>
  <c r="K128" i="18"/>
  <c r="L128" i="18" s="1"/>
  <c r="I133" i="18"/>
  <c r="K133" i="18" s="1"/>
  <c r="L133" i="18" s="1"/>
  <c r="K147" i="18"/>
  <c r="L147" i="18" s="1"/>
  <c r="K149" i="18"/>
  <c r="L149" i="18" s="1"/>
  <c r="K158" i="18"/>
  <c r="L158" i="18" s="1"/>
  <c r="K160" i="18"/>
  <c r="L160" i="18" s="1"/>
  <c r="K183" i="18"/>
  <c r="L183" i="18" s="1"/>
  <c r="K192" i="18"/>
  <c r="L192" i="18" s="1"/>
  <c r="K197" i="18"/>
  <c r="L197" i="18" s="1"/>
  <c r="I223" i="18"/>
  <c r="K223" i="18" s="1"/>
  <c r="L223" i="18" s="1"/>
  <c r="K239" i="18"/>
  <c r="L239" i="18" s="1"/>
  <c r="K262" i="18"/>
  <c r="L262" i="18" s="1"/>
  <c r="I23" i="17"/>
  <c r="K23" i="17" s="1"/>
  <c r="L23" i="17" s="1"/>
  <c r="I84" i="17"/>
  <c r="K84" i="17" s="1"/>
  <c r="L84" i="17" s="1"/>
  <c r="K133" i="17"/>
  <c r="L133" i="17" s="1"/>
  <c r="K142" i="17"/>
  <c r="L142" i="17" s="1"/>
  <c r="K151" i="17"/>
  <c r="L151" i="17" s="1"/>
  <c r="K162" i="17"/>
  <c r="L162" i="17" s="1"/>
  <c r="I216" i="17"/>
  <c r="K216" i="17" s="1"/>
  <c r="L216" i="17" s="1"/>
  <c r="K28" i="17"/>
  <c r="L28" i="17" s="1"/>
  <c r="K38" i="17"/>
  <c r="L38" i="17" s="1"/>
  <c r="K47" i="17"/>
  <c r="L47" i="17" s="1"/>
  <c r="K67" i="17"/>
  <c r="L67" i="17" s="1"/>
  <c r="K120" i="17"/>
  <c r="L120" i="17" s="1"/>
  <c r="K127" i="17"/>
  <c r="L127" i="17" s="1"/>
  <c r="K141" i="17"/>
  <c r="L141" i="17" s="1"/>
  <c r="K145" i="17"/>
  <c r="L145" i="17" s="1"/>
  <c r="K261" i="17"/>
  <c r="L261" i="17" s="1"/>
  <c r="K240" i="17"/>
  <c r="L240" i="17" s="1"/>
  <c r="I32" i="17"/>
  <c r="K32" i="17" s="1"/>
  <c r="L32" i="17" s="1"/>
  <c r="I42" i="17"/>
  <c r="K42" i="17" s="1"/>
  <c r="L42" i="17" s="1"/>
  <c r="K116" i="17"/>
  <c r="L116" i="17" s="1"/>
  <c r="K121" i="17"/>
  <c r="L121" i="17" s="1"/>
  <c r="I128" i="17"/>
  <c r="K128" i="17" s="1"/>
  <c r="L128" i="17" s="1"/>
  <c r="I147" i="17"/>
  <c r="K147" i="17" s="1"/>
  <c r="L147" i="17" s="1"/>
  <c r="I198" i="17"/>
  <c r="K198" i="17" s="1"/>
  <c r="L198" i="17" s="1"/>
  <c r="I236" i="17"/>
  <c r="K236" i="17" s="1"/>
  <c r="L236" i="17" s="1"/>
  <c r="K247" i="17"/>
  <c r="L247" i="17" s="1"/>
  <c r="K59" i="17"/>
  <c r="L59" i="17" s="1"/>
  <c r="K134" i="17"/>
  <c r="L134" i="17" s="1"/>
  <c r="K158" i="17"/>
  <c r="L158" i="17" s="1"/>
  <c r="K232" i="17"/>
  <c r="L232" i="17" s="1"/>
  <c r="K253" i="17"/>
  <c r="L253" i="17" s="1"/>
  <c r="I22" i="16"/>
  <c r="K22" i="16" s="1"/>
  <c r="L22" i="16" s="1"/>
  <c r="I26" i="16"/>
  <c r="K26" i="16" s="1"/>
  <c r="L26" i="16" s="1"/>
  <c r="I31" i="16"/>
  <c r="K31" i="16" s="1"/>
  <c r="L31" i="16" s="1"/>
  <c r="I37" i="16"/>
  <c r="K37" i="16" s="1"/>
  <c r="L37" i="16" s="1"/>
  <c r="K39" i="16"/>
  <c r="L39" i="16" s="1"/>
  <c r="I44" i="16"/>
  <c r="K44" i="16" s="1"/>
  <c r="L44" i="16" s="1"/>
  <c r="K68" i="16"/>
  <c r="L68" i="16" s="1"/>
  <c r="I72" i="16"/>
  <c r="K72" i="16" s="1"/>
  <c r="L72" i="16" s="1"/>
  <c r="K76" i="16"/>
  <c r="L76" i="16" s="1"/>
  <c r="K49" i="16"/>
  <c r="L49" i="16" s="1"/>
  <c r="K62" i="16"/>
  <c r="L62" i="16" s="1"/>
  <c r="I63" i="16"/>
  <c r="K63" i="16" s="1"/>
  <c r="L63" i="16" s="1"/>
  <c r="I78" i="16"/>
  <c r="K78" i="16" s="1"/>
  <c r="L78" i="16" s="1"/>
  <c r="I42" i="16"/>
  <c r="K42" i="16" s="1"/>
  <c r="L42" i="16" s="1"/>
  <c r="K47" i="16"/>
  <c r="L47" i="16" s="1"/>
  <c r="K56" i="16"/>
  <c r="L56" i="16" s="1"/>
  <c r="I57" i="16"/>
  <c r="K57" i="16" s="1"/>
  <c r="L57" i="16" s="1"/>
  <c r="K64" i="16"/>
  <c r="L64" i="16" s="1"/>
  <c r="I83" i="16"/>
  <c r="K83" i="16" s="1"/>
  <c r="L83" i="16" s="1"/>
  <c r="K51" i="16"/>
  <c r="L51" i="16" s="1"/>
  <c r="K69" i="16"/>
  <c r="L69" i="16" s="1"/>
  <c r="K75" i="16"/>
  <c r="L75" i="16" s="1"/>
  <c r="K89" i="16"/>
  <c r="L89" i="16" s="1"/>
  <c r="K95" i="16"/>
  <c r="L95" i="16" s="1"/>
  <c r="K100" i="16"/>
  <c r="L100" i="16" s="1"/>
  <c r="K107" i="16"/>
  <c r="L107" i="16" s="1"/>
  <c r="K114" i="16"/>
  <c r="L114" i="16" s="1"/>
  <c r="I129" i="16"/>
  <c r="K129" i="16" s="1"/>
  <c r="L129" i="16" s="1"/>
  <c r="I134" i="16"/>
  <c r="K134" i="16" s="1"/>
  <c r="L134" i="16" s="1"/>
  <c r="I138" i="16"/>
  <c r="K138" i="16" s="1"/>
  <c r="L138" i="16" s="1"/>
  <c r="I143" i="16"/>
  <c r="K143" i="16" s="1"/>
  <c r="L143" i="16" s="1"/>
  <c r="I148" i="16"/>
  <c r="K148" i="16" s="1"/>
  <c r="L148" i="16" s="1"/>
  <c r="I152" i="16"/>
  <c r="K152" i="16" s="1"/>
  <c r="L152" i="16" s="1"/>
  <c r="I159" i="16"/>
  <c r="K159" i="16" s="1"/>
  <c r="L159" i="16" s="1"/>
  <c r="I169" i="16"/>
  <c r="K169" i="16" s="1"/>
  <c r="L169" i="16" s="1"/>
  <c r="I192" i="16"/>
  <c r="K192" i="16" s="1"/>
  <c r="L192" i="16" s="1"/>
  <c r="I194" i="16"/>
  <c r="K194" i="16" s="1"/>
  <c r="L194" i="16" s="1"/>
  <c r="I179" i="16"/>
  <c r="K179" i="16" s="1"/>
  <c r="L179" i="16" s="1"/>
  <c r="I184" i="16"/>
  <c r="K184" i="16" s="1"/>
  <c r="L184" i="16" s="1"/>
  <c r="K115" i="16"/>
  <c r="L115" i="16" s="1"/>
  <c r="I117" i="16"/>
  <c r="K117" i="16" s="1"/>
  <c r="L117" i="16" s="1"/>
  <c r="I186" i="16"/>
  <c r="K186" i="16" s="1"/>
  <c r="L186" i="16" s="1"/>
  <c r="K112" i="16"/>
  <c r="L112" i="16" s="1"/>
  <c r="K116" i="16"/>
  <c r="L116" i="16" s="1"/>
  <c r="K118" i="16"/>
  <c r="L118" i="16" s="1"/>
  <c r="K121" i="16"/>
  <c r="L121" i="16" s="1"/>
  <c r="K127" i="16"/>
  <c r="L127" i="16" s="1"/>
  <c r="K128" i="16"/>
  <c r="L128" i="16" s="1"/>
  <c r="K131" i="16"/>
  <c r="L131" i="16" s="1"/>
  <c r="K133" i="16"/>
  <c r="L133" i="16" s="1"/>
  <c r="K136" i="16"/>
  <c r="L136" i="16" s="1"/>
  <c r="K137" i="16"/>
  <c r="L137" i="16" s="1"/>
  <c r="K141" i="16"/>
  <c r="L141" i="16" s="1"/>
  <c r="K142" i="16"/>
  <c r="L142" i="16" s="1"/>
  <c r="K145" i="16"/>
  <c r="L145" i="16" s="1"/>
  <c r="K147" i="16"/>
  <c r="L147" i="16" s="1"/>
  <c r="K150" i="16"/>
  <c r="L150" i="16" s="1"/>
  <c r="K151" i="16"/>
  <c r="L151" i="16" s="1"/>
  <c r="K154" i="16"/>
  <c r="L154" i="16" s="1"/>
  <c r="K158" i="16"/>
  <c r="L158" i="16" s="1"/>
  <c r="K162" i="16"/>
  <c r="L162" i="16" s="1"/>
  <c r="I198" i="16"/>
  <c r="K198" i="16" s="1"/>
  <c r="L198" i="16" s="1"/>
  <c r="K195" i="16"/>
  <c r="L195" i="16" s="1"/>
  <c r="K190" i="16"/>
  <c r="L190" i="16" s="1"/>
  <c r="I201" i="16"/>
  <c r="K201" i="16" s="1"/>
  <c r="L201" i="16" s="1"/>
  <c r="K203" i="16"/>
  <c r="L203" i="16" s="1"/>
  <c r="I205" i="16"/>
  <c r="K205" i="16" s="1"/>
  <c r="L205" i="16" s="1"/>
  <c r="K207" i="16"/>
  <c r="L207" i="16" s="1"/>
  <c r="I209" i="16"/>
  <c r="K209" i="16" s="1"/>
  <c r="L209" i="16" s="1"/>
  <c r="K212" i="16"/>
  <c r="L212" i="16" s="1"/>
  <c r="I214" i="16"/>
  <c r="K214" i="16" s="1"/>
  <c r="L214" i="16" s="1"/>
  <c r="K216" i="16"/>
  <c r="L216" i="16" s="1"/>
  <c r="K219" i="16"/>
  <c r="L219" i="16" s="1"/>
  <c r="I224" i="16"/>
  <c r="K224" i="16" s="1"/>
  <c r="L224" i="16" s="1"/>
  <c r="I220" i="16"/>
  <c r="K220" i="16" s="1"/>
  <c r="L220" i="16" s="1"/>
  <c r="K228" i="16"/>
  <c r="L228" i="16" s="1"/>
  <c r="K232" i="16"/>
  <c r="L232" i="16" s="1"/>
  <c r="K236" i="16"/>
  <c r="L236" i="16" s="1"/>
  <c r="I239" i="16"/>
  <c r="K239" i="16" s="1"/>
  <c r="L239" i="16" s="1"/>
  <c r="I249" i="16"/>
  <c r="K249" i="16" s="1"/>
  <c r="L249" i="16" s="1"/>
  <c r="I259" i="16"/>
  <c r="K259" i="16" s="1"/>
  <c r="L259" i="16" s="1"/>
  <c r="I247" i="16"/>
  <c r="K247" i="16" s="1"/>
  <c r="L247" i="16" s="1"/>
  <c r="I256" i="16"/>
  <c r="K256" i="16" s="1"/>
  <c r="L256" i="16" s="1"/>
  <c r="I261" i="16"/>
  <c r="K261" i="16" s="1"/>
  <c r="L261" i="16" s="1"/>
  <c r="I244" i="16"/>
  <c r="K244" i="16" s="1"/>
  <c r="L244" i="16" s="1"/>
  <c r="I254" i="16"/>
  <c r="K254" i="16" s="1"/>
  <c r="L254" i="16" s="1"/>
  <c r="I242" i="16"/>
  <c r="K242" i="16" s="1"/>
  <c r="L242" i="16" s="1"/>
  <c r="I251" i="16"/>
  <c r="K251" i="16" s="1"/>
  <c r="L251" i="16" s="1"/>
  <c r="I267" i="16"/>
  <c r="K267" i="16" s="1"/>
  <c r="L267" i="16" s="1"/>
  <c r="I263" i="16"/>
  <c r="K263" i="16" s="1"/>
  <c r="L263" i="16" s="1"/>
  <c r="I265" i="16"/>
  <c r="K265" i="16" s="1"/>
  <c r="L265" i="16" s="1"/>
  <c r="I271" i="16"/>
  <c r="K271" i="16" s="1"/>
  <c r="L271" i="16" s="1"/>
  <c r="N272" i="16"/>
  <c r="M272" i="16"/>
  <c r="L272" i="16"/>
  <c r="I269" i="16"/>
  <c r="K269" i="16" s="1"/>
  <c r="L269" i="16" s="1"/>
  <c r="K126" i="15"/>
  <c r="L126" i="15" s="1"/>
  <c r="K145" i="15"/>
  <c r="L145" i="15" s="1"/>
  <c r="K127" i="15"/>
  <c r="L127" i="15" s="1"/>
  <c r="K141" i="15"/>
  <c r="L141" i="15" s="1"/>
  <c r="K150" i="15"/>
  <c r="L150" i="15" s="1"/>
  <c r="K161" i="15"/>
  <c r="L161" i="15" s="1"/>
  <c r="K228" i="15"/>
  <c r="L228" i="15" s="1"/>
  <c r="K244" i="15"/>
  <c r="L244" i="15" s="1"/>
  <c r="K259" i="15"/>
  <c r="L259" i="15" s="1"/>
  <c r="I107" i="15"/>
  <c r="K107" i="15" s="1"/>
  <c r="L107" i="15" s="1"/>
  <c r="I148" i="15"/>
  <c r="K148" i="15" s="1"/>
  <c r="L148" i="15" s="1"/>
  <c r="I152" i="15"/>
  <c r="K152" i="15" s="1"/>
  <c r="L152" i="15" s="1"/>
  <c r="I159" i="15"/>
  <c r="K159" i="15" s="1"/>
  <c r="L159" i="15" s="1"/>
  <c r="I169" i="15"/>
  <c r="K169" i="15" s="1"/>
  <c r="L169" i="15" s="1"/>
  <c r="I226" i="15"/>
  <c r="K226" i="15" s="1"/>
  <c r="L226" i="15" s="1"/>
  <c r="K136" i="15"/>
  <c r="L136" i="15" s="1"/>
  <c r="K236" i="15"/>
  <c r="L236" i="15" s="1"/>
  <c r="K250" i="15"/>
  <c r="L250" i="15" s="1"/>
  <c r="K116" i="15"/>
  <c r="L116" i="15" s="1"/>
  <c r="I121" i="15"/>
  <c r="K121" i="15" s="1"/>
  <c r="L121" i="15" s="1"/>
  <c r="K131" i="15"/>
  <c r="L131" i="15" s="1"/>
  <c r="K225" i="15"/>
  <c r="L225" i="15" s="1"/>
  <c r="K229" i="15"/>
  <c r="L229" i="15" s="1"/>
  <c r="K260" i="15"/>
  <c r="L260" i="15" s="1"/>
  <c r="K216" i="15"/>
  <c r="L216" i="15" s="1"/>
  <c r="I62" i="15"/>
  <c r="K62" i="15" s="1"/>
  <c r="L62" i="15" s="1"/>
  <c r="K83" i="15"/>
  <c r="L83" i="15" s="1"/>
  <c r="K212" i="15"/>
  <c r="L212" i="15" s="1"/>
  <c r="I89" i="15"/>
  <c r="K89" i="15" s="1"/>
  <c r="L89" i="15" s="1"/>
  <c r="K21" i="15"/>
  <c r="L21" i="15" s="1"/>
  <c r="K39" i="15"/>
  <c r="L39" i="15" s="1"/>
  <c r="I78" i="15"/>
  <c r="K78" i="15" s="1"/>
  <c r="L78" i="15" s="1"/>
  <c r="K207" i="15"/>
  <c r="L207" i="15" s="1"/>
  <c r="K271" i="15"/>
  <c r="L271" i="15" s="1"/>
  <c r="K221" i="15"/>
  <c r="L221" i="15" s="1"/>
  <c r="K203" i="15"/>
  <c r="L203" i="15" s="1"/>
  <c r="K220" i="15"/>
  <c r="L220" i="15" s="1"/>
  <c r="K34" i="15"/>
  <c r="L34" i="15" s="1"/>
  <c r="I25" i="15"/>
  <c r="K25" i="15" s="1"/>
  <c r="L25" i="15" s="1"/>
  <c r="K30" i="15"/>
  <c r="L30" i="15" s="1"/>
  <c r="I40" i="15"/>
  <c r="K40" i="15" s="1"/>
  <c r="L40" i="15" s="1"/>
  <c r="K198" i="15"/>
  <c r="L198" i="15" s="1"/>
  <c r="I44" i="14"/>
  <c r="K44" i="14" s="1"/>
  <c r="L44" i="14" s="1"/>
  <c r="I150" i="14"/>
  <c r="K150" i="14" s="1"/>
  <c r="L150" i="14" s="1"/>
  <c r="I206" i="14"/>
  <c r="K206" i="14" s="1"/>
  <c r="L206" i="14" s="1"/>
  <c r="K85" i="14"/>
  <c r="L85" i="14" s="1"/>
  <c r="K105" i="14"/>
  <c r="L105" i="14" s="1"/>
  <c r="K122" i="14"/>
  <c r="L122" i="14" s="1"/>
  <c r="I131" i="14"/>
  <c r="K131" i="14" s="1"/>
  <c r="L131" i="14" s="1"/>
  <c r="K95" i="14"/>
  <c r="L95" i="14" s="1"/>
  <c r="K136" i="14"/>
  <c r="L136" i="14" s="1"/>
  <c r="I63" i="14"/>
  <c r="K63" i="14" s="1"/>
  <c r="L63" i="14" s="1"/>
  <c r="K111" i="14"/>
  <c r="L111" i="14" s="1"/>
  <c r="I116" i="14"/>
  <c r="K116" i="14" s="1"/>
  <c r="L116" i="14" s="1"/>
  <c r="I188" i="14"/>
  <c r="K188" i="14" s="1"/>
  <c r="L188" i="14" s="1"/>
  <c r="I254" i="14"/>
  <c r="K254" i="14" s="1"/>
  <c r="L254" i="14" s="1"/>
  <c r="K76" i="14"/>
  <c r="L76" i="14" s="1"/>
  <c r="K87" i="14"/>
  <c r="L87" i="14" s="1"/>
  <c r="K98" i="14"/>
  <c r="L98" i="14" s="1"/>
  <c r="K100" i="14"/>
  <c r="L100" i="14" s="1"/>
  <c r="I107" i="14"/>
  <c r="K107" i="14" s="1"/>
  <c r="L107" i="14" s="1"/>
  <c r="K118" i="14"/>
  <c r="L118" i="14" s="1"/>
  <c r="K120" i="14"/>
  <c r="L120" i="14" s="1"/>
  <c r="I127" i="14"/>
  <c r="K127" i="14" s="1"/>
  <c r="L127" i="14" s="1"/>
  <c r="K138" i="14"/>
  <c r="L138" i="14" s="1"/>
  <c r="K141" i="14"/>
  <c r="L141" i="14" s="1"/>
  <c r="I37" i="13"/>
  <c r="K37" i="13" s="1"/>
  <c r="L37" i="13" s="1"/>
  <c r="I214" i="13"/>
  <c r="K214" i="13" s="1"/>
  <c r="L214" i="13" s="1"/>
  <c r="I218" i="13"/>
  <c r="K218" i="13" s="1"/>
  <c r="L218" i="13" s="1"/>
  <c r="I234" i="13"/>
  <c r="K234" i="13" s="1"/>
  <c r="L234" i="13" s="1"/>
  <c r="I240" i="13"/>
  <c r="K240" i="13" s="1"/>
  <c r="L240" i="13" s="1"/>
  <c r="K85" i="13"/>
  <c r="L85" i="13" s="1"/>
  <c r="K98" i="13"/>
  <c r="L98" i="13" s="1"/>
  <c r="K134" i="13"/>
  <c r="L134" i="13" s="1"/>
  <c r="K141" i="13"/>
  <c r="L141" i="13" s="1"/>
  <c r="K161" i="13"/>
  <c r="L161" i="13" s="1"/>
  <c r="K195" i="13"/>
  <c r="L195" i="13" s="1"/>
  <c r="K73" i="13"/>
  <c r="L73" i="13" s="1"/>
  <c r="K118" i="13"/>
  <c r="L118" i="13" s="1"/>
  <c r="K143" i="13"/>
  <c r="L143" i="13" s="1"/>
  <c r="I130" i="12"/>
  <c r="K130" i="12" s="1"/>
  <c r="L130" i="12" s="1"/>
  <c r="I142" i="12"/>
  <c r="K142" i="12" s="1"/>
  <c r="L142" i="12" s="1"/>
  <c r="I162" i="12"/>
  <c r="K162" i="12" s="1"/>
  <c r="L162" i="12" s="1"/>
  <c r="I220" i="12"/>
  <c r="K220" i="12" s="1"/>
  <c r="L220" i="12" s="1"/>
  <c r="I226" i="12"/>
  <c r="K226" i="12" s="1"/>
  <c r="L226" i="12" s="1"/>
  <c r="I230" i="12"/>
  <c r="K230" i="12" s="1"/>
  <c r="L230" i="12" s="1"/>
  <c r="I234" i="12"/>
  <c r="K234" i="12" s="1"/>
  <c r="L234" i="12" s="1"/>
  <c r="I238" i="12"/>
  <c r="K238" i="12" s="1"/>
  <c r="L238" i="12" s="1"/>
  <c r="K23" i="12"/>
  <c r="L23" i="12" s="1"/>
  <c r="I28" i="12"/>
  <c r="K28" i="12" s="1"/>
  <c r="L28" i="12" s="1"/>
  <c r="K51" i="12"/>
  <c r="L51" i="12" s="1"/>
  <c r="K83" i="12"/>
  <c r="L83" i="12" s="1"/>
  <c r="K112" i="12"/>
  <c r="L112" i="12" s="1"/>
  <c r="K127" i="12"/>
  <c r="L127" i="12" s="1"/>
  <c r="I21" i="12"/>
  <c r="K21" i="12" s="1"/>
  <c r="L21" i="12" s="1"/>
  <c r="I32" i="12"/>
  <c r="K32" i="12" s="1"/>
  <c r="L32" i="12" s="1"/>
  <c r="I149" i="12"/>
  <c r="K149" i="12" s="1"/>
  <c r="L149" i="12" s="1"/>
  <c r="K75" i="12"/>
  <c r="L75" i="12" s="1"/>
  <c r="K100" i="12"/>
  <c r="L100" i="12" s="1"/>
  <c r="K120" i="12"/>
  <c r="L120" i="12" s="1"/>
  <c r="I76" i="11"/>
  <c r="K76" i="11" s="1"/>
  <c r="L76" i="11" s="1"/>
  <c r="I89" i="11"/>
  <c r="K89" i="11" s="1"/>
  <c r="L89" i="11" s="1"/>
  <c r="I192" i="11"/>
  <c r="K192" i="11" s="1"/>
  <c r="L192" i="11" s="1"/>
  <c r="I57" i="11"/>
  <c r="K57" i="11" s="1"/>
  <c r="L57" i="11" s="1"/>
  <c r="I143" i="11"/>
  <c r="K143" i="11" s="1"/>
  <c r="L143" i="11" s="1"/>
  <c r="I185" i="11"/>
  <c r="K185" i="11" s="1"/>
  <c r="L185" i="11" s="1"/>
  <c r="I208" i="11"/>
  <c r="K208" i="11" s="1"/>
  <c r="L208" i="11" s="1"/>
  <c r="I228" i="11"/>
  <c r="K228" i="11" s="1"/>
  <c r="L228" i="11" s="1"/>
  <c r="I250" i="11"/>
  <c r="K250" i="11" s="1"/>
  <c r="L250" i="11" s="1"/>
  <c r="K261" i="11"/>
  <c r="L261" i="11" s="1"/>
  <c r="I30" i="11"/>
  <c r="K30" i="11" s="1"/>
  <c r="L30" i="11" s="1"/>
  <c r="I52" i="11"/>
  <c r="K52" i="11" s="1"/>
  <c r="L52" i="11" s="1"/>
  <c r="I64" i="11"/>
  <c r="K64" i="11" s="1"/>
  <c r="L64" i="11" s="1"/>
  <c r="I111" i="11"/>
  <c r="K111" i="11" s="1"/>
  <c r="L111" i="11" s="1"/>
  <c r="I63" i="11"/>
  <c r="K63" i="11" s="1"/>
  <c r="L63" i="11" s="1"/>
  <c r="I67" i="11"/>
  <c r="K67" i="11" s="1"/>
  <c r="L67" i="11" s="1"/>
  <c r="I78" i="11"/>
  <c r="K78" i="11" s="1"/>
  <c r="L78" i="11" s="1"/>
  <c r="I87" i="11"/>
  <c r="K87" i="11" s="1"/>
  <c r="L87" i="11" s="1"/>
  <c r="I90" i="11"/>
  <c r="K90" i="11" s="1"/>
  <c r="L90" i="11" s="1"/>
  <c r="K136" i="11"/>
  <c r="L136" i="11" s="1"/>
  <c r="K148" i="11"/>
  <c r="L148" i="11" s="1"/>
  <c r="I198" i="11"/>
  <c r="K198" i="11" s="1"/>
  <c r="L198" i="11" s="1"/>
  <c r="I62" i="11"/>
  <c r="K62" i="11" s="1"/>
  <c r="L62" i="11" s="1"/>
  <c r="I79" i="11"/>
  <c r="K79" i="11" s="1"/>
  <c r="L79" i="11" s="1"/>
  <c r="I237" i="11"/>
  <c r="K237" i="11" s="1"/>
  <c r="L237" i="11" s="1"/>
  <c r="I269" i="11"/>
  <c r="K269" i="11" s="1"/>
  <c r="L269" i="11" s="1"/>
  <c r="I33" i="11"/>
  <c r="K33" i="11" s="1"/>
  <c r="L33" i="11" s="1"/>
  <c r="I40" i="11"/>
  <c r="K40" i="11" s="1"/>
  <c r="L40" i="11" s="1"/>
  <c r="I56" i="11"/>
  <c r="K56" i="11" s="1"/>
  <c r="L56" i="11" s="1"/>
  <c r="I130" i="11"/>
  <c r="K130" i="11" s="1"/>
  <c r="L130" i="11" s="1"/>
  <c r="I169" i="11"/>
  <c r="K169" i="11" s="1"/>
  <c r="L169" i="11" s="1"/>
  <c r="K186" i="11"/>
  <c r="L186" i="11" s="1"/>
  <c r="K242" i="11"/>
  <c r="L242" i="11" s="1"/>
  <c r="K255" i="11"/>
  <c r="L255" i="11" s="1"/>
  <c r="K21" i="11"/>
  <c r="L21" i="11" s="1"/>
  <c r="K48" i="11"/>
  <c r="L48" i="11" s="1"/>
  <c r="I49" i="11"/>
  <c r="K49" i="11" s="1"/>
  <c r="L49" i="11" s="1"/>
  <c r="I183" i="11"/>
  <c r="K183" i="11" s="1"/>
  <c r="L183" i="11" s="1"/>
  <c r="K25" i="11"/>
  <c r="L25" i="11" s="1"/>
  <c r="K34" i="11"/>
  <c r="L34" i="11" s="1"/>
  <c r="K45" i="11"/>
  <c r="L45" i="11" s="1"/>
  <c r="K54" i="11"/>
  <c r="L54" i="11" s="1"/>
  <c r="K58" i="11"/>
  <c r="L58" i="11" s="1"/>
  <c r="K107" i="11"/>
  <c r="L107" i="11" s="1"/>
  <c r="K179" i="11"/>
  <c r="L179" i="11" s="1"/>
  <c r="I201" i="11"/>
  <c r="K201" i="11" s="1"/>
  <c r="L201" i="11" s="1"/>
  <c r="K207" i="11"/>
  <c r="L207" i="11" s="1"/>
  <c r="I230" i="11"/>
  <c r="K230" i="11" s="1"/>
  <c r="L230" i="11" s="1"/>
  <c r="K236" i="11"/>
  <c r="L236" i="11" s="1"/>
  <c r="K259" i="11"/>
  <c r="L259" i="11" s="1"/>
  <c r="K268" i="11"/>
  <c r="L268" i="11" s="1"/>
  <c r="K270" i="11"/>
  <c r="L270" i="11" s="1"/>
  <c r="I62" i="10"/>
  <c r="K62" i="10" s="1"/>
  <c r="L62" i="10" s="1"/>
  <c r="I85" i="10"/>
  <c r="K85" i="10" s="1"/>
  <c r="L85" i="10" s="1"/>
  <c r="I96" i="10"/>
  <c r="K96" i="10" s="1"/>
  <c r="L96" i="10" s="1"/>
  <c r="K147" i="10"/>
  <c r="L147" i="10" s="1"/>
  <c r="I188" i="10"/>
  <c r="K188" i="10" s="1"/>
  <c r="L188" i="10" s="1"/>
  <c r="K196" i="10"/>
  <c r="L196" i="10" s="1"/>
  <c r="K210" i="10"/>
  <c r="L210" i="10" s="1"/>
  <c r="I234" i="10"/>
  <c r="K234" i="10" s="1"/>
  <c r="L234" i="10" s="1"/>
  <c r="K259" i="10"/>
  <c r="L259" i="10" s="1"/>
  <c r="K31" i="10"/>
  <c r="L31" i="10" s="1"/>
  <c r="I38" i="10"/>
  <c r="K38" i="10" s="1"/>
  <c r="L38" i="10" s="1"/>
  <c r="I80" i="10"/>
  <c r="K80" i="10" s="1"/>
  <c r="L80" i="10" s="1"/>
  <c r="I145" i="10"/>
  <c r="K145" i="10" s="1"/>
  <c r="L145" i="10" s="1"/>
  <c r="I152" i="10"/>
  <c r="K152" i="10" s="1"/>
  <c r="L152" i="10" s="1"/>
  <c r="K21" i="10"/>
  <c r="L21" i="10" s="1"/>
  <c r="I28" i="10"/>
  <c r="K28" i="10" s="1"/>
  <c r="L28" i="10" s="1"/>
  <c r="K41" i="10"/>
  <c r="L41" i="10" s="1"/>
  <c r="I47" i="10"/>
  <c r="K47" i="10" s="1"/>
  <c r="L47" i="10" s="1"/>
  <c r="I68" i="10"/>
  <c r="K68" i="10" s="1"/>
  <c r="L68" i="10" s="1"/>
  <c r="K162" i="10"/>
  <c r="L162" i="10" s="1"/>
  <c r="I197" i="10"/>
  <c r="K197" i="10" s="1"/>
  <c r="L197" i="10" s="1"/>
  <c r="K203" i="10"/>
  <c r="L203" i="10" s="1"/>
  <c r="I216" i="10"/>
  <c r="K216" i="10" s="1"/>
  <c r="L216" i="10" s="1"/>
  <c r="K50" i="10"/>
  <c r="L50" i="10" s="1"/>
  <c r="I56" i="10"/>
  <c r="K56" i="10" s="1"/>
  <c r="L56" i="10" s="1"/>
  <c r="K151" i="10"/>
  <c r="L151" i="10" s="1"/>
  <c r="I75" i="10"/>
  <c r="K75" i="10" s="1"/>
  <c r="L75" i="10" s="1"/>
  <c r="I98" i="10"/>
  <c r="K98" i="10" s="1"/>
  <c r="L98" i="10" s="1"/>
  <c r="I256" i="10"/>
  <c r="K256" i="10" s="1"/>
  <c r="L256" i="10" s="1"/>
  <c r="K232" i="10"/>
  <c r="L232" i="10" s="1"/>
  <c r="K207" i="10"/>
  <c r="L207" i="10" s="1"/>
  <c r="K227" i="10"/>
  <c r="L227" i="10" s="1"/>
  <c r="K244" i="10"/>
  <c r="L244" i="10" s="1"/>
  <c r="K263" i="10"/>
  <c r="L263" i="10" s="1"/>
  <c r="I265" i="10"/>
  <c r="K265" i="10" s="1"/>
  <c r="L265" i="10" s="1"/>
  <c r="K266" i="10"/>
  <c r="L266" i="10" s="1"/>
  <c r="K23" i="10"/>
  <c r="L23" i="10" s="1"/>
  <c r="I26" i="10"/>
  <c r="K26" i="10" s="1"/>
  <c r="L26" i="10" s="1"/>
  <c r="K32" i="10"/>
  <c r="L32" i="10" s="1"/>
  <c r="I37" i="10"/>
  <c r="K37" i="10" s="1"/>
  <c r="L37" i="10" s="1"/>
  <c r="K42" i="10"/>
  <c r="L42" i="10" s="1"/>
  <c r="I46" i="10"/>
  <c r="K46" i="10" s="1"/>
  <c r="L46" i="10" s="1"/>
  <c r="K51" i="10"/>
  <c r="L51" i="10" s="1"/>
  <c r="I55" i="10"/>
  <c r="K55" i="10" s="1"/>
  <c r="L55" i="10" s="1"/>
  <c r="I59" i="10"/>
  <c r="K59" i="10" s="1"/>
  <c r="L59" i="10" s="1"/>
  <c r="I67" i="10"/>
  <c r="K67" i="10" s="1"/>
  <c r="L67" i="10" s="1"/>
  <c r="I73" i="10"/>
  <c r="K73" i="10" s="1"/>
  <c r="L73" i="10" s="1"/>
  <c r="I79" i="10"/>
  <c r="K79" i="10" s="1"/>
  <c r="L79" i="10" s="1"/>
  <c r="I84" i="10"/>
  <c r="K84" i="10" s="1"/>
  <c r="L84" i="10" s="1"/>
  <c r="I90" i="10"/>
  <c r="K90" i="10" s="1"/>
  <c r="L90" i="10" s="1"/>
  <c r="K142" i="10"/>
  <c r="L142" i="10" s="1"/>
  <c r="K179" i="10"/>
  <c r="L179" i="10" s="1"/>
  <c r="I193" i="10"/>
  <c r="K193" i="10" s="1"/>
  <c r="L193" i="10" s="1"/>
  <c r="I72" i="9"/>
  <c r="K72" i="9" s="1"/>
  <c r="L72" i="9" s="1"/>
  <c r="I26" i="9"/>
  <c r="K26" i="9" s="1"/>
  <c r="L26" i="9" s="1"/>
  <c r="I85" i="9"/>
  <c r="K85" i="9" s="1"/>
  <c r="L85" i="9" s="1"/>
  <c r="I131" i="9"/>
  <c r="K131" i="9" s="1"/>
  <c r="L131" i="9" s="1"/>
  <c r="I154" i="9"/>
  <c r="K154" i="9" s="1"/>
  <c r="L154" i="9" s="1"/>
  <c r="I181" i="9"/>
  <c r="K181" i="9" s="1"/>
  <c r="L181" i="9" s="1"/>
  <c r="I199" i="9"/>
  <c r="K199" i="9" s="1"/>
  <c r="L199" i="9" s="1"/>
  <c r="I221" i="9"/>
  <c r="K221" i="9" s="1"/>
  <c r="L221" i="9" s="1"/>
  <c r="I248" i="9"/>
  <c r="K248" i="9" s="1"/>
  <c r="L248" i="9" s="1"/>
  <c r="I264" i="9"/>
  <c r="K264" i="9" s="1"/>
  <c r="L264" i="9" s="1"/>
  <c r="I111" i="9"/>
  <c r="K111" i="9" s="1"/>
  <c r="L111" i="9" s="1"/>
  <c r="I225" i="9"/>
  <c r="K225" i="9" s="1"/>
  <c r="L225" i="9" s="1"/>
  <c r="K40" i="9"/>
  <c r="L40" i="9" s="1"/>
  <c r="K45" i="9"/>
  <c r="L45" i="9" s="1"/>
  <c r="K49" i="9"/>
  <c r="L49" i="9" s="1"/>
  <c r="K64" i="9"/>
  <c r="L64" i="9" s="1"/>
  <c r="K84" i="9"/>
  <c r="L84" i="9" s="1"/>
  <c r="I25" i="8"/>
  <c r="K25" i="8" s="1"/>
  <c r="L25" i="8" s="1"/>
  <c r="K34" i="8"/>
  <c r="L34" i="8" s="1"/>
  <c r="K40" i="8"/>
  <c r="L40" i="8" s="1"/>
  <c r="K45" i="8"/>
  <c r="L45" i="8" s="1"/>
  <c r="K49" i="8"/>
  <c r="L49" i="8" s="1"/>
  <c r="K54" i="8"/>
  <c r="L54" i="8" s="1"/>
  <c r="K58" i="8"/>
  <c r="L58" i="8" s="1"/>
  <c r="K64" i="8"/>
  <c r="L64" i="8" s="1"/>
  <c r="K72" i="8"/>
  <c r="L72" i="8" s="1"/>
  <c r="K78" i="8"/>
  <c r="L78" i="8" s="1"/>
  <c r="K83" i="8"/>
  <c r="L83" i="8" s="1"/>
  <c r="K99" i="8"/>
  <c r="L99" i="8" s="1"/>
  <c r="K143" i="8"/>
  <c r="L143" i="8" s="1"/>
  <c r="I151" i="8"/>
  <c r="K151" i="8" s="1"/>
  <c r="L151" i="8" s="1"/>
  <c r="K158" i="8"/>
  <c r="L158" i="8" s="1"/>
  <c r="I194" i="8"/>
  <c r="K194" i="8" s="1"/>
  <c r="L194" i="8" s="1"/>
  <c r="I212" i="8"/>
  <c r="K212" i="8" s="1"/>
  <c r="L212" i="8" s="1"/>
  <c r="I255" i="8"/>
  <c r="K255" i="8" s="1"/>
  <c r="L255" i="8" s="1"/>
  <c r="K87" i="8"/>
  <c r="L87" i="8" s="1"/>
  <c r="K118" i="8"/>
  <c r="L118" i="8" s="1"/>
  <c r="K145" i="8"/>
  <c r="L145" i="8" s="1"/>
  <c r="I225" i="8"/>
  <c r="K225" i="8" s="1"/>
  <c r="L225" i="8" s="1"/>
  <c r="I233" i="8"/>
  <c r="K233" i="8" s="1"/>
  <c r="L233" i="8" s="1"/>
  <c r="K236" i="8"/>
  <c r="L236" i="8" s="1"/>
  <c r="K98" i="8"/>
  <c r="L98" i="8" s="1"/>
  <c r="K215" i="8"/>
  <c r="L215" i="8" s="1"/>
  <c r="I28" i="7"/>
  <c r="K28" i="7" s="1"/>
  <c r="L28" i="7" s="1"/>
  <c r="K47" i="7"/>
  <c r="L47" i="7" s="1"/>
  <c r="I56" i="7"/>
  <c r="K56" i="7" s="1"/>
  <c r="L56" i="7" s="1"/>
  <c r="K68" i="7"/>
  <c r="L68" i="7" s="1"/>
  <c r="I80" i="7"/>
  <c r="K80" i="7" s="1"/>
  <c r="L80" i="7" s="1"/>
  <c r="K92" i="7"/>
  <c r="L92" i="7" s="1"/>
  <c r="I110" i="7"/>
  <c r="K110" i="7" s="1"/>
  <c r="L110" i="7" s="1"/>
  <c r="K119" i="7"/>
  <c r="L119" i="7" s="1"/>
  <c r="I130" i="7"/>
  <c r="K130" i="7" s="1"/>
  <c r="L130" i="7" s="1"/>
  <c r="I149" i="7"/>
  <c r="K149" i="7" s="1"/>
  <c r="L149" i="7" s="1"/>
  <c r="I153" i="7"/>
  <c r="K153" i="7" s="1"/>
  <c r="L153" i="7" s="1"/>
  <c r="I160" i="7"/>
  <c r="K160" i="7" s="1"/>
  <c r="L160" i="7" s="1"/>
  <c r="I161" i="7"/>
  <c r="K161" i="7" s="1"/>
  <c r="L161" i="7" s="1"/>
  <c r="I170" i="7"/>
  <c r="K170" i="7" s="1"/>
  <c r="L170" i="7" s="1"/>
  <c r="K187" i="7"/>
  <c r="L187" i="7" s="1"/>
  <c r="I196" i="7"/>
  <c r="K196" i="7" s="1"/>
  <c r="L196" i="7" s="1"/>
  <c r="K205" i="7"/>
  <c r="L205" i="7" s="1"/>
  <c r="I214" i="7"/>
  <c r="K214" i="7" s="1"/>
  <c r="L214" i="7" s="1"/>
  <c r="K218" i="7"/>
  <c r="L218" i="7" s="1"/>
  <c r="K229" i="7"/>
  <c r="L229" i="7" s="1"/>
  <c r="K234" i="7"/>
  <c r="L234" i="7" s="1"/>
  <c r="I238" i="7"/>
  <c r="K238" i="7" s="1"/>
  <c r="L238" i="7" s="1"/>
  <c r="K243" i="7"/>
  <c r="L243" i="7" s="1"/>
  <c r="I246" i="7"/>
  <c r="K246" i="7" s="1"/>
  <c r="L246" i="7" s="1"/>
  <c r="K251" i="7"/>
  <c r="L251" i="7" s="1"/>
  <c r="K228" i="7"/>
  <c r="L228" i="7" s="1"/>
  <c r="K22" i="7"/>
  <c r="L22" i="7" s="1"/>
  <c r="I25" i="7"/>
  <c r="K25" i="7" s="1"/>
  <c r="L25" i="7" s="1"/>
  <c r="K26" i="7"/>
  <c r="L26" i="7" s="1"/>
  <c r="I137" i="7"/>
  <c r="K137" i="7" s="1"/>
  <c r="L137" i="7" s="1"/>
  <c r="K141" i="7"/>
  <c r="L141" i="7" s="1"/>
  <c r="K145" i="7"/>
  <c r="L145" i="7" s="1"/>
  <c r="K147" i="7"/>
  <c r="L147" i="7" s="1"/>
  <c r="K158" i="7"/>
  <c r="L158" i="7" s="1"/>
  <c r="K237" i="7"/>
  <c r="L237" i="7" s="1"/>
  <c r="K250" i="7"/>
  <c r="L250" i="7" s="1"/>
  <c r="I23" i="18"/>
  <c r="K23" i="18" s="1"/>
  <c r="L23" i="18" s="1"/>
  <c r="I22" i="18"/>
  <c r="K22" i="18" s="1"/>
  <c r="L22" i="18" s="1"/>
  <c r="I108" i="18"/>
  <c r="K108" i="18" s="1"/>
  <c r="L108" i="18" s="1"/>
  <c r="I129" i="18"/>
  <c r="K129" i="18" s="1"/>
  <c r="L129" i="18" s="1"/>
  <c r="I243" i="18"/>
  <c r="K243" i="18" s="1"/>
  <c r="L243" i="18" s="1"/>
  <c r="K21" i="18"/>
  <c r="L21" i="18" s="1"/>
  <c r="K30" i="18"/>
  <c r="L30" i="18" s="1"/>
  <c r="I31" i="18"/>
  <c r="K31" i="18" s="1"/>
  <c r="L31" i="18" s="1"/>
  <c r="K38" i="18"/>
  <c r="L38" i="18" s="1"/>
  <c r="K41" i="18"/>
  <c r="L41" i="18" s="1"/>
  <c r="K47" i="18"/>
  <c r="L47" i="18" s="1"/>
  <c r="K50" i="18"/>
  <c r="L50" i="18" s="1"/>
  <c r="K54" i="18"/>
  <c r="L54" i="18" s="1"/>
  <c r="I55" i="18"/>
  <c r="K55" i="18" s="1"/>
  <c r="L55" i="18" s="1"/>
  <c r="K62" i="18"/>
  <c r="L62" i="18" s="1"/>
  <c r="K73" i="18"/>
  <c r="L73" i="18" s="1"/>
  <c r="K80" i="18"/>
  <c r="L80" i="18" s="1"/>
  <c r="K93" i="18"/>
  <c r="L93" i="18" s="1"/>
  <c r="K95" i="18"/>
  <c r="L95" i="18" s="1"/>
  <c r="I101" i="18"/>
  <c r="K101" i="18" s="1"/>
  <c r="L101" i="18" s="1"/>
  <c r="K115" i="18"/>
  <c r="L115" i="18" s="1"/>
  <c r="I213" i="18"/>
  <c r="K213" i="18" s="1"/>
  <c r="L213" i="18" s="1"/>
  <c r="K32" i="18"/>
  <c r="L32" i="18" s="1"/>
  <c r="K40" i="18"/>
  <c r="L40" i="18" s="1"/>
  <c r="K49" i="18"/>
  <c r="L49" i="18" s="1"/>
  <c r="K56" i="18"/>
  <c r="L56" i="18" s="1"/>
  <c r="K72" i="18"/>
  <c r="L72" i="18" s="1"/>
  <c r="K83" i="18"/>
  <c r="L83" i="18" s="1"/>
  <c r="I96" i="18"/>
  <c r="K96" i="18" s="1"/>
  <c r="L96" i="18" s="1"/>
  <c r="I117" i="18"/>
  <c r="K117" i="18" s="1"/>
  <c r="L117" i="18" s="1"/>
  <c r="K25" i="18"/>
  <c r="L25" i="18" s="1"/>
  <c r="I26" i="18"/>
  <c r="K26" i="18" s="1"/>
  <c r="L26" i="18" s="1"/>
  <c r="K37" i="18"/>
  <c r="L37" i="18" s="1"/>
  <c r="K46" i="18"/>
  <c r="L46" i="18" s="1"/>
  <c r="K59" i="18"/>
  <c r="L59" i="18" s="1"/>
  <c r="K64" i="18"/>
  <c r="L64" i="18" s="1"/>
  <c r="I67" i="18"/>
  <c r="K67" i="18" s="1"/>
  <c r="L67" i="18" s="1"/>
  <c r="K79" i="18"/>
  <c r="L79" i="18" s="1"/>
  <c r="I84" i="18"/>
  <c r="K84" i="18" s="1"/>
  <c r="L84" i="18" s="1"/>
  <c r="I90" i="18"/>
  <c r="K90" i="18" s="1"/>
  <c r="L90" i="18" s="1"/>
  <c r="K106" i="18"/>
  <c r="L106" i="18" s="1"/>
  <c r="I112" i="18"/>
  <c r="K112" i="18" s="1"/>
  <c r="L112" i="18" s="1"/>
  <c r="I130" i="18"/>
  <c r="K130" i="18" s="1"/>
  <c r="L130" i="18" s="1"/>
  <c r="I194" i="18"/>
  <c r="K194" i="18" s="1"/>
  <c r="L194" i="18" s="1"/>
  <c r="I227" i="18"/>
  <c r="K227" i="18" s="1"/>
  <c r="L227" i="18" s="1"/>
  <c r="K121" i="18"/>
  <c r="L121" i="18" s="1"/>
  <c r="K142" i="18"/>
  <c r="L142" i="18" s="1"/>
  <c r="I143" i="18"/>
  <c r="K143" i="18" s="1"/>
  <c r="L143" i="18" s="1"/>
  <c r="K151" i="18"/>
  <c r="L151" i="18" s="1"/>
  <c r="I152" i="18"/>
  <c r="K152" i="18" s="1"/>
  <c r="L152" i="18" s="1"/>
  <c r="I169" i="18"/>
  <c r="K169" i="18" s="1"/>
  <c r="L169" i="18" s="1"/>
  <c r="I185" i="18"/>
  <c r="K185" i="18" s="1"/>
  <c r="L185" i="18" s="1"/>
  <c r="I195" i="18"/>
  <c r="K195" i="18" s="1"/>
  <c r="L195" i="18" s="1"/>
  <c r="I207" i="18"/>
  <c r="K207" i="18" s="1"/>
  <c r="L207" i="18" s="1"/>
  <c r="I229" i="18"/>
  <c r="K229" i="18" s="1"/>
  <c r="L229" i="18" s="1"/>
  <c r="I256" i="18"/>
  <c r="K256" i="18" s="1"/>
  <c r="L256" i="18" s="1"/>
  <c r="K122" i="18"/>
  <c r="L122" i="18" s="1"/>
  <c r="K126" i="18"/>
  <c r="L126" i="18" s="1"/>
  <c r="K134" i="18"/>
  <c r="L134" i="18" s="1"/>
  <c r="K137" i="18"/>
  <c r="L137" i="18" s="1"/>
  <c r="I138" i="18"/>
  <c r="K138" i="18" s="1"/>
  <c r="L138" i="18" s="1"/>
  <c r="K144" i="18"/>
  <c r="L144" i="18" s="1"/>
  <c r="K148" i="18"/>
  <c r="L148" i="18" s="1"/>
  <c r="K153" i="18"/>
  <c r="L153" i="18" s="1"/>
  <c r="K159" i="18"/>
  <c r="L159" i="18" s="1"/>
  <c r="K162" i="18"/>
  <c r="L162" i="18" s="1"/>
  <c r="K170" i="18"/>
  <c r="L170" i="18" s="1"/>
  <c r="I186" i="18"/>
  <c r="K186" i="18" s="1"/>
  <c r="L186" i="18" s="1"/>
  <c r="I198" i="18"/>
  <c r="K198" i="18" s="1"/>
  <c r="L198" i="18" s="1"/>
  <c r="I199" i="18"/>
  <c r="K199" i="18" s="1"/>
  <c r="L199" i="18" s="1"/>
  <c r="K201" i="18"/>
  <c r="L201" i="18" s="1"/>
  <c r="I208" i="18"/>
  <c r="K208" i="18" s="1"/>
  <c r="L208" i="18" s="1"/>
  <c r="K212" i="18"/>
  <c r="L212" i="18" s="1"/>
  <c r="K224" i="18"/>
  <c r="L224" i="18" s="1"/>
  <c r="I251" i="18"/>
  <c r="K251" i="18" s="1"/>
  <c r="L251" i="18" s="1"/>
  <c r="K184" i="18"/>
  <c r="L184" i="18" s="1"/>
  <c r="K193" i="18"/>
  <c r="L193" i="18" s="1"/>
  <c r="K206" i="18"/>
  <c r="L206" i="18" s="1"/>
  <c r="I238" i="18"/>
  <c r="K238" i="18" s="1"/>
  <c r="L238" i="18" s="1"/>
  <c r="I246" i="18"/>
  <c r="K246" i="18" s="1"/>
  <c r="L246" i="18" s="1"/>
  <c r="K180" i="18"/>
  <c r="L180" i="18" s="1"/>
  <c r="K190" i="18"/>
  <c r="L190" i="18" s="1"/>
  <c r="K202" i="18"/>
  <c r="L202" i="18" s="1"/>
  <c r="I203" i="18"/>
  <c r="K203" i="18" s="1"/>
  <c r="L203" i="18" s="1"/>
  <c r="K216" i="18"/>
  <c r="L216" i="18" s="1"/>
  <c r="K219" i="18"/>
  <c r="L219" i="18" s="1"/>
  <c r="I220" i="18"/>
  <c r="K220" i="18" s="1"/>
  <c r="L220" i="18" s="1"/>
  <c r="I271" i="18"/>
  <c r="K271" i="18" s="1"/>
  <c r="L271" i="18" s="1"/>
  <c r="I233" i="18"/>
  <c r="K233" i="18" s="1"/>
  <c r="L233" i="18" s="1"/>
  <c r="K247" i="18"/>
  <c r="L247" i="18" s="1"/>
  <c r="I264" i="18"/>
  <c r="K264" i="18" s="1"/>
  <c r="L264" i="18" s="1"/>
  <c r="K225" i="18"/>
  <c r="L225" i="18" s="1"/>
  <c r="K231" i="18"/>
  <c r="L231" i="18" s="1"/>
  <c r="I237" i="18"/>
  <c r="K237" i="18" s="1"/>
  <c r="L237" i="18" s="1"/>
  <c r="I240" i="18"/>
  <c r="K240" i="18" s="1"/>
  <c r="L240" i="18" s="1"/>
  <c r="K244" i="18"/>
  <c r="L244" i="18" s="1"/>
  <c r="I255" i="18"/>
  <c r="K255" i="18" s="1"/>
  <c r="L255" i="18" s="1"/>
  <c r="K250" i="18"/>
  <c r="L250" i="18" s="1"/>
  <c r="I265" i="18"/>
  <c r="K265" i="18" s="1"/>
  <c r="L265" i="18" s="1"/>
  <c r="K260" i="18"/>
  <c r="L260" i="18" s="1"/>
  <c r="K263" i="18"/>
  <c r="L263" i="18" s="1"/>
  <c r="I269" i="18"/>
  <c r="K269" i="18" s="1"/>
  <c r="L269" i="18" s="1"/>
  <c r="N272" i="18"/>
  <c r="M272" i="18"/>
  <c r="L272" i="18"/>
  <c r="I267" i="18"/>
  <c r="K267" i="18" s="1"/>
  <c r="L267" i="18" s="1"/>
  <c r="I58" i="17"/>
  <c r="K58" i="17" s="1"/>
  <c r="L58" i="17" s="1"/>
  <c r="I64" i="17"/>
  <c r="K64" i="17" s="1"/>
  <c r="L64" i="17" s="1"/>
  <c r="I24" i="17"/>
  <c r="K24" i="17" s="1"/>
  <c r="L24" i="17" s="1"/>
  <c r="I29" i="17"/>
  <c r="K29" i="17" s="1"/>
  <c r="L29" i="17" s="1"/>
  <c r="I33" i="17"/>
  <c r="K33" i="17" s="1"/>
  <c r="L33" i="17" s="1"/>
  <c r="I39" i="17"/>
  <c r="K39" i="17" s="1"/>
  <c r="L39" i="17" s="1"/>
  <c r="I44" i="17"/>
  <c r="K44" i="17" s="1"/>
  <c r="L44" i="17" s="1"/>
  <c r="I48" i="17"/>
  <c r="K48" i="17" s="1"/>
  <c r="L48" i="17" s="1"/>
  <c r="I131" i="17"/>
  <c r="K131" i="17" s="1"/>
  <c r="L131" i="17" s="1"/>
  <c r="I150" i="17"/>
  <c r="K150" i="17" s="1"/>
  <c r="L150" i="17" s="1"/>
  <c r="I54" i="17"/>
  <c r="K54" i="17" s="1"/>
  <c r="L54" i="17" s="1"/>
  <c r="K51" i="17"/>
  <c r="L51" i="17" s="1"/>
  <c r="I52" i="17"/>
  <c r="K52" i="17" s="1"/>
  <c r="L52" i="17" s="1"/>
  <c r="K56" i="17"/>
  <c r="L56" i="17" s="1"/>
  <c r="K76" i="17"/>
  <c r="L76" i="17" s="1"/>
  <c r="K81" i="17"/>
  <c r="L81" i="17" s="1"/>
  <c r="I130" i="17"/>
  <c r="K130" i="17" s="1"/>
  <c r="L130" i="17" s="1"/>
  <c r="I149" i="17"/>
  <c r="K149" i="17" s="1"/>
  <c r="L149" i="17" s="1"/>
  <c r="I72" i="17"/>
  <c r="K72" i="17" s="1"/>
  <c r="L72" i="17" s="1"/>
  <c r="K57" i="17"/>
  <c r="L57" i="17" s="1"/>
  <c r="K62" i="17"/>
  <c r="L62" i="17" s="1"/>
  <c r="K63" i="17"/>
  <c r="L63" i="17" s="1"/>
  <c r="K68" i="17"/>
  <c r="L68" i="17" s="1"/>
  <c r="K69" i="17"/>
  <c r="L69" i="17" s="1"/>
  <c r="I78" i="17"/>
  <c r="K78" i="17" s="1"/>
  <c r="L78" i="17" s="1"/>
  <c r="I83" i="17"/>
  <c r="K83" i="17" s="1"/>
  <c r="L83" i="17" s="1"/>
  <c r="I89" i="17"/>
  <c r="K89" i="17" s="1"/>
  <c r="L89" i="17" s="1"/>
  <c r="I95" i="17"/>
  <c r="K95" i="17" s="1"/>
  <c r="L95" i="17" s="1"/>
  <c r="I100" i="17"/>
  <c r="K100" i="17" s="1"/>
  <c r="L100" i="17" s="1"/>
  <c r="I107" i="17"/>
  <c r="K107" i="17" s="1"/>
  <c r="L107" i="17" s="1"/>
  <c r="I111" i="17"/>
  <c r="K111" i="17" s="1"/>
  <c r="L111" i="17" s="1"/>
  <c r="I114" i="17"/>
  <c r="K114" i="17" s="1"/>
  <c r="L114" i="17" s="1"/>
  <c r="K75" i="17"/>
  <c r="L75" i="17" s="1"/>
  <c r="K80" i="17"/>
  <c r="L80" i="17" s="1"/>
  <c r="K85" i="17"/>
  <c r="L85" i="17" s="1"/>
  <c r="K92" i="17"/>
  <c r="L92" i="17" s="1"/>
  <c r="K98" i="17"/>
  <c r="L98" i="17" s="1"/>
  <c r="K105" i="17"/>
  <c r="L105" i="17" s="1"/>
  <c r="K109" i="17"/>
  <c r="L109" i="17" s="1"/>
  <c r="K115" i="17"/>
  <c r="L115" i="17" s="1"/>
  <c r="K118" i="17"/>
  <c r="L118" i="17" s="1"/>
  <c r="K126" i="17"/>
  <c r="L126" i="17" s="1"/>
  <c r="K129" i="17"/>
  <c r="L129" i="17" s="1"/>
  <c r="K136" i="17"/>
  <c r="L136" i="17" s="1"/>
  <c r="K144" i="17"/>
  <c r="L144" i="17" s="1"/>
  <c r="K148" i="17"/>
  <c r="L148" i="17" s="1"/>
  <c r="K152" i="17"/>
  <c r="L152" i="17" s="1"/>
  <c r="K159" i="17"/>
  <c r="L159" i="17" s="1"/>
  <c r="K169" i="17"/>
  <c r="L169" i="17" s="1"/>
  <c r="K122" i="17"/>
  <c r="L122" i="17" s="1"/>
  <c r="K143" i="17"/>
  <c r="L143" i="17" s="1"/>
  <c r="I153" i="17"/>
  <c r="K153" i="17" s="1"/>
  <c r="L153" i="17" s="1"/>
  <c r="I160" i="17"/>
  <c r="K160" i="17" s="1"/>
  <c r="L160" i="17" s="1"/>
  <c r="I170" i="17"/>
  <c r="K170" i="17" s="1"/>
  <c r="L170" i="17" s="1"/>
  <c r="I186" i="17"/>
  <c r="K186" i="17" s="1"/>
  <c r="L186" i="17" s="1"/>
  <c r="K135" i="17"/>
  <c r="L135" i="17" s="1"/>
  <c r="K138" i="17"/>
  <c r="L138" i="17" s="1"/>
  <c r="I140" i="17"/>
  <c r="K140" i="17" s="1"/>
  <c r="L140" i="17" s="1"/>
  <c r="I171" i="17"/>
  <c r="K171" i="17" s="1"/>
  <c r="L171" i="17" s="1"/>
  <c r="I184" i="17"/>
  <c r="K184" i="17" s="1"/>
  <c r="L184" i="17" s="1"/>
  <c r="I193" i="17"/>
  <c r="K193" i="17" s="1"/>
  <c r="L193" i="17" s="1"/>
  <c r="I197" i="17"/>
  <c r="K197" i="17" s="1"/>
  <c r="L197" i="17" s="1"/>
  <c r="I202" i="17"/>
  <c r="K202" i="17" s="1"/>
  <c r="L202" i="17" s="1"/>
  <c r="I206" i="17"/>
  <c r="K206" i="17" s="1"/>
  <c r="L206" i="17" s="1"/>
  <c r="I210" i="17"/>
  <c r="K210" i="17" s="1"/>
  <c r="L210" i="17" s="1"/>
  <c r="I215" i="17"/>
  <c r="K215" i="17" s="1"/>
  <c r="L215" i="17" s="1"/>
  <c r="I219" i="17"/>
  <c r="K219" i="17" s="1"/>
  <c r="L219" i="17" s="1"/>
  <c r="I223" i="17"/>
  <c r="K223" i="17" s="1"/>
  <c r="L223" i="17" s="1"/>
  <c r="I250" i="17"/>
  <c r="K250" i="17" s="1"/>
  <c r="L250" i="17" s="1"/>
  <c r="I181" i="17"/>
  <c r="K181" i="17" s="1"/>
  <c r="L181" i="17" s="1"/>
  <c r="I191" i="17"/>
  <c r="K191" i="17" s="1"/>
  <c r="L191" i="17" s="1"/>
  <c r="I179" i="17"/>
  <c r="K179" i="17" s="1"/>
  <c r="L179" i="17" s="1"/>
  <c r="I188" i="17"/>
  <c r="K188" i="17" s="1"/>
  <c r="L188" i="17" s="1"/>
  <c r="K195" i="17"/>
  <c r="L195" i="17" s="1"/>
  <c r="K199" i="17"/>
  <c r="L199" i="17" s="1"/>
  <c r="K204" i="17"/>
  <c r="L204" i="17" s="1"/>
  <c r="K208" i="17"/>
  <c r="L208" i="17" s="1"/>
  <c r="K213" i="17"/>
  <c r="L213" i="17" s="1"/>
  <c r="K217" i="17"/>
  <c r="L217" i="17" s="1"/>
  <c r="K221" i="17"/>
  <c r="L221" i="17" s="1"/>
  <c r="K225" i="17"/>
  <c r="L225" i="17" s="1"/>
  <c r="K234" i="17"/>
  <c r="L234" i="17" s="1"/>
  <c r="K237" i="17"/>
  <c r="L237" i="17" s="1"/>
  <c r="K238" i="17"/>
  <c r="L238" i="17" s="1"/>
  <c r="I263" i="17"/>
  <c r="K263" i="17" s="1"/>
  <c r="L263" i="17" s="1"/>
  <c r="K233" i="17"/>
  <c r="L233" i="17" s="1"/>
  <c r="I239" i="17"/>
  <c r="K239" i="17" s="1"/>
  <c r="L239" i="17" s="1"/>
  <c r="I251" i="17"/>
  <c r="K251" i="17" s="1"/>
  <c r="L251" i="17" s="1"/>
  <c r="I264" i="17"/>
  <c r="K264" i="17" s="1"/>
  <c r="L264" i="17" s="1"/>
  <c r="K229" i="17"/>
  <c r="L229" i="17" s="1"/>
  <c r="I230" i="17"/>
  <c r="K230" i="17" s="1"/>
  <c r="L230" i="17" s="1"/>
  <c r="K235" i="17"/>
  <c r="L235" i="17" s="1"/>
  <c r="I246" i="17"/>
  <c r="K246" i="17" s="1"/>
  <c r="L246" i="17" s="1"/>
  <c r="I254" i="17"/>
  <c r="K254" i="17" s="1"/>
  <c r="L254" i="17" s="1"/>
  <c r="K244" i="17"/>
  <c r="L244" i="17" s="1"/>
  <c r="I265" i="17"/>
  <c r="K265" i="17" s="1"/>
  <c r="L265" i="17" s="1"/>
  <c r="K249" i="17"/>
  <c r="L249" i="17" s="1"/>
  <c r="K259" i="17"/>
  <c r="L259" i="17" s="1"/>
  <c r="K262" i="17"/>
  <c r="L262" i="17" s="1"/>
  <c r="I267" i="17"/>
  <c r="K267" i="17" s="1"/>
  <c r="L267" i="17" s="1"/>
  <c r="I271" i="17"/>
  <c r="K271" i="17" s="1"/>
  <c r="L271" i="17" s="1"/>
  <c r="N272" i="17"/>
  <c r="M272" i="17"/>
  <c r="L272" i="17"/>
  <c r="I269" i="17"/>
  <c r="K269" i="17" s="1"/>
  <c r="L269" i="17" s="1"/>
  <c r="I22" i="15"/>
  <c r="K22" i="15" s="1"/>
  <c r="L22" i="15" s="1"/>
  <c r="I26" i="15"/>
  <c r="K26" i="15" s="1"/>
  <c r="L26" i="15" s="1"/>
  <c r="I31" i="15"/>
  <c r="K31" i="15" s="1"/>
  <c r="L31" i="15" s="1"/>
  <c r="I37" i="15"/>
  <c r="K37" i="15" s="1"/>
  <c r="L37" i="15" s="1"/>
  <c r="I41" i="15"/>
  <c r="K41" i="15" s="1"/>
  <c r="L41" i="15" s="1"/>
  <c r="I52" i="15"/>
  <c r="K52" i="15" s="1"/>
  <c r="L52" i="15" s="1"/>
  <c r="I63" i="15"/>
  <c r="K63" i="15" s="1"/>
  <c r="L63" i="15" s="1"/>
  <c r="I69" i="15"/>
  <c r="K69" i="15" s="1"/>
  <c r="L69" i="15" s="1"/>
  <c r="I76" i="15"/>
  <c r="K76" i="15" s="1"/>
  <c r="L76" i="15" s="1"/>
  <c r="I81" i="15"/>
  <c r="K81" i="15" s="1"/>
  <c r="L81" i="15" s="1"/>
  <c r="I87" i="15"/>
  <c r="K87" i="15" s="1"/>
  <c r="L87" i="15" s="1"/>
  <c r="I93" i="15"/>
  <c r="K93" i="15" s="1"/>
  <c r="L93" i="15" s="1"/>
  <c r="I99" i="15"/>
  <c r="K99" i="15" s="1"/>
  <c r="L99" i="15" s="1"/>
  <c r="I106" i="15"/>
  <c r="K106" i="15" s="1"/>
  <c r="L106" i="15" s="1"/>
  <c r="I110" i="15"/>
  <c r="K110" i="15" s="1"/>
  <c r="L110" i="15" s="1"/>
  <c r="I115" i="15"/>
  <c r="K115" i="15" s="1"/>
  <c r="L115" i="15" s="1"/>
  <c r="I46" i="15"/>
  <c r="K46" i="15" s="1"/>
  <c r="L46" i="15" s="1"/>
  <c r="I50" i="15"/>
  <c r="K50" i="15" s="1"/>
  <c r="L50" i="15" s="1"/>
  <c r="I59" i="15"/>
  <c r="K59" i="15" s="1"/>
  <c r="L59" i="15" s="1"/>
  <c r="I55" i="15"/>
  <c r="K55" i="15" s="1"/>
  <c r="L55" i="15" s="1"/>
  <c r="I48" i="15"/>
  <c r="K48" i="15" s="1"/>
  <c r="L48" i="15" s="1"/>
  <c r="I57" i="15"/>
  <c r="K57" i="15" s="1"/>
  <c r="L57" i="15" s="1"/>
  <c r="K67" i="15"/>
  <c r="L67" i="15" s="1"/>
  <c r="K73" i="15"/>
  <c r="L73" i="15" s="1"/>
  <c r="K79" i="15"/>
  <c r="L79" i="15" s="1"/>
  <c r="K84" i="15"/>
  <c r="L84" i="15" s="1"/>
  <c r="K90" i="15"/>
  <c r="L90" i="15" s="1"/>
  <c r="K96" i="15"/>
  <c r="L96" i="15" s="1"/>
  <c r="K101" i="15"/>
  <c r="L101" i="15" s="1"/>
  <c r="K108" i="15"/>
  <c r="L108" i="15" s="1"/>
  <c r="K112" i="15"/>
  <c r="L112" i="15" s="1"/>
  <c r="K118" i="15"/>
  <c r="L118" i="15" s="1"/>
  <c r="K128" i="15"/>
  <c r="L128" i="15" s="1"/>
  <c r="K129" i="15"/>
  <c r="L129" i="15" s="1"/>
  <c r="K133" i="15"/>
  <c r="L133" i="15" s="1"/>
  <c r="K134" i="15"/>
  <c r="L134" i="15" s="1"/>
  <c r="K137" i="15"/>
  <c r="L137" i="15" s="1"/>
  <c r="K138" i="15"/>
  <c r="L138" i="15" s="1"/>
  <c r="K142" i="15"/>
  <c r="L142" i="15" s="1"/>
  <c r="K143" i="15"/>
  <c r="L143" i="15" s="1"/>
  <c r="I224" i="15"/>
  <c r="K224" i="15" s="1"/>
  <c r="L224" i="15" s="1"/>
  <c r="I262" i="15"/>
  <c r="K262" i="15" s="1"/>
  <c r="L262" i="15" s="1"/>
  <c r="K117" i="15"/>
  <c r="L117" i="15" s="1"/>
  <c r="I130" i="15"/>
  <c r="K130" i="15" s="1"/>
  <c r="L130" i="15" s="1"/>
  <c r="I135" i="15"/>
  <c r="K135" i="15" s="1"/>
  <c r="L135" i="15" s="1"/>
  <c r="I140" i="15"/>
  <c r="K140" i="15" s="1"/>
  <c r="L140" i="15" s="1"/>
  <c r="I144" i="15"/>
  <c r="K144" i="15" s="1"/>
  <c r="L144" i="15" s="1"/>
  <c r="I149" i="15"/>
  <c r="K149" i="15" s="1"/>
  <c r="L149" i="15" s="1"/>
  <c r="I153" i="15"/>
  <c r="K153" i="15" s="1"/>
  <c r="L153" i="15" s="1"/>
  <c r="I160" i="15"/>
  <c r="K160" i="15" s="1"/>
  <c r="L160" i="15" s="1"/>
  <c r="I170" i="15"/>
  <c r="K170" i="15" s="1"/>
  <c r="L170" i="15" s="1"/>
  <c r="K119" i="15"/>
  <c r="L119" i="15" s="1"/>
  <c r="K122" i="15"/>
  <c r="L122" i="15" s="1"/>
  <c r="I265" i="15"/>
  <c r="K265" i="15" s="1"/>
  <c r="L265" i="15" s="1"/>
  <c r="K171" i="15"/>
  <c r="L171" i="15" s="1"/>
  <c r="K180" i="15"/>
  <c r="L180" i="15" s="1"/>
  <c r="K181" i="15"/>
  <c r="L181" i="15" s="1"/>
  <c r="K185" i="15"/>
  <c r="L185" i="15" s="1"/>
  <c r="K186" i="15"/>
  <c r="L186" i="15" s="1"/>
  <c r="K190" i="15"/>
  <c r="L190" i="15" s="1"/>
  <c r="K191" i="15"/>
  <c r="L191" i="15" s="1"/>
  <c r="K194" i="15"/>
  <c r="L194" i="15" s="1"/>
  <c r="K195" i="15"/>
  <c r="L195" i="15" s="1"/>
  <c r="K199" i="15"/>
  <c r="L199" i="15" s="1"/>
  <c r="K204" i="15"/>
  <c r="L204" i="15" s="1"/>
  <c r="K208" i="15"/>
  <c r="L208" i="15" s="1"/>
  <c r="K213" i="15"/>
  <c r="L213" i="15" s="1"/>
  <c r="K217" i="15"/>
  <c r="L217" i="15" s="1"/>
  <c r="I183" i="15"/>
  <c r="K183" i="15" s="1"/>
  <c r="L183" i="15" s="1"/>
  <c r="I187" i="15"/>
  <c r="K187" i="15" s="1"/>
  <c r="L187" i="15" s="1"/>
  <c r="I192" i="15"/>
  <c r="K192" i="15" s="1"/>
  <c r="L192" i="15" s="1"/>
  <c r="I196" i="15"/>
  <c r="K196" i="15" s="1"/>
  <c r="L196" i="15" s="1"/>
  <c r="I201" i="15"/>
  <c r="K201" i="15" s="1"/>
  <c r="L201" i="15" s="1"/>
  <c r="I205" i="15"/>
  <c r="K205" i="15" s="1"/>
  <c r="L205" i="15" s="1"/>
  <c r="I209" i="15"/>
  <c r="K209" i="15" s="1"/>
  <c r="L209" i="15" s="1"/>
  <c r="I214" i="15"/>
  <c r="K214" i="15" s="1"/>
  <c r="L214" i="15" s="1"/>
  <c r="I218" i="15"/>
  <c r="K218" i="15" s="1"/>
  <c r="L218" i="15" s="1"/>
  <c r="I246" i="15"/>
  <c r="K246" i="15" s="1"/>
  <c r="L246" i="15" s="1"/>
  <c r="I248" i="15"/>
  <c r="K248" i="15" s="1"/>
  <c r="L248" i="15" s="1"/>
  <c r="I263" i="15"/>
  <c r="K263" i="15" s="1"/>
  <c r="L263" i="15" s="1"/>
  <c r="K223" i="15"/>
  <c r="L223" i="15" s="1"/>
  <c r="I231" i="15"/>
  <c r="K231" i="15" s="1"/>
  <c r="L231" i="15" s="1"/>
  <c r="I239" i="15"/>
  <c r="K239" i="15" s="1"/>
  <c r="L239" i="15" s="1"/>
  <c r="I253" i="15"/>
  <c r="K253" i="15" s="1"/>
  <c r="L253" i="15" s="1"/>
  <c r="I254" i="15"/>
  <c r="K254" i="15" s="1"/>
  <c r="L254" i="15" s="1"/>
  <c r="K227" i="15"/>
  <c r="L227" i="15" s="1"/>
  <c r="K230" i="15"/>
  <c r="L230" i="15" s="1"/>
  <c r="K232" i="15"/>
  <c r="L232" i="15" s="1"/>
  <c r="K235" i="15"/>
  <c r="L235" i="15" s="1"/>
  <c r="K238" i="15"/>
  <c r="L238" i="15" s="1"/>
  <c r="K240" i="15"/>
  <c r="L240" i="15" s="1"/>
  <c r="K256" i="15"/>
  <c r="L256" i="15" s="1"/>
  <c r="I267" i="15"/>
  <c r="K267" i="15" s="1"/>
  <c r="L267" i="15" s="1"/>
  <c r="I269" i="15"/>
  <c r="K269" i="15" s="1"/>
  <c r="L269" i="15" s="1"/>
  <c r="I258" i="15"/>
  <c r="K258" i="15" s="1"/>
  <c r="L258" i="15" s="1"/>
  <c r="N272" i="15"/>
  <c r="M272" i="15"/>
  <c r="L272" i="15"/>
  <c r="K22" i="14"/>
  <c r="L22" i="14" s="1"/>
  <c r="I24" i="14"/>
  <c r="K24" i="14" s="1"/>
  <c r="L24" i="14" s="1"/>
  <c r="K26" i="14"/>
  <c r="L26" i="14" s="1"/>
  <c r="K29" i="14"/>
  <c r="L29" i="14" s="1"/>
  <c r="K32" i="14"/>
  <c r="L32" i="14" s="1"/>
  <c r="I40" i="14"/>
  <c r="K40" i="14" s="1"/>
  <c r="L40" i="14" s="1"/>
  <c r="I47" i="14"/>
  <c r="K47" i="14" s="1"/>
  <c r="L47" i="14" s="1"/>
  <c r="I51" i="14"/>
  <c r="K51" i="14" s="1"/>
  <c r="L51" i="14" s="1"/>
  <c r="I56" i="14"/>
  <c r="K56" i="14" s="1"/>
  <c r="L56" i="14" s="1"/>
  <c r="I62" i="14"/>
  <c r="K62" i="14" s="1"/>
  <c r="L62" i="14" s="1"/>
  <c r="I68" i="14"/>
  <c r="K68" i="14" s="1"/>
  <c r="L68" i="14" s="1"/>
  <c r="K83" i="14"/>
  <c r="L83" i="14" s="1"/>
  <c r="I90" i="14"/>
  <c r="K90" i="14" s="1"/>
  <c r="L90" i="14" s="1"/>
  <c r="I38" i="14"/>
  <c r="K38" i="14" s="1"/>
  <c r="L38" i="14" s="1"/>
  <c r="I89" i="14"/>
  <c r="K89" i="14" s="1"/>
  <c r="L89" i="14" s="1"/>
  <c r="I42" i="14"/>
  <c r="K42" i="14" s="1"/>
  <c r="L42" i="14" s="1"/>
  <c r="I75" i="14"/>
  <c r="K75" i="14" s="1"/>
  <c r="L75" i="14" s="1"/>
  <c r="I162" i="14"/>
  <c r="K162" i="14" s="1"/>
  <c r="L162" i="14" s="1"/>
  <c r="K30" i="14"/>
  <c r="L30" i="14" s="1"/>
  <c r="I34" i="14"/>
  <c r="K34" i="14" s="1"/>
  <c r="L34" i="14" s="1"/>
  <c r="K72" i="14"/>
  <c r="L72" i="14" s="1"/>
  <c r="I80" i="14"/>
  <c r="K80" i="14" s="1"/>
  <c r="L80" i="14" s="1"/>
  <c r="K45" i="14"/>
  <c r="L45" i="14" s="1"/>
  <c r="K49" i="14"/>
  <c r="L49" i="14" s="1"/>
  <c r="K54" i="14"/>
  <c r="L54" i="14" s="1"/>
  <c r="K58" i="14"/>
  <c r="L58" i="14" s="1"/>
  <c r="K64" i="14"/>
  <c r="L64" i="14" s="1"/>
  <c r="I96" i="14"/>
  <c r="K96" i="14" s="1"/>
  <c r="L96" i="14" s="1"/>
  <c r="I101" i="14"/>
  <c r="K101" i="14" s="1"/>
  <c r="L101" i="14" s="1"/>
  <c r="I108" i="14"/>
  <c r="K108" i="14" s="1"/>
  <c r="L108" i="14" s="1"/>
  <c r="I112" i="14"/>
  <c r="K112" i="14" s="1"/>
  <c r="L112" i="14" s="1"/>
  <c r="I117" i="14"/>
  <c r="K117" i="14" s="1"/>
  <c r="L117" i="14" s="1"/>
  <c r="I121" i="14"/>
  <c r="K121" i="14" s="1"/>
  <c r="L121" i="14" s="1"/>
  <c r="I128" i="14"/>
  <c r="K128" i="14" s="1"/>
  <c r="L128" i="14" s="1"/>
  <c r="I133" i="14"/>
  <c r="K133" i="14" s="1"/>
  <c r="L133" i="14" s="1"/>
  <c r="I137" i="14"/>
  <c r="K137" i="14" s="1"/>
  <c r="L137" i="14" s="1"/>
  <c r="I142" i="14"/>
  <c r="K142" i="14" s="1"/>
  <c r="L142" i="14" s="1"/>
  <c r="I151" i="14"/>
  <c r="K151" i="14" s="1"/>
  <c r="L151" i="14" s="1"/>
  <c r="K93" i="14"/>
  <c r="L93" i="14" s="1"/>
  <c r="K99" i="14"/>
  <c r="L99" i="14" s="1"/>
  <c r="I149" i="14"/>
  <c r="K149" i="14" s="1"/>
  <c r="L149" i="14" s="1"/>
  <c r="I160" i="14"/>
  <c r="K160" i="14" s="1"/>
  <c r="L160" i="14" s="1"/>
  <c r="I217" i="14"/>
  <c r="K217" i="14" s="1"/>
  <c r="L217" i="14" s="1"/>
  <c r="I147" i="14"/>
  <c r="K147" i="14" s="1"/>
  <c r="L147" i="14" s="1"/>
  <c r="I158" i="14"/>
  <c r="K158" i="14" s="1"/>
  <c r="L158" i="14" s="1"/>
  <c r="I144" i="14"/>
  <c r="K144" i="14" s="1"/>
  <c r="L144" i="14" s="1"/>
  <c r="I153" i="14"/>
  <c r="K153" i="14" s="1"/>
  <c r="L153" i="14" s="1"/>
  <c r="I170" i="14"/>
  <c r="K170" i="14" s="1"/>
  <c r="L170" i="14" s="1"/>
  <c r="I172" i="14"/>
  <c r="K172" i="14" s="1"/>
  <c r="L172" i="14" s="1"/>
  <c r="I183" i="14"/>
  <c r="K183" i="14" s="1"/>
  <c r="L183" i="14" s="1"/>
  <c r="I187" i="14"/>
  <c r="K187" i="14" s="1"/>
  <c r="L187" i="14" s="1"/>
  <c r="I192" i="14"/>
  <c r="K192" i="14" s="1"/>
  <c r="L192" i="14" s="1"/>
  <c r="I196" i="14"/>
  <c r="K196" i="14" s="1"/>
  <c r="L196" i="14" s="1"/>
  <c r="I201" i="14"/>
  <c r="K201" i="14" s="1"/>
  <c r="L201" i="14" s="1"/>
  <c r="I205" i="14"/>
  <c r="K205" i="14" s="1"/>
  <c r="L205" i="14" s="1"/>
  <c r="I209" i="14"/>
  <c r="K209" i="14" s="1"/>
  <c r="L209" i="14" s="1"/>
  <c r="I214" i="14"/>
  <c r="K214" i="14" s="1"/>
  <c r="L214" i="14" s="1"/>
  <c r="I248" i="14"/>
  <c r="K248" i="14" s="1"/>
  <c r="L248" i="14" s="1"/>
  <c r="K180" i="14"/>
  <c r="L180" i="14" s="1"/>
  <c r="K185" i="14"/>
  <c r="L185" i="14" s="1"/>
  <c r="K190" i="14"/>
  <c r="L190" i="14" s="1"/>
  <c r="K194" i="14"/>
  <c r="L194" i="14" s="1"/>
  <c r="K198" i="14"/>
  <c r="L198" i="14" s="1"/>
  <c r="K203" i="14"/>
  <c r="L203" i="14" s="1"/>
  <c r="K207" i="14"/>
  <c r="L207" i="14" s="1"/>
  <c r="K212" i="14"/>
  <c r="L212" i="14" s="1"/>
  <c r="I221" i="14"/>
  <c r="K221" i="14" s="1"/>
  <c r="L221" i="14" s="1"/>
  <c r="I225" i="14"/>
  <c r="K225" i="14" s="1"/>
  <c r="L225" i="14" s="1"/>
  <c r="I229" i="14"/>
  <c r="K229" i="14" s="1"/>
  <c r="L229" i="14" s="1"/>
  <c r="I233" i="14"/>
  <c r="K233" i="14" s="1"/>
  <c r="L233" i="14" s="1"/>
  <c r="I237" i="14"/>
  <c r="K237" i="14" s="1"/>
  <c r="L237" i="14" s="1"/>
  <c r="I219" i="14"/>
  <c r="K219" i="14" s="1"/>
  <c r="L219" i="14" s="1"/>
  <c r="I258" i="14"/>
  <c r="K258" i="14" s="1"/>
  <c r="L258" i="14" s="1"/>
  <c r="K223" i="14"/>
  <c r="L223" i="14" s="1"/>
  <c r="K227" i="14"/>
  <c r="L227" i="14" s="1"/>
  <c r="K231" i="14"/>
  <c r="L231" i="14" s="1"/>
  <c r="K235" i="14"/>
  <c r="L235" i="14" s="1"/>
  <c r="I246" i="14"/>
  <c r="K246" i="14" s="1"/>
  <c r="L246" i="14" s="1"/>
  <c r="I255" i="14"/>
  <c r="K255" i="14" s="1"/>
  <c r="L255" i="14" s="1"/>
  <c r="I243" i="14"/>
  <c r="K243" i="14" s="1"/>
  <c r="L243" i="14" s="1"/>
  <c r="I253" i="14"/>
  <c r="K253" i="14" s="1"/>
  <c r="L253" i="14" s="1"/>
  <c r="I266" i="14"/>
  <c r="K266" i="14" s="1"/>
  <c r="L266" i="14" s="1"/>
  <c r="I240" i="14"/>
  <c r="K240" i="14" s="1"/>
  <c r="L240" i="14" s="1"/>
  <c r="I250" i="14"/>
  <c r="K250" i="14" s="1"/>
  <c r="L250" i="14" s="1"/>
  <c r="I260" i="14"/>
  <c r="K260" i="14" s="1"/>
  <c r="L260" i="14" s="1"/>
  <c r="I264" i="14"/>
  <c r="K264" i="14" s="1"/>
  <c r="L264" i="14" s="1"/>
  <c r="K262" i="14"/>
  <c r="L262" i="14" s="1"/>
  <c r="K267" i="14"/>
  <c r="L267" i="14" s="1"/>
  <c r="K270" i="14"/>
  <c r="L270" i="14" s="1"/>
  <c r="I271" i="14"/>
  <c r="K271" i="14" s="1"/>
  <c r="L271" i="14" s="1"/>
  <c r="N272" i="14"/>
  <c r="M272" i="14"/>
  <c r="L272" i="14"/>
  <c r="I265" i="14"/>
  <c r="K265" i="14" s="1"/>
  <c r="L265" i="14" s="1"/>
  <c r="K269" i="14"/>
  <c r="L269" i="14" s="1"/>
  <c r="I72" i="13"/>
  <c r="K72" i="13" s="1"/>
  <c r="L72" i="13" s="1"/>
  <c r="I30" i="13"/>
  <c r="K30" i="13" s="1"/>
  <c r="L30" i="13" s="1"/>
  <c r="I34" i="13"/>
  <c r="K34" i="13" s="1"/>
  <c r="L34" i="13" s="1"/>
  <c r="I40" i="13"/>
  <c r="K40" i="13" s="1"/>
  <c r="L40" i="13" s="1"/>
  <c r="I45" i="13"/>
  <c r="K45" i="13" s="1"/>
  <c r="L45" i="13" s="1"/>
  <c r="I49" i="13"/>
  <c r="K49" i="13" s="1"/>
  <c r="L49" i="13" s="1"/>
  <c r="I54" i="13"/>
  <c r="K54" i="13" s="1"/>
  <c r="L54" i="13" s="1"/>
  <c r="I58" i="13"/>
  <c r="K58" i="13" s="1"/>
  <c r="L58" i="13" s="1"/>
  <c r="I64" i="13"/>
  <c r="K64" i="13" s="1"/>
  <c r="L64" i="13" s="1"/>
  <c r="I23" i="13"/>
  <c r="K23" i="13" s="1"/>
  <c r="L23" i="13" s="1"/>
  <c r="I28" i="13"/>
  <c r="K28" i="13" s="1"/>
  <c r="L28" i="13" s="1"/>
  <c r="K75" i="13"/>
  <c r="L75" i="13" s="1"/>
  <c r="I25" i="13"/>
  <c r="K25" i="13" s="1"/>
  <c r="L25" i="13" s="1"/>
  <c r="K68" i="13"/>
  <c r="L68" i="13" s="1"/>
  <c r="I78" i="13"/>
  <c r="K78" i="13" s="1"/>
  <c r="L78" i="13" s="1"/>
  <c r="I79" i="13"/>
  <c r="K79" i="13" s="1"/>
  <c r="L79" i="13" s="1"/>
  <c r="I101" i="13"/>
  <c r="K101" i="13" s="1"/>
  <c r="L101" i="13" s="1"/>
  <c r="I121" i="13"/>
  <c r="K121" i="13" s="1"/>
  <c r="L121" i="13" s="1"/>
  <c r="I149" i="13"/>
  <c r="K149" i="13" s="1"/>
  <c r="L149" i="13" s="1"/>
  <c r="K32" i="13"/>
  <c r="L32" i="13" s="1"/>
  <c r="K38" i="13"/>
  <c r="L38" i="13" s="1"/>
  <c r="K42" i="13"/>
  <c r="L42" i="13" s="1"/>
  <c r="K47" i="13"/>
  <c r="L47" i="13" s="1"/>
  <c r="K51" i="13"/>
  <c r="L51" i="13" s="1"/>
  <c r="K56" i="13"/>
  <c r="L56" i="13" s="1"/>
  <c r="K62" i="13"/>
  <c r="L62" i="13" s="1"/>
  <c r="I96" i="13"/>
  <c r="K96" i="13" s="1"/>
  <c r="L96" i="13" s="1"/>
  <c r="I117" i="13"/>
  <c r="K117" i="13" s="1"/>
  <c r="L117" i="13" s="1"/>
  <c r="I137" i="13"/>
  <c r="K137" i="13" s="1"/>
  <c r="L137" i="13" s="1"/>
  <c r="I180" i="13"/>
  <c r="K180" i="13" s="1"/>
  <c r="L180" i="13" s="1"/>
  <c r="I198" i="13"/>
  <c r="K198" i="13" s="1"/>
  <c r="L198" i="13" s="1"/>
  <c r="I90" i="13"/>
  <c r="K90" i="13" s="1"/>
  <c r="L90" i="13" s="1"/>
  <c r="I112" i="13"/>
  <c r="K112" i="13" s="1"/>
  <c r="L112" i="13" s="1"/>
  <c r="I133" i="13"/>
  <c r="K133" i="13" s="1"/>
  <c r="L133" i="13" s="1"/>
  <c r="K81" i="13"/>
  <c r="L81" i="13" s="1"/>
  <c r="K84" i="13"/>
  <c r="L84" i="13" s="1"/>
  <c r="K89" i="13"/>
  <c r="L89" i="13" s="1"/>
  <c r="K92" i="13"/>
  <c r="L92" i="13" s="1"/>
  <c r="K99" i="13"/>
  <c r="L99" i="13" s="1"/>
  <c r="I108" i="13"/>
  <c r="K108" i="13" s="1"/>
  <c r="L108" i="13" s="1"/>
  <c r="K119" i="13"/>
  <c r="L119" i="13" s="1"/>
  <c r="I128" i="13"/>
  <c r="K128" i="13" s="1"/>
  <c r="L128" i="13" s="1"/>
  <c r="I142" i="13"/>
  <c r="K142" i="13" s="1"/>
  <c r="L142" i="13" s="1"/>
  <c r="I144" i="13"/>
  <c r="K144" i="13" s="1"/>
  <c r="L144" i="13" s="1"/>
  <c r="I170" i="13"/>
  <c r="K170" i="13" s="1"/>
  <c r="L170" i="13" s="1"/>
  <c r="K187" i="13"/>
  <c r="L187" i="13" s="1"/>
  <c r="I194" i="13"/>
  <c r="K194" i="13" s="1"/>
  <c r="L194" i="13" s="1"/>
  <c r="I210" i="13"/>
  <c r="K210" i="13" s="1"/>
  <c r="L210" i="13" s="1"/>
  <c r="I160" i="13"/>
  <c r="K160" i="13" s="1"/>
  <c r="L160" i="13" s="1"/>
  <c r="I190" i="13"/>
  <c r="K190" i="13" s="1"/>
  <c r="L190" i="13" s="1"/>
  <c r="K140" i="13"/>
  <c r="L140" i="13" s="1"/>
  <c r="I153" i="13"/>
  <c r="K153" i="13" s="1"/>
  <c r="L153" i="13" s="1"/>
  <c r="K172" i="13"/>
  <c r="L172" i="13" s="1"/>
  <c r="I185" i="13"/>
  <c r="K185" i="13" s="1"/>
  <c r="L185" i="13" s="1"/>
  <c r="K196" i="13"/>
  <c r="L196" i="13" s="1"/>
  <c r="I203" i="13"/>
  <c r="K203" i="13" s="1"/>
  <c r="L203" i="13" s="1"/>
  <c r="I208" i="13"/>
  <c r="K208" i="13" s="1"/>
  <c r="L208" i="13" s="1"/>
  <c r="I217" i="13"/>
  <c r="K217" i="13" s="1"/>
  <c r="L217" i="13" s="1"/>
  <c r="I221" i="13"/>
  <c r="K221" i="13" s="1"/>
  <c r="L221" i="13" s="1"/>
  <c r="I225" i="13"/>
  <c r="K225" i="13" s="1"/>
  <c r="L225" i="13" s="1"/>
  <c r="I229" i="13"/>
  <c r="K229" i="13" s="1"/>
  <c r="L229" i="13" s="1"/>
  <c r="I233" i="13"/>
  <c r="K233" i="13" s="1"/>
  <c r="L233" i="13" s="1"/>
  <c r="I237" i="13"/>
  <c r="K237" i="13" s="1"/>
  <c r="L237" i="13" s="1"/>
  <c r="I206" i="13"/>
  <c r="K206" i="13" s="1"/>
  <c r="L206" i="13" s="1"/>
  <c r="I215" i="13"/>
  <c r="K215" i="13" s="1"/>
  <c r="L215" i="13" s="1"/>
  <c r="I247" i="13"/>
  <c r="K247" i="13" s="1"/>
  <c r="L247" i="13" s="1"/>
  <c r="I256" i="13"/>
  <c r="K256" i="13" s="1"/>
  <c r="L256" i="13" s="1"/>
  <c r="I213" i="13"/>
  <c r="K213" i="13" s="1"/>
  <c r="L213" i="13" s="1"/>
  <c r="I267" i="13"/>
  <c r="K267" i="13" s="1"/>
  <c r="L267" i="13" s="1"/>
  <c r="K219" i="13"/>
  <c r="L219" i="13" s="1"/>
  <c r="K223" i="13"/>
  <c r="L223" i="13" s="1"/>
  <c r="K227" i="13"/>
  <c r="L227" i="13" s="1"/>
  <c r="K231" i="13"/>
  <c r="L231" i="13" s="1"/>
  <c r="K235" i="13"/>
  <c r="L235" i="13" s="1"/>
  <c r="I244" i="13"/>
  <c r="K244" i="13" s="1"/>
  <c r="L244" i="13" s="1"/>
  <c r="I254" i="13"/>
  <c r="K254" i="13" s="1"/>
  <c r="L254" i="13" s="1"/>
  <c r="I263" i="13"/>
  <c r="K263" i="13" s="1"/>
  <c r="L263" i="13" s="1"/>
  <c r="I242" i="13"/>
  <c r="K242" i="13" s="1"/>
  <c r="L242" i="13" s="1"/>
  <c r="I251" i="13"/>
  <c r="K251" i="13" s="1"/>
  <c r="L251" i="13" s="1"/>
  <c r="I261" i="13"/>
  <c r="K261" i="13" s="1"/>
  <c r="L261" i="13" s="1"/>
  <c r="I239" i="13"/>
  <c r="K239" i="13" s="1"/>
  <c r="L239" i="13" s="1"/>
  <c r="I249" i="13"/>
  <c r="K249" i="13" s="1"/>
  <c r="L249" i="13" s="1"/>
  <c r="I259" i="13"/>
  <c r="K259" i="13" s="1"/>
  <c r="L259" i="13" s="1"/>
  <c r="I265" i="13"/>
  <c r="K265" i="13" s="1"/>
  <c r="L265" i="13" s="1"/>
  <c r="I271" i="13"/>
  <c r="K271" i="13" s="1"/>
  <c r="L271" i="13" s="1"/>
  <c r="N272" i="13"/>
  <c r="M272" i="13"/>
  <c r="L272" i="13"/>
  <c r="I269" i="13"/>
  <c r="K269" i="13" s="1"/>
  <c r="L269" i="13" s="1"/>
  <c r="I73" i="12"/>
  <c r="K73" i="12" s="1"/>
  <c r="L73" i="12" s="1"/>
  <c r="I89" i="12"/>
  <c r="K89" i="12" s="1"/>
  <c r="L89" i="12" s="1"/>
  <c r="K22" i="12"/>
  <c r="L22" i="12" s="1"/>
  <c r="I24" i="12"/>
  <c r="K24" i="12" s="1"/>
  <c r="L24" i="12" s="1"/>
  <c r="K26" i="12"/>
  <c r="L26" i="12" s="1"/>
  <c r="I29" i="12"/>
  <c r="K29" i="12" s="1"/>
  <c r="L29" i="12" s="1"/>
  <c r="K31" i="12"/>
  <c r="L31" i="12" s="1"/>
  <c r="I33" i="12"/>
  <c r="K33" i="12" s="1"/>
  <c r="L33" i="12" s="1"/>
  <c r="K37" i="12"/>
  <c r="L37" i="12" s="1"/>
  <c r="K40" i="12"/>
  <c r="L40" i="12" s="1"/>
  <c r="K42" i="12"/>
  <c r="L42" i="12" s="1"/>
  <c r="I46" i="12"/>
  <c r="K46" i="12" s="1"/>
  <c r="L46" i="12" s="1"/>
  <c r="K57" i="12"/>
  <c r="L57" i="12" s="1"/>
  <c r="I67" i="12"/>
  <c r="K67" i="12" s="1"/>
  <c r="L67" i="12" s="1"/>
  <c r="I179" i="12"/>
  <c r="K179" i="12" s="1"/>
  <c r="L179" i="12" s="1"/>
  <c r="I215" i="12"/>
  <c r="K215" i="12" s="1"/>
  <c r="L215" i="12" s="1"/>
  <c r="I114" i="12"/>
  <c r="K114" i="12" s="1"/>
  <c r="L114" i="12" s="1"/>
  <c r="I169" i="12"/>
  <c r="K169" i="12" s="1"/>
  <c r="L169" i="12" s="1"/>
  <c r="I59" i="12"/>
  <c r="K59" i="12" s="1"/>
  <c r="L59" i="12" s="1"/>
  <c r="I81" i="12"/>
  <c r="K81" i="12" s="1"/>
  <c r="L81" i="12" s="1"/>
  <c r="I106" i="12"/>
  <c r="K106" i="12" s="1"/>
  <c r="L106" i="12" s="1"/>
  <c r="I50" i="12"/>
  <c r="K50" i="12" s="1"/>
  <c r="L50" i="12" s="1"/>
  <c r="I92" i="12"/>
  <c r="K92" i="12" s="1"/>
  <c r="L92" i="12" s="1"/>
  <c r="I111" i="12"/>
  <c r="K111" i="12" s="1"/>
  <c r="L111" i="12" s="1"/>
  <c r="I134" i="12"/>
  <c r="K134" i="12" s="1"/>
  <c r="L134" i="12" s="1"/>
  <c r="I143" i="12"/>
  <c r="K143" i="12" s="1"/>
  <c r="L143" i="12" s="1"/>
  <c r="I152" i="12"/>
  <c r="K152" i="12" s="1"/>
  <c r="L152" i="12" s="1"/>
  <c r="K41" i="12"/>
  <c r="L41" i="12" s="1"/>
  <c r="K48" i="12"/>
  <c r="L48" i="12" s="1"/>
  <c r="I55" i="12"/>
  <c r="K55" i="12" s="1"/>
  <c r="L55" i="12" s="1"/>
  <c r="K69" i="12"/>
  <c r="L69" i="12" s="1"/>
  <c r="I136" i="12"/>
  <c r="K136" i="12" s="1"/>
  <c r="L136" i="12" s="1"/>
  <c r="I145" i="12"/>
  <c r="K145" i="12" s="1"/>
  <c r="L145" i="12" s="1"/>
  <c r="I154" i="12"/>
  <c r="K154" i="12" s="1"/>
  <c r="L154" i="12" s="1"/>
  <c r="I197" i="12"/>
  <c r="K197" i="12" s="1"/>
  <c r="L197" i="12" s="1"/>
  <c r="I98" i="12"/>
  <c r="K98" i="12" s="1"/>
  <c r="L98" i="12" s="1"/>
  <c r="I118" i="12"/>
  <c r="K118" i="12" s="1"/>
  <c r="L118" i="12" s="1"/>
  <c r="I126" i="12"/>
  <c r="K126" i="12" s="1"/>
  <c r="L126" i="12" s="1"/>
  <c r="I80" i="12"/>
  <c r="K80" i="12" s="1"/>
  <c r="L80" i="12" s="1"/>
  <c r="K85" i="12"/>
  <c r="L85" i="12" s="1"/>
  <c r="K95" i="12"/>
  <c r="L95" i="12" s="1"/>
  <c r="I105" i="12"/>
  <c r="K105" i="12" s="1"/>
  <c r="L105" i="12" s="1"/>
  <c r="K109" i="12"/>
  <c r="L109" i="12" s="1"/>
  <c r="K116" i="12"/>
  <c r="L116" i="12" s="1"/>
  <c r="I171" i="12"/>
  <c r="K171" i="12" s="1"/>
  <c r="L171" i="12" s="1"/>
  <c r="I131" i="12"/>
  <c r="K131" i="12" s="1"/>
  <c r="L131" i="12" s="1"/>
  <c r="I141" i="12"/>
  <c r="K141" i="12" s="1"/>
  <c r="L141" i="12" s="1"/>
  <c r="I150" i="12"/>
  <c r="K150" i="12" s="1"/>
  <c r="L150" i="12" s="1"/>
  <c r="I161" i="12"/>
  <c r="K161" i="12" s="1"/>
  <c r="L161" i="12" s="1"/>
  <c r="I184" i="12"/>
  <c r="K184" i="12" s="1"/>
  <c r="L184" i="12" s="1"/>
  <c r="I188" i="12"/>
  <c r="K188" i="12" s="1"/>
  <c r="L188" i="12" s="1"/>
  <c r="I122" i="12"/>
  <c r="K122" i="12" s="1"/>
  <c r="L122" i="12" s="1"/>
  <c r="I129" i="12"/>
  <c r="K129" i="12" s="1"/>
  <c r="L129" i="12" s="1"/>
  <c r="I138" i="12"/>
  <c r="K138" i="12" s="1"/>
  <c r="L138" i="12" s="1"/>
  <c r="I148" i="12"/>
  <c r="K148" i="12" s="1"/>
  <c r="L148" i="12" s="1"/>
  <c r="I159" i="12"/>
  <c r="K159" i="12" s="1"/>
  <c r="L159" i="12" s="1"/>
  <c r="I181" i="12"/>
  <c r="K181" i="12" s="1"/>
  <c r="L181" i="12" s="1"/>
  <c r="I206" i="12"/>
  <c r="K206" i="12" s="1"/>
  <c r="L206" i="12" s="1"/>
  <c r="I223" i="12"/>
  <c r="K223" i="12" s="1"/>
  <c r="L223" i="12" s="1"/>
  <c r="I186" i="12"/>
  <c r="K186" i="12" s="1"/>
  <c r="L186" i="12" s="1"/>
  <c r="I195" i="12"/>
  <c r="K195" i="12" s="1"/>
  <c r="L195" i="12" s="1"/>
  <c r="I204" i="12"/>
  <c r="K204" i="12" s="1"/>
  <c r="L204" i="12" s="1"/>
  <c r="I213" i="12"/>
  <c r="K213" i="12" s="1"/>
  <c r="L213" i="12" s="1"/>
  <c r="I221" i="12"/>
  <c r="K221" i="12" s="1"/>
  <c r="L221" i="12" s="1"/>
  <c r="I240" i="12"/>
  <c r="K240" i="12" s="1"/>
  <c r="L240" i="12" s="1"/>
  <c r="I250" i="12"/>
  <c r="K250" i="12" s="1"/>
  <c r="L250" i="12" s="1"/>
  <c r="I260" i="12"/>
  <c r="K260" i="12" s="1"/>
  <c r="L260" i="12" s="1"/>
  <c r="I193" i="12"/>
  <c r="K193" i="12" s="1"/>
  <c r="L193" i="12" s="1"/>
  <c r="I202" i="12"/>
  <c r="K202" i="12" s="1"/>
  <c r="L202" i="12" s="1"/>
  <c r="I210" i="12"/>
  <c r="K210" i="12" s="1"/>
  <c r="L210" i="12" s="1"/>
  <c r="I219" i="12"/>
  <c r="K219" i="12" s="1"/>
  <c r="L219" i="12" s="1"/>
  <c r="I191" i="12"/>
  <c r="K191" i="12" s="1"/>
  <c r="L191" i="12" s="1"/>
  <c r="I199" i="12"/>
  <c r="K199" i="12" s="1"/>
  <c r="L199" i="12" s="1"/>
  <c r="I208" i="12"/>
  <c r="K208" i="12" s="1"/>
  <c r="L208" i="12" s="1"/>
  <c r="I217" i="12"/>
  <c r="K217" i="12" s="1"/>
  <c r="L217" i="12" s="1"/>
  <c r="I225" i="12"/>
  <c r="K225" i="12" s="1"/>
  <c r="L225" i="12" s="1"/>
  <c r="I229" i="12"/>
  <c r="K229" i="12" s="1"/>
  <c r="L229" i="12" s="1"/>
  <c r="I233" i="12"/>
  <c r="K233" i="12" s="1"/>
  <c r="L233" i="12" s="1"/>
  <c r="I237" i="12"/>
  <c r="K237" i="12" s="1"/>
  <c r="L237" i="12" s="1"/>
  <c r="I262" i="12"/>
  <c r="K262" i="12" s="1"/>
  <c r="L262" i="12" s="1"/>
  <c r="K227" i="12"/>
  <c r="L227" i="12" s="1"/>
  <c r="K231" i="12"/>
  <c r="L231" i="12" s="1"/>
  <c r="K235" i="12"/>
  <c r="L235" i="12" s="1"/>
  <c r="I248" i="12"/>
  <c r="K248" i="12" s="1"/>
  <c r="L248" i="12" s="1"/>
  <c r="I258" i="12"/>
  <c r="K258" i="12" s="1"/>
  <c r="L258" i="12" s="1"/>
  <c r="I246" i="12"/>
  <c r="K246" i="12" s="1"/>
  <c r="L246" i="12" s="1"/>
  <c r="I255" i="12"/>
  <c r="K255" i="12" s="1"/>
  <c r="L255" i="12" s="1"/>
  <c r="I265" i="12"/>
  <c r="K265" i="12" s="1"/>
  <c r="L265" i="12" s="1"/>
  <c r="I243" i="12"/>
  <c r="K243" i="12" s="1"/>
  <c r="L243" i="12" s="1"/>
  <c r="I253" i="12"/>
  <c r="K253" i="12" s="1"/>
  <c r="L253" i="12" s="1"/>
  <c r="K264" i="12"/>
  <c r="L264" i="12" s="1"/>
  <c r="K266" i="12"/>
  <c r="L266" i="12" s="1"/>
  <c r="K269" i="12"/>
  <c r="L269" i="12" s="1"/>
  <c r="I271" i="12"/>
  <c r="K271" i="12" s="1"/>
  <c r="L271" i="12" s="1"/>
  <c r="N272" i="12"/>
  <c r="M272" i="12"/>
  <c r="L272" i="12"/>
  <c r="K267" i="12"/>
  <c r="L267" i="12" s="1"/>
  <c r="I99" i="11"/>
  <c r="K99" i="11" s="1"/>
  <c r="L99" i="11" s="1"/>
  <c r="I22" i="11"/>
  <c r="K22" i="11" s="1"/>
  <c r="L22" i="11" s="1"/>
  <c r="K24" i="11"/>
  <c r="L24" i="11" s="1"/>
  <c r="I26" i="11"/>
  <c r="K26" i="11" s="1"/>
  <c r="L26" i="11" s="1"/>
  <c r="I31" i="11"/>
  <c r="K31" i="11" s="1"/>
  <c r="L31" i="11" s="1"/>
  <c r="I37" i="11"/>
  <c r="K37" i="11" s="1"/>
  <c r="L37" i="11" s="1"/>
  <c r="I41" i="11"/>
  <c r="K41" i="11" s="1"/>
  <c r="L41" i="11" s="1"/>
  <c r="I46" i="11"/>
  <c r="K46" i="11" s="1"/>
  <c r="L46" i="11" s="1"/>
  <c r="I50" i="11"/>
  <c r="K50" i="11" s="1"/>
  <c r="L50" i="11" s="1"/>
  <c r="I55" i="11"/>
  <c r="K55" i="11" s="1"/>
  <c r="L55" i="11" s="1"/>
  <c r="I59" i="11"/>
  <c r="K59" i="11" s="1"/>
  <c r="L59" i="11" s="1"/>
  <c r="K69" i="11"/>
  <c r="L69" i="11" s="1"/>
  <c r="K75" i="11"/>
  <c r="L75" i="11" s="1"/>
  <c r="K81" i="11"/>
  <c r="L81" i="11" s="1"/>
  <c r="K85" i="11"/>
  <c r="L85" i="11" s="1"/>
  <c r="K93" i="11"/>
  <c r="L93" i="11" s="1"/>
  <c r="I106" i="11"/>
  <c r="K106" i="11" s="1"/>
  <c r="L106" i="11" s="1"/>
  <c r="I110" i="11"/>
  <c r="K110" i="11" s="1"/>
  <c r="L110" i="11" s="1"/>
  <c r="K73" i="11"/>
  <c r="L73" i="11" s="1"/>
  <c r="K84" i="11"/>
  <c r="L84" i="11" s="1"/>
  <c r="K96" i="11"/>
  <c r="L96" i="11" s="1"/>
  <c r="I137" i="11"/>
  <c r="K137" i="11" s="1"/>
  <c r="L137" i="11" s="1"/>
  <c r="I142" i="11"/>
  <c r="K142" i="11" s="1"/>
  <c r="L142" i="11" s="1"/>
  <c r="I147" i="11"/>
  <c r="K147" i="11" s="1"/>
  <c r="L147" i="11" s="1"/>
  <c r="I151" i="11"/>
  <c r="K151" i="11" s="1"/>
  <c r="L151" i="11" s="1"/>
  <c r="I158" i="11"/>
  <c r="K158" i="11" s="1"/>
  <c r="L158" i="11" s="1"/>
  <c r="I162" i="11"/>
  <c r="K162" i="11" s="1"/>
  <c r="L162" i="11" s="1"/>
  <c r="I194" i="11"/>
  <c r="K194" i="11" s="1"/>
  <c r="L194" i="11" s="1"/>
  <c r="I203" i="11"/>
  <c r="K203" i="11" s="1"/>
  <c r="L203" i="11" s="1"/>
  <c r="I115" i="11"/>
  <c r="K115" i="11" s="1"/>
  <c r="L115" i="11" s="1"/>
  <c r="I119" i="11"/>
  <c r="K119" i="11" s="1"/>
  <c r="L119" i="11" s="1"/>
  <c r="K68" i="11"/>
  <c r="L68" i="11" s="1"/>
  <c r="K80" i="11"/>
  <c r="L80" i="11" s="1"/>
  <c r="K92" i="11"/>
  <c r="L92" i="11" s="1"/>
  <c r="K98" i="11"/>
  <c r="L98" i="11" s="1"/>
  <c r="K101" i="11"/>
  <c r="L101" i="11" s="1"/>
  <c r="K105" i="11"/>
  <c r="L105" i="11" s="1"/>
  <c r="K108" i="11"/>
  <c r="L108" i="11" s="1"/>
  <c r="K109" i="11"/>
  <c r="L109" i="11" s="1"/>
  <c r="K112" i="11"/>
  <c r="L112" i="11" s="1"/>
  <c r="K114" i="11"/>
  <c r="L114" i="11" s="1"/>
  <c r="K117" i="11"/>
  <c r="L117" i="11" s="1"/>
  <c r="K118" i="11"/>
  <c r="L118" i="11" s="1"/>
  <c r="K121" i="11"/>
  <c r="L121" i="11" s="1"/>
  <c r="I126" i="11"/>
  <c r="K126" i="11" s="1"/>
  <c r="L126" i="11" s="1"/>
  <c r="I128" i="11"/>
  <c r="K128" i="11" s="1"/>
  <c r="L128" i="11" s="1"/>
  <c r="I135" i="11"/>
  <c r="K135" i="11" s="1"/>
  <c r="L135" i="11" s="1"/>
  <c r="I172" i="11"/>
  <c r="K172" i="11" s="1"/>
  <c r="L172" i="11" s="1"/>
  <c r="I193" i="11"/>
  <c r="K193" i="11" s="1"/>
  <c r="L193" i="11" s="1"/>
  <c r="I202" i="11"/>
  <c r="K202" i="11" s="1"/>
  <c r="L202" i="11" s="1"/>
  <c r="I212" i="11"/>
  <c r="K212" i="11" s="1"/>
  <c r="L212" i="11" s="1"/>
  <c r="I133" i="11"/>
  <c r="K133" i="11" s="1"/>
  <c r="L133" i="11" s="1"/>
  <c r="I180" i="11"/>
  <c r="K180" i="11" s="1"/>
  <c r="L180" i="11" s="1"/>
  <c r="I210" i="11"/>
  <c r="K210" i="11" s="1"/>
  <c r="L210" i="11" s="1"/>
  <c r="I220" i="11"/>
  <c r="K220" i="11" s="1"/>
  <c r="L220" i="11" s="1"/>
  <c r="I219" i="11"/>
  <c r="K219" i="11" s="1"/>
  <c r="L219" i="11" s="1"/>
  <c r="K140" i="11"/>
  <c r="L140" i="11" s="1"/>
  <c r="K144" i="11"/>
  <c r="L144" i="11" s="1"/>
  <c r="K149" i="11"/>
  <c r="L149" i="11" s="1"/>
  <c r="K153" i="11"/>
  <c r="L153" i="11" s="1"/>
  <c r="K160" i="11"/>
  <c r="L160" i="11" s="1"/>
  <c r="K170" i="11"/>
  <c r="L170" i="11" s="1"/>
  <c r="I227" i="11"/>
  <c r="K227" i="11" s="1"/>
  <c r="L227" i="11" s="1"/>
  <c r="I232" i="11"/>
  <c r="K232" i="11" s="1"/>
  <c r="L232" i="11" s="1"/>
  <c r="I223" i="11"/>
  <c r="K223" i="11" s="1"/>
  <c r="L223" i="11" s="1"/>
  <c r="I231" i="11"/>
  <c r="K231" i="11" s="1"/>
  <c r="L231" i="11" s="1"/>
  <c r="K184" i="11"/>
  <c r="L184" i="11" s="1"/>
  <c r="K187" i="11"/>
  <c r="L187" i="11" s="1"/>
  <c r="I188" i="11"/>
  <c r="K188" i="11" s="1"/>
  <c r="L188" i="11" s="1"/>
  <c r="K196" i="11"/>
  <c r="L196" i="11" s="1"/>
  <c r="I197" i="11"/>
  <c r="K197" i="11" s="1"/>
  <c r="L197" i="11" s="1"/>
  <c r="K205" i="11"/>
  <c r="L205" i="11" s="1"/>
  <c r="I206" i="11"/>
  <c r="K206" i="11" s="1"/>
  <c r="L206" i="11" s="1"/>
  <c r="I215" i="11"/>
  <c r="K215" i="11" s="1"/>
  <c r="L215" i="11" s="1"/>
  <c r="I240" i="11"/>
  <c r="K240" i="11" s="1"/>
  <c r="L240" i="11" s="1"/>
  <c r="I260" i="11"/>
  <c r="K260" i="11" s="1"/>
  <c r="L260" i="11" s="1"/>
  <c r="I265" i="11"/>
  <c r="K265" i="11" s="1"/>
  <c r="L265" i="11" s="1"/>
  <c r="I243" i="11"/>
  <c r="K243" i="11" s="1"/>
  <c r="L243" i="11" s="1"/>
  <c r="I246" i="11"/>
  <c r="K246" i="11" s="1"/>
  <c r="L246" i="11" s="1"/>
  <c r="I248" i="11"/>
  <c r="K248" i="11" s="1"/>
  <c r="L248" i="11" s="1"/>
  <c r="I254" i="11"/>
  <c r="K254" i="11" s="1"/>
  <c r="L254" i="11" s="1"/>
  <c r="I262" i="11"/>
  <c r="K262" i="11" s="1"/>
  <c r="L262" i="11" s="1"/>
  <c r="I263" i="11"/>
  <c r="K263" i="11" s="1"/>
  <c r="L263" i="11" s="1"/>
  <c r="K264" i="11"/>
  <c r="L264" i="11" s="1"/>
  <c r="I235" i="11"/>
  <c r="K235" i="11" s="1"/>
  <c r="L235" i="11" s="1"/>
  <c r="I267" i="11"/>
  <c r="K267" i="11" s="1"/>
  <c r="L267" i="11" s="1"/>
  <c r="K238" i="11"/>
  <c r="L238" i="11" s="1"/>
  <c r="I253" i="11"/>
  <c r="K253" i="11" s="1"/>
  <c r="L253" i="11" s="1"/>
  <c r="K258" i="11"/>
  <c r="L258" i="11" s="1"/>
  <c r="I271" i="11"/>
  <c r="K271" i="11" s="1"/>
  <c r="L271" i="11" s="1"/>
  <c r="N272" i="11"/>
  <c r="M272" i="11"/>
  <c r="L272" i="11"/>
  <c r="K22" i="10"/>
  <c r="L22" i="10" s="1"/>
  <c r="I24" i="10"/>
  <c r="K24" i="10" s="1"/>
  <c r="L24" i="10" s="1"/>
  <c r="I29" i="10"/>
  <c r="K29" i="10" s="1"/>
  <c r="L29" i="10" s="1"/>
  <c r="I33" i="10"/>
  <c r="K33" i="10" s="1"/>
  <c r="L33" i="10" s="1"/>
  <c r="I39" i="10"/>
  <c r="K39" i="10" s="1"/>
  <c r="L39" i="10" s="1"/>
  <c r="I44" i="10"/>
  <c r="K44" i="10" s="1"/>
  <c r="L44" i="10" s="1"/>
  <c r="I48" i="10"/>
  <c r="K48" i="10" s="1"/>
  <c r="L48" i="10" s="1"/>
  <c r="I52" i="10"/>
  <c r="K52" i="10" s="1"/>
  <c r="L52" i="10" s="1"/>
  <c r="I57" i="10"/>
  <c r="K57" i="10" s="1"/>
  <c r="L57" i="10" s="1"/>
  <c r="I63" i="10"/>
  <c r="K63" i="10" s="1"/>
  <c r="L63" i="10" s="1"/>
  <c r="I69" i="10"/>
  <c r="K69" i="10" s="1"/>
  <c r="L69" i="10" s="1"/>
  <c r="I76" i="10"/>
  <c r="K76" i="10" s="1"/>
  <c r="L76" i="10" s="1"/>
  <c r="I81" i="10"/>
  <c r="K81" i="10" s="1"/>
  <c r="L81" i="10" s="1"/>
  <c r="I87" i="10"/>
  <c r="K87" i="10" s="1"/>
  <c r="L87" i="10" s="1"/>
  <c r="K99" i="10"/>
  <c r="L99" i="10" s="1"/>
  <c r="I100" i="10"/>
  <c r="K100" i="10" s="1"/>
  <c r="L100" i="10" s="1"/>
  <c r="K95" i="10"/>
  <c r="L95" i="10" s="1"/>
  <c r="K101" i="10"/>
  <c r="L101" i="10" s="1"/>
  <c r="K107" i="10"/>
  <c r="L107" i="10" s="1"/>
  <c r="K110" i="10"/>
  <c r="L110" i="10" s="1"/>
  <c r="K111" i="10"/>
  <c r="L111" i="10" s="1"/>
  <c r="K115" i="10"/>
  <c r="L115" i="10" s="1"/>
  <c r="K116" i="10"/>
  <c r="L116" i="10" s="1"/>
  <c r="K119" i="10"/>
  <c r="L119" i="10" s="1"/>
  <c r="K120" i="10"/>
  <c r="L120" i="10" s="1"/>
  <c r="K126" i="10"/>
  <c r="L126" i="10" s="1"/>
  <c r="K127" i="10"/>
  <c r="L127" i="10" s="1"/>
  <c r="K130" i="10"/>
  <c r="L130" i="10" s="1"/>
  <c r="K131" i="10"/>
  <c r="L131" i="10" s="1"/>
  <c r="K135" i="10"/>
  <c r="L135" i="10" s="1"/>
  <c r="K136" i="10"/>
  <c r="L136" i="10" s="1"/>
  <c r="I150" i="10"/>
  <c r="K150" i="10" s="1"/>
  <c r="L150" i="10" s="1"/>
  <c r="K93" i="10"/>
  <c r="L93" i="10" s="1"/>
  <c r="I112" i="10"/>
  <c r="K112" i="10" s="1"/>
  <c r="L112" i="10" s="1"/>
  <c r="I117" i="10"/>
  <c r="K117" i="10" s="1"/>
  <c r="L117" i="10" s="1"/>
  <c r="I121" i="10"/>
  <c r="K121" i="10" s="1"/>
  <c r="L121" i="10" s="1"/>
  <c r="I128" i="10"/>
  <c r="K128" i="10" s="1"/>
  <c r="L128" i="10" s="1"/>
  <c r="I133" i="10"/>
  <c r="K133" i="10" s="1"/>
  <c r="L133" i="10" s="1"/>
  <c r="I137" i="10"/>
  <c r="K137" i="10" s="1"/>
  <c r="L137" i="10" s="1"/>
  <c r="I149" i="10"/>
  <c r="K149" i="10" s="1"/>
  <c r="L149" i="10" s="1"/>
  <c r="K148" i="10"/>
  <c r="L148" i="10" s="1"/>
  <c r="K154" i="10"/>
  <c r="L154" i="10" s="1"/>
  <c r="K181" i="10"/>
  <c r="L181" i="10" s="1"/>
  <c r="I194" i="10"/>
  <c r="K194" i="10" s="1"/>
  <c r="L194" i="10" s="1"/>
  <c r="I198" i="10"/>
  <c r="K198" i="10" s="1"/>
  <c r="L198" i="10" s="1"/>
  <c r="I201" i="10"/>
  <c r="K201" i="10" s="1"/>
  <c r="L201" i="10" s="1"/>
  <c r="I233" i="10"/>
  <c r="K233" i="10" s="1"/>
  <c r="L233" i="10" s="1"/>
  <c r="I248" i="10"/>
  <c r="K248" i="10" s="1"/>
  <c r="L248" i="10" s="1"/>
  <c r="K143" i="10"/>
  <c r="L143" i="10" s="1"/>
  <c r="I144" i="10"/>
  <c r="K144" i="10" s="1"/>
  <c r="L144" i="10" s="1"/>
  <c r="K160" i="10"/>
  <c r="L160" i="10" s="1"/>
  <c r="K169" i="10"/>
  <c r="L169" i="10" s="1"/>
  <c r="I170" i="10"/>
  <c r="K170" i="10" s="1"/>
  <c r="L170" i="10" s="1"/>
  <c r="K184" i="10"/>
  <c r="L184" i="10" s="1"/>
  <c r="I190" i="10"/>
  <c r="K190" i="10" s="1"/>
  <c r="L190" i="10" s="1"/>
  <c r="I214" i="10"/>
  <c r="K214" i="10" s="1"/>
  <c r="L214" i="10" s="1"/>
  <c r="I226" i="10"/>
  <c r="K226" i="10" s="1"/>
  <c r="L226" i="10" s="1"/>
  <c r="K153" i="10"/>
  <c r="L153" i="10" s="1"/>
  <c r="K159" i="10"/>
  <c r="L159" i="10" s="1"/>
  <c r="K180" i="10"/>
  <c r="L180" i="10" s="1"/>
  <c r="I185" i="10"/>
  <c r="K185" i="10" s="1"/>
  <c r="L185" i="10" s="1"/>
  <c r="I206" i="10"/>
  <c r="K206" i="10" s="1"/>
  <c r="L206" i="10" s="1"/>
  <c r="I208" i="10"/>
  <c r="K208" i="10" s="1"/>
  <c r="L208" i="10" s="1"/>
  <c r="I231" i="10"/>
  <c r="K231" i="10" s="1"/>
  <c r="L231" i="10" s="1"/>
  <c r="I219" i="10"/>
  <c r="K219" i="10" s="1"/>
  <c r="L219" i="10" s="1"/>
  <c r="I221" i="10"/>
  <c r="K221" i="10" s="1"/>
  <c r="L221" i="10" s="1"/>
  <c r="I235" i="10"/>
  <c r="K235" i="10" s="1"/>
  <c r="L235" i="10" s="1"/>
  <c r="I237" i="10"/>
  <c r="K237" i="10" s="1"/>
  <c r="L237" i="10" s="1"/>
  <c r="K199" i="10"/>
  <c r="L199" i="10" s="1"/>
  <c r="K209" i="10"/>
  <c r="L209" i="10" s="1"/>
  <c r="I217" i="10"/>
  <c r="K217" i="10" s="1"/>
  <c r="L217" i="10" s="1"/>
  <c r="K204" i="10"/>
  <c r="L204" i="10" s="1"/>
  <c r="K215" i="10"/>
  <c r="L215" i="10" s="1"/>
  <c r="K218" i="10"/>
  <c r="L218" i="10" s="1"/>
  <c r="I250" i="10"/>
  <c r="K250" i="10" s="1"/>
  <c r="L250" i="10" s="1"/>
  <c r="I243" i="10"/>
  <c r="K243" i="10" s="1"/>
  <c r="L243" i="10" s="1"/>
  <c r="I262" i="10"/>
  <c r="K262" i="10" s="1"/>
  <c r="L262" i="10" s="1"/>
  <c r="I267" i="10"/>
  <c r="K267" i="10" s="1"/>
  <c r="L267" i="10" s="1"/>
  <c r="K213" i="10"/>
  <c r="L213" i="10" s="1"/>
  <c r="I225" i="10"/>
  <c r="K225" i="10" s="1"/>
  <c r="L225" i="10" s="1"/>
  <c r="K229" i="10"/>
  <c r="L229" i="10" s="1"/>
  <c r="I240" i="10"/>
  <c r="K240" i="10" s="1"/>
  <c r="L240" i="10" s="1"/>
  <c r="I246" i="10"/>
  <c r="K246" i="10" s="1"/>
  <c r="L246" i="10" s="1"/>
  <c r="K251" i="10"/>
  <c r="L251" i="10" s="1"/>
  <c r="I260" i="10"/>
  <c r="K260" i="10" s="1"/>
  <c r="L260" i="10" s="1"/>
  <c r="I264" i="10"/>
  <c r="K264" i="10" s="1"/>
  <c r="L264" i="10" s="1"/>
  <c r="K255" i="10"/>
  <c r="L255" i="10" s="1"/>
  <c r="K270" i="10"/>
  <c r="L270" i="10" s="1"/>
  <c r="I271" i="10"/>
  <c r="K271" i="10" s="1"/>
  <c r="L271" i="10" s="1"/>
  <c r="N272" i="10"/>
  <c r="M272" i="10"/>
  <c r="L272" i="10"/>
  <c r="K269" i="10"/>
  <c r="L269" i="10" s="1"/>
  <c r="I57" i="9"/>
  <c r="K57" i="9" s="1"/>
  <c r="L57" i="9" s="1"/>
  <c r="I69" i="9"/>
  <c r="K69" i="9" s="1"/>
  <c r="L69" i="9" s="1"/>
  <c r="I76" i="9"/>
  <c r="K76" i="9" s="1"/>
  <c r="L76" i="9" s="1"/>
  <c r="I21" i="9"/>
  <c r="K21" i="9" s="1"/>
  <c r="L21" i="9" s="1"/>
  <c r="K23" i="9"/>
  <c r="L23" i="9" s="1"/>
  <c r="I25" i="9"/>
  <c r="K25" i="9" s="1"/>
  <c r="L25" i="9" s="1"/>
  <c r="I29" i="9"/>
  <c r="K29" i="9" s="1"/>
  <c r="L29" i="9" s="1"/>
  <c r="K30" i="9"/>
  <c r="L30" i="9" s="1"/>
  <c r="K39" i="9"/>
  <c r="L39" i="9" s="1"/>
  <c r="K42" i="9"/>
  <c r="L42" i="9" s="1"/>
  <c r="K47" i="9"/>
  <c r="L47" i="9" s="1"/>
  <c r="K50" i="9"/>
  <c r="L50" i="9" s="1"/>
  <c r="K52" i="9"/>
  <c r="L52" i="9" s="1"/>
  <c r="I222" i="9"/>
  <c r="K222" i="9" s="1"/>
  <c r="L222" i="9" s="1"/>
  <c r="K38" i="9"/>
  <c r="L38" i="9" s="1"/>
  <c r="K34" i="9"/>
  <c r="L34" i="9" s="1"/>
  <c r="I99" i="9"/>
  <c r="K99" i="9" s="1"/>
  <c r="L99" i="9" s="1"/>
  <c r="I106" i="9"/>
  <c r="K106" i="9" s="1"/>
  <c r="L106" i="9" s="1"/>
  <c r="I110" i="9"/>
  <c r="K110" i="9" s="1"/>
  <c r="L110" i="9" s="1"/>
  <c r="I115" i="9"/>
  <c r="K115" i="9" s="1"/>
  <c r="L115" i="9" s="1"/>
  <c r="I119" i="9"/>
  <c r="K119" i="9" s="1"/>
  <c r="L119" i="9" s="1"/>
  <c r="I126" i="9"/>
  <c r="K126" i="9" s="1"/>
  <c r="L126" i="9" s="1"/>
  <c r="I130" i="9"/>
  <c r="K130" i="9" s="1"/>
  <c r="L130" i="9" s="1"/>
  <c r="I135" i="9"/>
  <c r="K135" i="9" s="1"/>
  <c r="L135" i="9" s="1"/>
  <c r="I140" i="9"/>
  <c r="K140" i="9" s="1"/>
  <c r="L140" i="9" s="1"/>
  <c r="I144" i="9"/>
  <c r="K144" i="9" s="1"/>
  <c r="L144" i="9" s="1"/>
  <c r="I63" i="9"/>
  <c r="K63" i="9" s="1"/>
  <c r="L63" i="9" s="1"/>
  <c r="I81" i="9"/>
  <c r="K81" i="9" s="1"/>
  <c r="L81" i="9" s="1"/>
  <c r="I28" i="9"/>
  <c r="K28" i="9" s="1"/>
  <c r="L28" i="9" s="1"/>
  <c r="K32" i="9"/>
  <c r="L32" i="9" s="1"/>
  <c r="K46" i="9"/>
  <c r="L46" i="9" s="1"/>
  <c r="K51" i="9"/>
  <c r="L51" i="9" s="1"/>
  <c r="K55" i="9"/>
  <c r="L55" i="9" s="1"/>
  <c r="K56" i="9"/>
  <c r="L56" i="9" s="1"/>
  <c r="K59" i="9"/>
  <c r="L59" i="9" s="1"/>
  <c r="K62" i="9"/>
  <c r="L62" i="9" s="1"/>
  <c r="K67" i="9"/>
  <c r="L67" i="9" s="1"/>
  <c r="K68" i="9"/>
  <c r="L68" i="9" s="1"/>
  <c r="K73" i="9"/>
  <c r="L73" i="9" s="1"/>
  <c r="K75" i="9"/>
  <c r="L75" i="9" s="1"/>
  <c r="K79" i="9"/>
  <c r="L79" i="9" s="1"/>
  <c r="K80" i="9"/>
  <c r="L80" i="9" s="1"/>
  <c r="I87" i="9"/>
  <c r="K87" i="9" s="1"/>
  <c r="L87" i="9" s="1"/>
  <c r="I96" i="9"/>
  <c r="K96" i="9" s="1"/>
  <c r="L96" i="9" s="1"/>
  <c r="I160" i="9"/>
  <c r="K160" i="9" s="1"/>
  <c r="L160" i="9" s="1"/>
  <c r="I170" i="9"/>
  <c r="K170" i="9" s="1"/>
  <c r="L170" i="9" s="1"/>
  <c r="I180" i="9"/>
  <c r="K180" i="9" s="1"/>
  <c r="L180" i="9" s="1"/>
  <c r="I185" i="9"/>
  <c r="K185" i="9" s="1"/>
  <c r="L185" i="9" s="1"/>
  <c r="I190" i="9"/>
  <c r="K190" i="9" s="1"/>
  <c r="L190" i="9" s="1"/>
  <c r="I194" i="9"/>
  <c r="K194" i="9" s="1"/>
  <c r="L194" i="9" s="1"/>
  <c r="I198" i="9"/>
  <c r="K198" i="9" s="1"/>
  <c r="L198" i="9" s="1"/>
  <c r="I203" i="9"/>
  <c r="K203" i="9" s="1"/>
  <c r="L203" i="9" s="1"/>
  <c r="I207" i="9"/>
  <c r="K207" i="9" s="1"/>
  <c r="L207" i="9" s="1"/>
  <c r="I212" i="9"/>
  <c r="K212" i="9" s="1"/>
  <c r="L212" i="9" s="1"/>
  <c r="I93" i="9"/>
  <c r="K93" i="9" s="1"/>
  <c r="L93" i="9" s="1"/>
  <c r="I149" i="9"/>
  <c r="K149" i="9" s="1"/>
  <c r="L149" i="9" s="1"/>
  <c r="I90" i="9"/>
  <c r="K90" i="9" s="1"/>
  <c r="L90" i="9" s="1"/>
  <c r="K101" i="9"/>
  <c r="L101" i="9" s="1"/>
  <c r="K108" i="9"/>
  <c r="L108" i="9" s="1"/>
  <c r="K112" i="9"/>
  <c r="L112" i="9" s="1"/>
  <c r="K117" i="9"/>
  <c r="L117" i="9" s="1"/>
  <c r="K121" i="9"/>
  <c r="L121" i="9" s="1"/>
  <c r="K128" i="9"/>
  <c r="L128" i="9" s="1"/>
  <c r="K133" i="9"/>
  <c r="L133" i="9" s="1"/>
  <c r="K137" i="9"/>
  <c r="L137" i="9" s="1"/>
  <c r="K142" i="9"/>
  <c r="L142" i="9" s="1"/>
  <c r="I147" i="9"/>
  <c r="K147" i="9" s="1"/>
  <c r="L147" i="9" s="1"/>
  <c r="I158" i="9"/>
  <c r="K158" i="9" s="1"/>
  <c r="L158" i="9" s="1"/>
  <c r="I153" i="9"/>
  <c r="K153" i="9" s="1"/>
  <c r="L153" i="9" s="1"/>
  <c r="I151" i="9"/>
  <c r="K151" i="9" s="1"/>
  <c r="L151" i="9" s="1"/>
  <c r="K210" i="9"/>
  <c r="L210" i="9" s="1"/>
  <c r="K214" i="9"/>
  <c r="L214" i="9" s="1"/>
  <c r="I259" i="9"/>
  <c r="K259" i="9" s="1"/>
  <c r="L259" i="9" s="1"/>
  <c r="K162" i="9"/>
  <c r="L162" i="9" s="1"/>
  <c r="K172" i="9"/>
  <c r="L172" i="9" s="1"/>
  <c r="K183" i="9"/>
  <c r="L183" i="9" s="1"/>
  <c r="K187" i="9"/>
  <c r="L187" i="9" s="1"/>
  <c r="K192" i="9"/>
  <c r="L192" i="9" s="1"/>
  <c r="K196" i="9"/>
  <c r="L196" i="9" s="1"/>
  <c r="K201" i="9"/>
  <c r="L201" i="9" s="1"/>
  <c r="K205" i="9"/>
  <c r="L205" i="9" s="1"/>
  <c r="K209" i="9"/>
  <c r="L209" i="9" s="1"/>
  <c r="I220" i="9"/>
  <c r="K220" i="9" s="1"/>
  <c r="L220" i="9" s="1"/>
  <c r="I249" i="9"/>
  <c r="K249" i="9" s="1"/>
  <c r="L249" i="9" s="1"/>
  <c r="I218" i="9"/>
  <c r="K218" i="9" s="1"/>
  <c r="L218" i="9" s="1"/>
  <c r="I239" i="9"/>
  <c r="K239" i="9" s="1"/>
  <c r="L239" i="9" s="1"/>
  <c r="I216" i="9"/>
  <c r="K216" i="9" s="1"/>
  <c r="L216" i="9" s="1"/>
  <c r="I224" i="9"/>
  <c r="K224" i="9" s="1"/>
  <c r="L224" i="9" s="1"/>
  <c r="I228" i="9"/>
  <c r="K228" i="9" s="1"/>
  <c r="L228" i="9" s="1"/>
  <c r="I232" i="9"/>
  <c r="K232" i="9" s="1"/>
  <c r="L232" i="9" s="1"/>
  <c r="I236" i="9"/>
  <c r="K236" i="9" s="1"/>
  <c r="L236" i="9" s="1"/>
  <c r="I267" i="9"/>
  <c r="K267" i="9" s="1"/>
  <c r="L267" i="9" s="1"/>
  <c r="K226" i="9"/>
  <c r="L226" i="9" s="1"/>
  <c r="K230" i="9"/>
  <c r="L230" i="9" s="1"/>
  <c r="K234" i="9"/>
  <c r="L234" i="9" s="1"/>
  <c r="I247" i="9"/>
  <c r="K247" i="9" s="1"/>
  <c r="L247" i="9" s="1"/>
  <c r="I256" i="9"/>
  <c r="K256" i="9" s="1"/>
  <c r="L256" i="9" s="1"/>
  <c r="I271" i="9"/>
  <c r="K271" i="9" s="1"/>
  <c r="L271" i="9" s="1"/>
  <c r="I244" i="9"/>
  <c r="K244" i="9" s="1"/>
  <c r="L244" i="9" s="1"/>
  <c r="I254" i="9"/>
  <c r="K254" i="9" s="1"/>
  <c r="L254" i="9" s="1"/>
  <c r="I263" i="9"/>
  <c r="K263" i="9" s="1"/>
  <c r="L263" i="9" s="1"/>
  <c r="I242" i="9"/>
  <c r="K242" i="9" s="1"/>
  <c r="L242" i="9" s="1"/>
  <c r="I251" i="9"/>
  <c r="K251" i="9" s="1"/>
  <c r="L251" i="9" s="1"/>
  <c r="I261" i="9"/>
  <c r="K261" i="9" s="1"/>
  <c r="L261" i="9" s="1"/>
  <c r="I265" i="9"/>
  <c r="K265" i="9" s="1"/>
  <c r="L265" i="9" s="1"/>
  <c r="N272" i="9"/>
  <c r="M272" i="9"/>
  <c r="L272" i="9"/>
  <c r="I269" i="9"/>
  <c r="K269" i="9" s="1"/>
  <c r="L269" i="9" s="1"/>
  <c r="K22" i="8"/>
  <c r="L22" i="8" s="1"/>
  <c r="I24" i="8"/>
  <c r="K24" i="8" s="1"/>
  <c r="L24" i="8" s="1"/>
  <c r="K26" i="8"/>
  <c r="L26" i="8" s="1"/>
  <c r="I29" i="8"/>
  <c r="K29" i="8" s="1"/>
  <c r="L29" i="8" s="1"/>
  <c r="K32" i="8"/>
  <c r="L32" i="8" s="1"/>
  <c r="I33" i="8"/>
  <c r="K33" i="8" s="1"/>
  <c r="L33" i="8" s="1"/>
  <c r="I39" i="8"/>
  <c r="K39" i="8" s="1"/>
  <c r="L39" i="8" s="1"/>
  <c r="I44" i="8"/>
  <c r="K44" i="8" s="1"/>
  <c r="L44" i="8" s="1"/>
  <c r="I48" i="8"/>
  <c r="K48" i="8" s="1"/>
  <c r="L48" i="8" s="1"/>
  <c r="I52" i="8"/>
  <c r="K52" i="8" s="1"/>
  <c r="L52" i="8" s="1"/>
  <c r="I57" i="8"/>
  <c r="K57" i="8" s="1"/>
  <c r="L57" i="8" s="1"/>
  <c r="I63" i="8"/>
  <c r="K63" i="8" s="1"/>
  <c r="L63" i="8" s="1"/>
  <c r="I69" i="8"/>
  <c r="K69" i="8" s="1"/>
  <c r="L69" i="8" s="1"/>
  <c r="I76" i="8"/>
  <c r="K76" i="8" s="1"/>
  <c r="L76" i="8" s="1"/>
  <c r="I81" i="8"/>
  <c r="K81" i="8" s="1"/>
  <c r="L81" i="8" s="1"/>
  <c r="I128" i="8"/>
  <c r="K128" i="8" s="1"/>
  <c r="L128" i="8" s="1"/>
  <c r="I31" i="8"/>
  <c r="K31" i="8" s="1"/>
  <c r="L31" i="8" s="1"/>
  <c r="K37" i="8"/>
  <c r="L37" i="8" s="1"/>
  <c r="K41" i="8"/>
  <c r="L41" i="8" s="1"/>
  <c r="K46" i="8"/>
  <c r="L46" i="8" s="1"/>
  <c r="K50" i="8"/>
  <c r="L50" i="8" s="1"/>
  <c r="K55" i="8"/>
  <c r="L55" i="8" s="1"/>
  <c r="K59" i="8"/>
  <c r="L59" i="8" s="1"/>
  <c r="K67" i="8"/>
  <c r="L67" i="8" s="1"/>
  <c r="K73" i="8"/>
  <c r="L73" i="8" s="1"/>
  <c r="K79" i="8"/>
  <c r="L79" i="8" s="1"/>
  <c r="K84" i="8"/>
  <c r="L84" i="8" s="1"/>
  <c r="I121" i="8"/>
  <c r="K121" i="8" s="1"/>
  <c r="L121" i="8" s="1"/>
  <c r="I142" i="8"/>
  <c r="K142" i="8" s="1"/>
  <c r="L142" i="8" s="1"/>
  <c r="I154" i="8"/>
  <c r="K154" i="8" s="1"/>
  <c r="L154" i="8" s="1"/>
  <c r="I159" i="8"/>
  <c r="K159" i="8" s="1"/>
  <c r="L159" i="8" s="1"/>
  <c r="I230" i="8"/>
  <c r="K230" i="8" s="1"/>
  <c r="L230" i="8" s="1"/>
  <c r="I256" i="8"/>
  <c r="K256" i="8" s="1"/>
  <c r="L256" i="8" s="1"/>
  <c r="I90" i="8"/>
  <c r="K90" i="8" s="1"/>
  <c r="L90" i="8" s="1"/>
  <c r="I101" i="8"/>
  <c r="K101" i="8" s="1"/>
  <c r="L101" i="8" s="1"/>
  <c r="I112" i="8"/>
  <c r="K112" i="8" s="1"/>
  <c r="L112" i="8" s="1"/>
  <c r="I137" i="8"/>
  <c r="K137" i="8" s="1"/>
  <c r="L137" i="8" s="1"/>
  <c r="K92" i="8"/>
  <c r="L92" i="8" s="1"/>
  <c r="K96" i="8"/>
  <c r="L96" i="8" s="1"/>
  <c r="K100" i="8"/>
  <c r="L100" i="8" s="1"/>
  <c r="K105" i="8"/>
  <c r="L105" i="8" s="1"/>
  <c r="K108" i="8"/>
  <c r="L108" i="8" s="1"/>
  <c r="K111" i="8"/>
  <c r="L111" i="8" s="1"/>
  <c r="K114" i="8"/>
  <c r="L114" i="8" s="1"/>
  <c r="K117" i="8"/>
  <c r="L117" i="8" s="1"/>
  <c r="K126" i="8"/>
  <c r="L126" i="8" s="1"/>
  <c r="I133" i="8"/>
  <c r="K133" i="8" s="1"/>
  <c r="L133" i="8" s="1"/>
  <c r="K144" i="8"/>
  <c r="L144" i="8" s="1"/>
  <c r="I149" i="8"/>
  <c r="K149" i="8" s="1"/>
  <c r="L149" i="8" s="1"/>
  <c r="I179" i="8"/>
  <c r="K179" i="8" s="1"/>
  <c r="L179" i="8" s="1"/>
  <c r="I184" i="8"/>
  <c r="K184" i="8" s="1"/>
  <c r="L184" i="8" s="1"/>
  <c r="I188" i="8"/>
  <c r="K188" i="8" s="1"/>
  <c r="L188" i="8" s="1"/>
  <c r="I193" i="8"/>
  <c r="K193" i="8" s="1"/>
  <c r="L193" i="8" s="1"/>
  <c r="I197" i="8"/>
  <c r="K197" i="8" s="1"/>
  <c r="L197" i="8" s="1"/>
  <c r="I202" i="8"/>
  <c r="K202" i="8" s="1"/>
  <c r="L202" i="8" s="1"/>
  <c r="I206" i="8"/>
  <c r="K206" i="8" s="1"/>
  <c r="L206" i="8" s="1"/>
  <c r="I210" i="8"/>
  <c r="K210" i="8" s="1"/>
  <c r="L210" i="8" s="1"/>
  <c r="I217" i="8"/>
  <c r="K217" i="8" s="1"/>
  <c r="L217" i="8" s="1"/>
  <c r="I148" i="8"/>
  <c r="K148" i="8" s="1"/>
  <c r="L148" i="8" s="1"/>
  <c r="K152" i="8"/>
  <c r="L152" i="8" s="1"/>
  <c r="K161" i="8"/>
  <c r="L161" i="8" s="1"/>
  <c r="I169" i="8"/>
  <c r="K169" i="8" s="1"/>
  <c r="L169" i="8" s="1"/>
  <c r="I171" i="8"/>
  <c r="K171" i="8" s="1"/>
  <c r="L171" i="8" s="1"/>
  <c r="I267" i="8"/>
  <c r="K267" i="8" s="1"/>
  <c r="L267" i="8" s="1"/>
  <c r="K181" i="8"/>
  <c r="L181" i="8" s="1"/>
  <c r="K186" i="8"/>
  <c r="L186" i="8" s="1"/>
  <c r="K191" i="8"/>
  <c r="L191" i="8" s="1"/>
  <c r="K195" i="8"/>
  <c r="L195" i="8" s="1"/>
  <c r="K199" i="8"/>
  <c r="L199" i="8" s="1"/>
  <c r="K204" i="8"/>
  <c r="L204" i="8" s="1"/>
  <c r="K208" i="8"/>
  <c r="L208" i="8" s="1"/>
  <c r="K213" i="8"/>
  <c r="L213" i="8" s="1"/>
  <c r="K221" i="8"/>
  <c r="L221" i="8" s="1"/>
  <c r="K224" i="8"/>
  <c r="L224" i="8" s="1"/>
  <c r="I234" i="8"/>
  <c r="K234" i="8" s="1"/>
  <c r="L234" i="8" s="1"/>
  <c r="K237" i="8"/>
  <c r="L237" i="8" s="1"/>
  <c r="I247" i="8"/>
  <c r="K247" i="8" s="1"/>
  <c r="L247" i="8" s="1"/>
  <c r="I218" i="8"/>
  <c r="K218" i="8" s="1"/>
  <c r="L218" i="8" s="1"/>
  <c r="I222" i="8"/>
  <c r="K222" i="8" s="1"/>
  <c r="L222" i="8" s="1"/>
  <c r="K228" i="8"/>
  <c r="L228" i="8" s="1"/>
  <c r="I238" i="8"/>
  <c r="K238" i="8" s="1"/>
  <c r="L238" i="8" s="1"/>
  <c r="I216" i="8"/>
  <c r="K216" i="8" s="1"/>
  <c r="L216" i="8" s="1"/>
  <c r="I226" i="8"/>
  <c r="K226" i="8" s="1"/>
  <c r="L226" i="8" s="1"/>
  <c r="K229" i="8"/>
  <c r="L229" i="8" s="1"/>
  <c r="K232" i="8"/>
  <c r="L232" i="8" s="1"/>
  <c r="K220" i="8"/>
  <c r="L220" i="8" s="1"/>
  <c r="I244" i="8"/>
  <c r="K244" i="8" s="1"/>
  <c r="L244" i="8" s="1"/>
  <c r="I254" i="8"/>
  <c r="K254" i="8" s="1"/>
  <c r="L254" i="8" s="1"/>
  <c r="I242" i="8"/>
  <c r="K242" i="8" s="1"/>
  <c r="L242" i="8" s="1"/>
  <c r="I251" i="8"/>
  <c r="K251" i="8" s="1"/>
  <c r="L251" i="8" s="1"/>
  <c r="I249" i="8"/>
  <c r="K249" i="8" s="1"/>
  <c r="L249" i="8" s="1"/>
  <c r="I259" i="8"/>
  <c r="K259" i="8" s="1"/>
  <c r="L259" i="8" s="1"/>
  <c r="I263" i="8"/>
  <c r="K263" i="8" s="1"/>
  <c r="L263" i="8" s="1"/>
  <c r="K261" i="8"/>
  <c r="L261" i="8" s="1"/>
  <c r="I265" i="8"/>
  <c r="K265" i="8" s="1"/>
  <c r="L265" i="8" s="1"/>
  <c r="I271" i="8"/>
  <c r="K271" i="8" s="1"/>
  <c r="L271" i="8" s="1"/>
  <c r="N272" i="8"/>
  <c r="M272" i="8"/>
  <c r="L272" i="8"/>
  <c r="I269" i="8"/>
  <c r="K269" i="8" s="1"/>
  <c r="L269" i="8" s="1"/>
  <c r="I39" i="7"/>
  <c r="K39" i="7" s="1"/>
  <c r="L39" i="7" s="1"/>
  <c r="I90" i="7"/>
  <c r="K90" i="7" s="1"/>
  <c r="L90" i="7" s="1"/>
  <c r="I96" i="7"/>
  <c r="K96" i="7" s="1"/>
  <c r="L96" i="7" s="1"/>
  <c r="I105" i="7"/>
  <c r="K105" i="7" s="1"/>
  <c r="L105" i="7" s="1"/>
  <c r="I191" i="7"/>
  <c r="K191" i="7" s="1"/>
  <c r="L191" i="7" s="1"/>
  <c r="I37" i="7"/>
  <c r="K37" i="7" s="1"/>
  <c r="L37" i="7" s="1"/>
  <c r="I204" i="7"/>
  <c r="K204" i="7" s="1"/>
  <c r="L204" i="7" s="1"/>
  <c r="I46" i="7"/>
  <c r="K46" i="7" s="1"/>
  <c r="L46" i="7" s="1"/>
  <c r="I50" i="7"/>
  <c r="K50" i="7" s="1"/>
  <c r="L50" i="7" s="1"/>
  <c r="I55" i="7"/>
  <c r="K55" i="7" s="1"/>
  <c r="L55" i="7" s="1"/>
  <c r="I59" i="7"/>
  <c r="K59" i="7" s="1"/>
  <c r="L59" i="7" s="1"/>
  <c r="I67" i="7"/>
  <c r="K67" i="7" s="1"/>
  <c r="L67" i="7" s="1"/>
  <c r="I73" i="7"/>
  <c r="K73" i="7" s="1"/>
  <c r="L73" i="7" s="1"/>
  <c r="I79" i="7"/>
  <c r="K79" i="7" s="1"/>
  <c r="L79" i="7" s="1"/>
  <c r="I84" i="7"/>
  <c r="K84" i="7" s="1"/>
  <c r="L84" i="7" s="1"/>
  <c r="I152" i="7"/>
  <c r="K152" i="7" s="1"/>
  <c r="L152" i="7" s="1"/>
  <c r="I208" i="7"/>
  <c r="K208" i="7" s="1"/>
  <c r="L208" i="7" s="1"/>
  <c r="I24" i="7"/>
  <c r="K24" i="7" s="1"/>
  <c r="L24" i="7" s="1"/>
  <c r="I33" i="7"/>
  <c r="K33" i="7" s="1"/>
  <c r="L33" i="7" s="1"/>
  <c r="I199" i="7"/>
  <c r="K199" i="7" s="1"/>
  <c r="L199" i="7" s="1"/>
  <c r="I217" i="7"/>
  <c r="K217" i="7" s="1"/>
  <c r="L217" i="7" s="1"/>
  <c r="I29" i="7"/>
  <c r="K29" i="7" s="1"/>
  <c r="L29" i="7" s="1"/>
  <c r="I31" i="7"/>
  <c r="K31" i="7" s="1"/>
  <c r="L31" i="7" s="1"/>
  <c r="I41" i="7"/>
  <c r="K41" i="7" s="1"/>
  <c r="L41" i="7" s="1"/>
  <c r="I109" i="7"/>
  <c r="K109" i="7" s="1"/>
  <c r="L109" i="7" s="1"/>
  <c r="I114" i="7"/>
  <c r="K114" i="7" s="1"/>
  <c r="L114" i="7" s="1"/>
  <c r="I118" i="7"/>
  <c r="K118" i="7" s="1"/>
  <c r="L118" i="7" s="1"/>
  <c r="I122" i="7"/>
  <c r="K122" i="7" s="1"/>
  <c r="L122" i="7" s="1"/>
  <c r="I129" i="7"/>
  <c r="K129" i="7" s="1"/>
  <c r="L129" i="7" s="1"/>
  <c r="I134" i="7"/>
  <c r="K134" i="7" s="1"/>
  <c r="L134" i="7" s="1"/>
  <c r="I195" i="7"/>
  <c r="K195" i="7" s="1"/>
  <c r="L195" i="7" s="1"/>
  <c r="I213" i="7"/>
  <c r="K213" i="7" s="1"/>
  <c r="L213" i="7" s="1"/>
  <c r="I240" i="7"/>
  <c r="K240" i="7" s="1"/>
  <c r="L240" i="7" s="1"/>
  <c r="K44" i="7"/>
  <c r="L44" i="7" s="1"/>
  <c r="K48" i="7"/>
  <c r="L48" i="7" s="1"/>
  <c r="K52" i="7"/>
  <c r="L52" i="7" s="1"/>
  <c r="K57" i="7"/>
  <c r="L57" i="7" s="1"/>
  <c r="K63" i="7"/>
  <c r="L63" i="7" s="1"/>
  <c r="K69" i="7"/>
  <c r="L69" i="7" s="1"/>
  <c r="K76" i="7"/>
  <c r="L76" i="7" s="1"/>
  <c r="K81" i="7"/>
  <c r="L81" i="7" s="1"/>
  <c r="K87" i="7"/>
  <c r="L87" i="7" s="1"/>
  <c r="K93" i="7"/>
  <c r="L93" i="7" s="1"/>
  <c r="K99" i="7"/>
  <c r="L99" i="7" s="1"/>
  <c r="I138" i="7"/>
  <c r="K138" i="7" s="1"/>
  <c r="L138" i="7" s="1"/>
  <c r="K142" i="7"/>
  <c r="L142" i="7" s="1"/>
  <c r="I159" i="7"/>
  <c r="K159" i="7" s="1"/>
  <c r="L159" i="7" s="1"/>
  <c r="K162" i="7"/>
  <c r="L162" i="7" s="1"/>
  <c r="I181" i="7"/>
  <c r="K181" i="7" s="1"/>
  <c r="L181" i="7" s="1"/>
  <c r="I143" i="7"/>
  <c r="K143" i="7" s="1"/>
  <c r="L143" i="7" s="1"/>
  <c r="K150" i="7"/>
  <c r="L150" i="7" s="1"/>
  <c r="I169" i="7"/>
  <c r="K169" i="7" s="1"/>
  <c r="L169" i="7" s="1"/>
  <c r="I107" i="7"/>
  <c r="K107" i="7" s="1"/>
  <c r="L107" i="7" s="1"/>
  <c r="K133" i="7"/>
  <c r="L133" i="7" s="1"/>
  <c r="K136" i="7"/>
  <c r="L136" i="7" s="1"/>
  <c r="I148" i="7"/>
  <c r="K148" i="7" s="1"/>
  <c r="L148" i="7" s="1"/>
  <c r="K151" i="7"/>
  <c r="L151" i="7" s="1"/>
  <c r="K154" i="7"/>
  <c r="L154" i="7" s="1"/>
  <c r="K111" i="7"/>
  <c r="L111" i="7" s="1"/>
  <c r="K116" i="7"/>
  <c r="L116" i="7" s="1"/>
  <c r="K120" i="7"/>
  <c r="L120" i="7" s="1"/>
  <c r="K127" i="7"/>
  <c r="L127" i="7" s="1"/>
  <c r="K131" i="7"/>
  <c r="L131" i="7" s="1"/>
  <c r="I179" i="7"/>
  <c r="K179" i="7" s="1"/>
  <c r="L179" i="7" s="1"/>
  <c r="I236" i="7"/>
  <c r="K236" i="7" s="1"/>
  <c r="L236" i="7" s="1"/>
  <c r="I247" i="7"/>
  <c r="K247" i="7" s="1"/>
  <c r="L247" i="7" s="1"/>
  <c r="I171" i="7"/>
  <c r="K171" i="7" s="1"/>
  <c r="L171" i="7" s="1"/>
  <c r="I186" i="7"/>
  <c r="K186" i="7" s="1"/>
  <c r="L186" i="7" s="1"/>
  <c r="I225" i="7"/>
  <c r="K225" i="7" s="1"/>
  <c r="L225" i="7" s="1"/>
  <c r="I235" i="7"/>
  <c r="K235" i="7" s="1"/>
  <c r="L235" i="7" s="1"/>
  <c r="I255" i="7"/>
  <c r="K255" i="7" s="1"/>
  <c r="L255" i="7" s="1"/>
  <c r="I260" i="7"/>
  <c r="K260" i="7" s="1"/>
  <c r="L260" i="7" s="1"/>
  <c r="I184" i="7"/>
  <c r="K184" i="7" s="1"/>
  <c r="L184" i="7" s="1"/>
  <c r="I221" i="7"/>
  <c r="K221" i="7" s="1"/>
  <c r="L221" i="7" s="1"/>
  <c r="I249" i="7"/>
  <c r="K249" i="7" s="1"/>
  <c r="L249" i="7" s="1"/>
  <c r="I267" i="7"/>
  <c r="K267" i="7" s="1"/>
  <c r="L267" i="7" s="1"/>
  <c r="K188" i="7"/>
  <c r="L188" i="7" s="1"/>
  <c r="K193" i="7"/>
  <c r="L193" i="7" s="1"/>
  <c r="K197" i="7"/>
  <c r="L197" i="7" s="1"/>
  <c r="K202" i="7"/>
  <c r="L202" i="7" s="1"/>
  <c r="K206" i="7"/>
  <c r="L206" i="7" s="1"/>
  <c r="K210" i="7"/>
  <c r="L210" i="7" s="1"/>
  <c r="K215" i="7"/>
  <c r="L215" i="7" s="1"/>
  <c r="K219" i="7"/>
  <c r="L219" i="7" s="1"/>
  <c r="K223" i="7"/>
  <c r="L223" i="7" s="1"/>
  <c r="K230" i="7"/>
  <c r="L230" i="7" s="1"/>
  <c r="I231" i="7"/>
  <c r="K231" i="7" s="1"/>
  <c r="L231" i="7" s="1"/>
  <c r="I242" i="7"/>
  <c r="K242" i="7" s="1"/>
  <c r="L242" i="7" s="1"/>
  <c r="I265" i="7"/>
  <c r="K265" i="7" s="1"/>
  <c r="L265" i="7" s="1"/>
  <c r="K226" i="7"/>
  <c r="L226" i="7" s="1"/>
  <c r="I227" i="7"/>
  <c r="K227" i="7" s="1"/>
  <c r="L227" i="7" s="1"/>
  <c r="K232" i="7"/>
  <c r="L232" i="7" s="1"/>
  <c r="I244" i="7"/>
  <c r="K244" i="7" s="1"/>
  <c r="L244" i="7" s="1"/>
  <c r="K248" i="7"/>
  <c r="L248" i="7" s="1"/>
  <c r="I259" i="7"/>
  <c r="K259" i="7" s="1"/>
  <c r="L259" i="7" s="1"/>
  <c r="K254" i="7"/>
  <c r="L254" i="7" s="1"/>
  <c r="K239" i="7"/>
  <c r="L239" i="7" s="1"/>
  <c r="K263" i="7"/>
  <c r="L263" i="7" s="1"/>
  <c r="I271" i="7"/>
  <c r="K271" i="7" s="1"/>
  <c r="L271" i="7" s="1"/>
  <c r="N272" i="7"/>
  <c r="M272" i="7"/>
  <c r="L272" i="7"/>
  <c r="I269" i="7"/>
  <c r="K269" i="7" s="1"/>
  <c r="L269" i="7" s="1"/>
  <c r="K34" i="6"/>
  <c r="L34" i="6" s="1"/>
  <c r="K40" i="6"/>
  <c r="L40" i="6" s="1"/>
  <c r="K75" i="6"/>
  <c r="L75" i="6" s="1"/>
  <c r="K78" i="6"/>
  <c r="L78" i="6" s="1"/>
  <c r="K133" i="6"/>
  <c r="L133" i="6" s="1"/>
  <c r="K240" i="6"/>
  <c r="L240" i="6" s="1"/>
  <c r="K243" i="6"/>
  <c r="L243" i="6" s="1"/>
  <c r="K33" i="6"/>
  <c r="L33" i="6" s="1"/>
  <c r="K37" i="6"/>
  <c r="L37" i="6" s="1"/>
  <c r="K39" i="6"/>
  <c r="L39" i="6" s="1"/>
  <c r="K41" i="6"/>
  <c r="L41" i="6" s="1"/>
  <c r="K89" i="6"/>
  <c r="L89" i="6" s="1"/>
  <c r="K92" i="6"/>
  <c r="L92" i="6" s="1"/>
  <c r="K151" i="6"/>
  <c r="L151" i="6" s="1"/>
  <c r="K214" i="6"/>
  <c r="L214" i="6" s="1"/>
  <c r="K260" i="6"/>
  <c r="L260" i="6" s="1"/>
  <c r="K262" i="6"/>
  <c r="L262" i="6" s="1"/>
  <c r="K24" i="6"/>
  <c r="L24" i="6" s="1"/>
  <c r="K26" i="6"/>
  <c r="L26" i="6" s="1"/>
  <c r="K29" i="6"/>
  <c r="L29" i="6" s="1"/>
  <c r="K45" i="6"/>
  <c r="L45" i="6" s="1"/>
  <c r="K64" i="6"/>
  <c r="L64" i="6" s="1"/>
  <c r="K137" i="6"/>
  <c r="L137" i="6" s="1"/>
  <c r="K154" i="6"/>
  <c r="L154" i="6" s="1"/>
  <c r="K169" i="6"/>
  <c r="L169" i="6" s="1"/>
  <c r="K183" i="6"/>
  <c r="L183" i="6" s="1"/>
  <c r="K201" i="6"/>
  <c r="L201" i="6" s="1"/>
  <c r="K218" i="6"/>
  <c r="L218" i="6" s="1"/>
  <c r="K229" i="6"/>
  <c r="L229" i="6" s="1"/>
  <c r="K246" i="6"/>
  <c r="L246" i="6" s="1"/>
  <c r="I264" i="6"/>
  <c r="K264" i="6" s="1"/>
  <c r="L264" i="6" s="1"/>
  <c r="K266" i="6"/>
  <c r="L266" i="6" s="1"/>
  <c r="K108" i="6"/>
  <c r="L108" i="6" s="1"/>
  <c r="K25" i="6"/>
  <c r="L25" i="6" s="1"/>
  <c r="K30" i="6"/>
  <c r="L30" i="6" s="1"/>
  <c r="K44" i="6"/>
  <c r="L44" i="6" s="1"/>
  <c r="K46" i="6"/>
  <c r="L46" i="6" s="1"/>
  <c r="K114" i="6"/>
  <c r="L114" i="6" s="1"/>
  <c r="K128" i="6"/>
  <c r="L128" i="6" s="1"/>
  <c r="K147" i="6"/>
  <c r="L147" i="6" s="1"/>
  <c r="K158" i="6"/>
  <c r="L158" i="6" s="1"/>
  <c r="K162" i="6"/>
  <c r="L162" i="6" s="1"/>
  <c r="K192" i="6"/>
  <c r="L192" i="6" s="1"/>
  <c r="K209" i="6"/>
  <c r="L209" i="6" s="1"/>
  <c r="K230" i="6"/>
  <c r="L230" i="6" s="1"/>
  <c r="K238" i="6"/>
  <c r="L238" i="6" s="1"/>
  <c r="K253" i="6"/>
  <c r="L253" i="6" s="1"/>
  <c r="K255" i="6"/>
  <c r="L255" i="6" s="1"/>
  <c r="K258" i="6"/>
  <c r="L258" i="6" s="1"/>
  <c r="K138" i="6"/>
  <c r="L138" i="6" s="1"/>
  <c r="I85" i="6"/>
  <c r="K85" i="6" s="1"/>
  <c r="L85" i="6" s="1"/>
  <c r="K98" i="6"/>
  <c r="L98" i="6" s="1"/>
  <c r="K109" i="6"/>
  <c r="L109" i="6" s="1"/>
  <c r="K118" i="6"/>
  <c r="L118" i="6" s="1"/>
  <c r="K149" i="6"/>
  <c r="L149" i="6" s="1"/>
  <c r="K171" i="6"/>
  <c r="L171" i="6" s="1"/>
  <c r="K186" i="6"/>
  <c r="L186" i="6" s="1"/>
  <c r="K227" i="6"/>
  <c r="L227" i="6" s="1"/>
  <c r="K233" i="6"/>
  <c r="L233" i="6" s="1"/>
  <c r="K117" i="6"/>
  <c r="L117" i="6" s="1"/>
  <c r="K134" i="6"/>
  <c r="L134" i="6" s="1"/>
  <c r="K143" i="6"/>
  <c r="L143" i="6" s="1"/>
  <c r="K129" i="6"/>
  <c r="L129" i="6" s="1"/>
  <c r="K148" i="6"/>
  <c r="L148" i="6" s="1"/>
  <c r="K152" i="6"/>
  <c r="L152" i="6" s="1"/>
  <c r="K172" i="6"/>
  <c r="L172" i="6" s="1"/>
  <c r="K187" i="6"/>
  <c r="L187" i="6" s="1"/>
  <c r="I231" i="6"/>
  <c r="K231" i="6" s="1"/>
  <c r="L231" i="6" s="1"/>
  <c r="I111" i="6"/>
  <c r="K111" i="6" s="1"/>
  <c r="L111" i="6" s="1"/>
  <c r="I23" i="6"/>
  <c r="K23" i="6" s="1"/>
  <c r="L23" i="6" s="1"/>
  <c r="I28" i="6"/>
  <c r="K28" i="6" s="1"/>
  <c r="L28" i="6" s="1"/>
  <c r="I32" i="6"/>
  <c r="K32" i="6" s="1"/>
  <c r="L32" i="6" s="1"/>
  <c r="I38" i="6"/>
  <c r="K38" i="6" s="1"/>
  <c r="L38" i="6" s="1"/>
  <c r="I42" i="6"/>
  <c r="K42" i="6" s="1"/>
  <c r="L42" i="6" s="1"/>
  <c r="I47" i="6"/>
  <c r="K47" i="6" s="1"/>
  <c r="L47" i="6" s="1"/>
  <c r="I48" i="6"/>
  <c r="K48" i="6" s="1"/>
  <c r="L48" i="6" s="1"/>
  <c r="I57" i="6"/>
  <c r="K57" i="6" s="1"/>
  <c r="L57" i="6" s="1"/>
  <c r="I69" i="6"/>
  <c r="K69" i="6" s="1"/>
  <c r="L69" i="6" s="1"/>
  <c r="I81" i="6"/>
  <c r="K81" i="6" s="1"/>
  <c r="L81" i="6" s="1"/>
  <c r="I84" i="6"/>
  <c r="K84" i="6" s="1"/>
  <c r="L84" i="6" s="1"/>
  <c r="I90" i="6"/>
  <c r="K90" i="6" s="1"/>
  <c r="L90" i="6" s="1"/>
  <c r="I96" i="6"/>
  <c r="K96" i="6" s="1"/>
  <c r="L96" i="6" s="1"/>
  <c r="I101" i="6"/>
  <c r="K101" i="6" s="1"/>
  <c r="L101" i="6" s="1"/>
  <c r="I73" i="6"/>
  <c r="K73" i="6" s="1"/>
  <c r="L73" i="6" s="1"/>
  <c r="I120" i="6"/>
  <c r="K120" i="6" s="1"/>
  <c r="L120" i="6" s="1"/>
  <c r="I55" i="6"/>
  <c r="K55" i="6" s="1"/>
  <c r="L55" i="6" s="1"/>
  <c r="I67" i="6"/>
  <c r="K67" i="6" s="1"/>
  <c r="L67" i="6" s="1"/>
  <c r="I79" i="6"/>
  <c r="K79" i="6" s="1"/>
  <c r="L79" i="6" s="1"/>
  <c r="I236" i="6"/>
  <c r="K236" i="6" s="1"/>
  <c r="L236" i="6" s="1"/>
  <c r="I50" i="6"/>
  <c r="K50" i="6" s="1"/>
  <c r="L50" i="6" s="1"/>
  <c r="I59" i="6"/>
  <c r="K59" i="6" s="1"/>
  <c r="L59" i="6" s="1"/>
  <c r="I52" i="6"/>
  <c r="K52" i="6" s="1"/>
  <c r="L52" i="6" s="1"/>
  <c r="I63" i="6"/>
  <c r="K63" i="6" s="1"/>
  <c r="L63" i="6" s="1"/>
  <c r="I76" i="6"/>
  <c r="K76" i="6" s="1"/>
  <c r="L76" i="6" s="1"/>
  <c r="I112" i="6"/>
  <c r="K112" i="6" s="1"/>
  <c r="L112" i="6" s="1"/>
  <c r="K87" i="6"/>
  <c r="L87" i="6" s="1"/>
  <c r="K93" i="6"/>
  <c r="L93" i="6" s="1"/>
  <c r="K99" i="6"/>
  <c r="L99" i="6" s="1"/>
  <c r="K107" i="6"/>
  <c r="L107" i="6" s="1"/>
  <c r="K110" i="6"/>
  <c r="L110" i="6" s="1"/>
  <c r="K119" i="6"/>
  <c r="L119" i="6" s="1"/>
  <c r="K122" i="6"/>
  <c r="L122" i="6" s="1"/>
  <c r="K126" i="6"/>
  <c r="L126" i="6" s="1"/>
  <c r="K130" i="6"/>
  <c r="L130" i="6" s="1"/>
  <c r="K135" i="6"/>
  <c r="L135" i="6" s="1"/>
  <c r="K140" i="6"/>
  <c r="L140" i="6" s="1"/>
  <c r="K144" i="6"/>
  <c r="L144" i="6" s="1"/>
  <c r="I251" i="6"/>
  <c r="K251" i="6" s="1"/>
  <c r="L251" i="6" s="1"/>
  <c r="K106" i="6"/>
  <c r="L106" i="6" s="1"/>
  <c r="I127" i="6"/>
  <c r="K127" i="6" s="1"/>
  <c r="L127" i="6" s="1"/>
  <c r="I131" i="6"/>
  <c r="K131" i="6" s="1"/>
  <c r="L131" i="6" s="1"/>
  <c r="I136" i="6"/>
  <c r="K136" i="6" s="1"/>
  <c r="L136" i="6" s="1"/>
  <c r="I141" i="6"/>
  <c r="K141" i="6" s="1"/>
  <c r="L141" i="6" s="1"/>
  <c r="I145" i="6"/>
  <c r="K145" i="6" s="1"/>
  <c r="L145" i="6" s="1"/>
  <c r="K115" i="6"/>
  <c r="L115" i="6" s="1"/>
  <c r="I116" i="6"/>
  <c r="K116" i="6" s="1"/>
  <c r="L116" i="6" s="1"/>
  <c r="I191" i="6"/>
  <c r="K191" i="6" s="1"/>
  <c r="L191" i="6" s="1"/>
  <c r="I195" i="6"/>
  <c r="K195" i="6" s="1"/>
  <c r="L195" i="6" s="1"/>
  <c r="I199" i="6"/>
  <c r="K199" i="6" s="1"/>
  <c r="L199" i="6" s="1"/>
  <c r="I204" i="6"/>
  <c r="K204" i="6" s="1"/>
  <c r="L204" i="6" s="1"/>
  <c r="I208" i="6"/>
  <c r="K208" i="6" s="1"/>
  <c r="L208" i="6" s="1"/>
  <c r="I213" i="6"/>
  <c r="K213" i="6" s="1"/>
  <c r="L213" i="6" s="1"/>
  <c r="I217" i="6"/>
  <c r="K217" i="6" s="1"/>
  <c r="L217" i="6" s="1"/>
  <c r="I221" i="6"/>
  <c r="K221" i="6" s="1"/>
  <c r="L221" i="6" s="1"/>
  <c r="I160" i="6"/>
  <c r="K160" i="6" s="1"/>
  <c r="L160" i="6" s="1"/>
  <c r="I180" i="6"/>
  <c r="K180" i="6" s="1"/>
  <c r="L180" i="6" s="1"/>
  <c r="K219" i="6"/>
  <c r="L219" i="6" s="1"/>
  <c r="K150" i="6"/>
  <c r="L150" i="6" s="1"/>
  <c r="K153" i="6"/>
  <c r="L153" i="6" s="1"/>
  <c r="K159" i="6"/>
  <c r="L159" i="6" s="1"/>
  <c r="K161" i="6"/>
  <c r="L161" i="6" s="1"/>
  <c r="K170" i="6"/>
  <c r="L170" i="6" s="1"/>
  <c r="K179" i="6"/>
  <c r="L179" i="6" s="1"/>
  <c r="K181" i="6"/>
  <c r="L181" i="6" s="1"/>
  <c r="K185" i="6"/>
  <c r="L185" i="6" s="1"/>
  <c r="K188" i="6"/>
  <c r="L188" i="6" s="1"/>
  <c r="K190" i="6"/>
  <c r="L190" i="6" s="1"/>
  <c r="K193" i="6"/>
  <c r="L193" i="6" s="1"/>
  <c r="K194" i="6"/>
  <c r="L194" i="6" s="1"/>
  <c r="K197" i="6"/>
  <c r="L197" i="6" s="1"/>
  <c r="K198" i="6"/>
  <c r="L198" i="6" s="1"/>
  <c r="K202" i="6"/>
  <c r="L202" i="6" s="1"/>
  <c r="K203" i="6"/>
  <c r="L203" i="6" s="1"/>
  <c r="K206" i="6"/>
  <c r="L206" i="6" s="1"/>
  <c r="K207" i="6"/>
  <c r="L207" i="6" s="1"/>
  <c r="K210" i="6"/>
  <c r="L210" i="6" s="1"/>
  <c r="K212" i="6"/>
  <c r="L212" i="6" s="1"/>
  <c r="K215" i="6"/>
  <c r="L215" i="6" s="1"/>
  <c r="K216" i="6"/>
  <c r="L216" i="6" s="1"/>
  <c r="K220" i="6"/>
  <c r="L220" i="6" s="1"/>
  <c r="I232" i="6"/>
  <c r="K232" i="6" s="1"/>
  <c r="L232" i="6" s="1"/>
  <c r="I242" i="6"/>
  <c r="K242" i="6" s="1"/>
  <c r="L242" i="6" s="1"/>
  <c r="K222" i="6"/>
  <c r="L222" i="6" s="1"/>
  <c r="K223" i="6"/>
  <c r="L223" i="6" s="1"/>
  <c r="I228" i="6"/>
  <c r="K228" i="6" s="1"/>
  <c r="L228" i="6" s="1"/>
  <c r="I224" i="6"/>
  <c r="K224" i="6" s="1"/>
  <c r="L224" i="6" s="1"/>
  <c r="K234" i="6"/>
  <c r="L234" i="6" s="1"/>
  <c r="K235" i="6"/>
  <c r="L235" i="6" s="1"/>
  <c r="I261" i="6"/>
  <c r="K261" i="6" s="1"/>
  <c r="L261" i="6" s="1"/>
  <c r="K226" i="6"/>
  <c r="L226" i="6" s="1"/>
  <c r="I239" i="6"/>
  <c r="K239" i="6" s="1"/>
  <c r="L239" i="6" s="1"/>
  <c r="I249" i="6"/>
  <c r="K249" i="6" s="1"/>
  <c r="L249" i="6" s="1"/>
  <c r="I259" i="6"/>
  <c r="K259" i="6" s="1"/>
  <c r="L259" i="6" s="1"/>
  <c r="I247" i="6"/>
  <c r="K247" i="6" s="1"/>
  <c r="L247" i="6" s="1"/>
  <c r="I256" i="6"/>
  <c r="K256" i="6" s="1"/>
  <c r="L256" i="6" s="1"/>
  <c r="I267" i="6"/>
  <c r="K267" i="6" s="1"/>
  <c r="L267" i="6" s="1"/>
  <c r="I271" i="6"/>
  <c r="K271" i="6" s="1"/>
  <c r="L271" i="6" s="1"/>
  <c r="K237" i="6"/>
  <c r="L237" i="6" s="1"/>
  <c r="I244" i="6"/>
  <c r="K244" i="6" s="1"/>
  <c r="L244" i="6" s="1"/>
  <c r="I254" i="6"/>
  <c r="K254" i="6" s="1"/>
  <c r="L254" i="6" s="1"/>
  <c r="I263" i="6"/>
  <c r="K263" i="6" s="1"/>
  <c r="L263" i="6" s="1"/>
  <c r="I269" i="6"/>
  <c r="K269" i="6" s="1"/>
  <c r="L269" i="6" s="1"/>
  <c r="N272" i="6"/>
  <c r="M272" i="6"/>
  <c r="L272" i="6"/>
  <c r="I265" i="6"/>
  <c r="K265" i="6" s="1"/>
  <c r="L265" i="6" s="1"/>
  <c r="O272" i="18" l="1"/>
  <c r="P272" i="18" s="1"/>
  <c r="Q272" i="18" s="1"/>
  <c r="T272" i="18" s="1"/>
  <c r="O272" i="9"/>
  <c r="P272" i="9" s="1"/>
  <c r="Q272" i="9" s="1"/>
  <c r="T272" i="9" s="1"/>
  <c r="O272" i="14"/>
  <c r="P272" i="14" s="1"/>
  <c r="Q272" i="14" s="1"/>
  <c r="T272" i="14" s="1"/>
  <c r="O272" i="17"/>
  <c r="P272" i="17" s="1"/>
  <c r="Q272" i="17" s="1"/>
  <c r="T272" i="17" s="1"/>
  <c r="O272" i="8"/>
  <c r="P272" i="8" s="1"/>
  <c r="Q272" i="8" s="1"/>
  <c r="T272" i="8" s="1"/>
  <c r="O272" i="7"/>
  <c r="P272" i="7" s="1"/>
  <c r="Q272" i="7" s="1"/>
  <c r="T272" i="7" s="1"/>
  <c r="O272" i="10"/>
  <c r="P272" i="10" s="1"/>
  <c r="Q272" i="10" s="1"/>
  <c r="T272" i="10" s="1"/>
  <c r="O272" i="16"/>
  <c r="P272" i="16" s="1"/>
  <c r="Q272" i="16" s="1"/>
  <c r="T272" i="16" s="1"/>
  <c r="O272" i="15"/>
  <c r="P272" i="15" s="1"/>
  <c r="Q272" i="15" s="1"/>
  <c r="T272" i="15" s="1"/>
  <c r="O272" i="13"/>
  <c r="P272" i="13" s="1"/>
  <c r="Q272" i="13" s="1"/>
  <c r="T272" i="13" s="1"/>
  <c r="O272" i="12"/>
  <c r="O272" i="11"/>
  <c r="P272" i="11" s="1"/>
  <c r="Q272" i="11" s="1"/>
  <c r="T272" i="11" s="1"/>
  <c r="O272" i="6"/>
  <c r="P272" i="6" s="1"/>
  <c r="Q272" i="6" s="1"/>
  <c r="T272" i="6" s="1"/>
  <c r="P272" i="12" l="1"/>
  <c r="Q272" i="12" s="1"/>
  <c r="T272" i="12" s="1"/>
  <c r="J247" i="5" l="1"/>
  <c r="J246" i="5"/>
  <c r="J122" i="5"/>
  <c r="J101" i="5"/>
  <c r="P101" i="5" l="1"/>
  <c r="N101" i="5"/>
  <c r="P122" i="5"/>
  <c r="N122" i="5"/>
  <c r="P246" i="5"/>
  <c r="N246" i="5"/>
  <c r="P247" i="5"/>
  <c r="N247" i="5"/>
  <c r="I271" i="5"/>
  <c r="K271" i="5" s="1"/>
  <c r="L271" i="5" s="1"/>
  <c r="I270" i="5"/>
  <c r="K270" i="5" s="1"/>
  <c r="L270" i="5" s="1"/>
  <c r="I269" i="5"/>
  <c r="K269" i="5" s="1"/>
  <c r="L269" i="5" s="1"/>
  <c r="I268" i="5"/>
  <c r="K268" i="5" s="1"/>
  <c r="L268" i="5" s="1"/>
  <c r="I267" i="5"/>
  <c r="K267" i="5" s="1"/>
  <c r="L267" i="5" s="1"/>
  <c r="I266" i="5"/>
  <c r="K266" i="5" s="1"/>
  <c r="L266" i="5" s="1"/>
  <c r="I265" i="5"/>
  <c r="K265" i="5" s="1"/>
  <c r="L265" i="5" s="1"/>
  <c r="I264" i="5"/>
  <c r="K264" i="5" s="1"/>
  <c r="L264" i="5" s="1"/>
  <c r="I263" i="5"/>
  <c r="K263" i="5" s="1"/>
  <c r="L263" i="5" s="1"/>
  <c r="I262" i="5"/>
  <c r="K262" i="5" s="1"/>
  <c r="L262" i="5" s="1"/>
  <c r="I261" i="5"/>
  <c r="K261" i="5" s="1"/>
  <c r="L261" i="5" s="1"/>
  <c r="I260" i="5"/>
  <c r="K260" i="5" s="1"/>
  <c r="L260" i="5" s="1"/>
  <c r="I259" i="5"/>
  <c r="K259" i="5" s="1"/>
  <c r="L259" i="5" s="1"/>
  <c r="I258" i="5"/>
  <c r="K258" i="5" s="1"/>
  <c r="L258" i="5" s="1"/>
  <c r="I256" i="5"/>
  <c r="K256" i="5" s="1"/>
  <c r="L256" i="5" s="1"/>
  <c r="I255" i="5"/>
  <c r="K255" i="5" s="1"/>
  <c r="L255" i="5" s="1"/>
  <c r="I254" i="5"/>
  <c r="K254" i="5" s="1"/>
  <c r="L254" i="5" s="1"/>
  <c r="I253" i="5"/>
  <c r="K253" i="5" s="1"/>
  <c r="L253" i="5" s="1"/>
  <c r="I251" i="5"/>
  <c r="K251" i="5" s="1"/>
  <c r="L251" i="5" s="1"/>
  <c r="I250" i="5"/>
  <c r="K250" i="5" s="1"/>
  <c r="L250" i="5" s="1"/>
  <c r="I249" i="5"/>
  <c r="K249" i="5" s="1"/>
  <c r="L249" i="5" s="1"/>
  <c r="I248" i="5"/>
  <c r="K248" i="5" s="1"/>
  <c r="L248" i="5" s="1"/>
  <c r="I247" i="5"/>
  <c r="K247" i="5" s="1"/>
  <c r="L247" i="5" s="1"/>
  <c r="I246" i="5"/>
  <c r="K246" i="5" s="1"/>
  <c r="L246" i="5" s="1"/>
  <c r="J154" i="5"/>
  <c r="J153" i="5"/>
  <c r="J152" i="5"/>
  <c r="J151" i="5"/>
  <c r="J150" i="5"/>
  <c r="J149" i="5"/>
  <c r="J148" i="5"/>
  <c r="J147" i="5"/>
  <c r="J145" i="5"/>
  <c r="J144" i="5"/>
  <c r="J143" i="5"/>
  <c r="J142" i="5"/>
  <c r="J141" i="5"/>
  <c r="J140" i="5"/>
  <c r="J138" i="5"/>
  <c r="J137" i="5"/>
  <c r="J136" i="5"/>
  <c r="J135" i="5"/>
  <c r="J134" i="5"/>
  <c r="J133" i="5"/>
  <c r="J131" i="5"/>
  <c r="J130" i="5"/>
  <c r="J129" i="5"/>
  <c r="J128" i="5"/>
  <c r="J127" i="5"/>
  <c r="J126" i="5"/>
  <c r="P126" i="5" l="1"/>
  <c r="N126" i="5"/>
  <c r="P127" i="5"/>
  <c r="N127" i="5"/>
  <c r="P128" i="5"/>
  <c r="N128" i="5"/>
  <c r="P129" i="5"/>
  <c r="N129" i="5"/>
  <c r="P130" i="5"/>
  <c r="N130" i="5"/>
  <c r="P131" i="5"/>
  <c r="N131" i="5"/>
  <c r="P133" i="5"/>
  <c r="N133" i="5"/>
  <c r="P134" i="5"/>
  <c r="N134" i="5"/>
  <c r="P135" i="5"/>
  <c r="N135" i="5"/>
  <c r="P136" i="5"/>
  <c r="N136" i="5"/>
  <c r="P137" i="5"/>
  <c r="N137" i="5"/>
  <c r="P138" i="5"/>
  <c r="N138" i="5"/>
  <c r="P140" i="5"/>
  <c r="N140" i="5"/>
  <c r="P141" i="5"/>
  <c r="N141" i="5"/>
  <c r="P142" i="5"/>
  <c r="N142" i="5"/>
  <c r="P143" i="5"/>
  <c r="N143" i="5"/>
  <c r="P144" i="5"/>
  <c r="N144" i="5"/>
  <c r="P145" i="5"/>
  <c r="N145" i="5"/>
  <c r="P147" i="5"/>
  <c r="N147" i="5"/>
  <c r="P148" i="5"/>
  <c r="N148" i="5"/>
  <c r="P149" i="5"/>
  <c r="N149" i="5"/>
  <c r="P150" i="5"/>
  <c r="N150" i="5"/>
  <c r="P151" i="5"/>
  <c r="N151" i="5"/>
  <c r="P152" i="5"/>
  <c r="N152" i="5"/>
  <c r="P153" i="5"/>
  <c r="N153" i="5"/>
  <c r="P154" i="5"/>
  <c r="N154" i="5"/>
  <c r="J225" i="5"/>
  <c r="J219" i="5"/>
  <c r="J100" i="5"/>
  <c r="H122" i="5"/>
  <c r="H21" i="5"/>
  <c r="B32" i="2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N22" i="2"/>
  <c r="R22" i="2" s="1"/>
  <c r="N21" i="2"/>
  <c r="P21" i="2" s="1"/>
  <c r="N20" i="2"/>
  <c r="P20" i="2" s="1"/>
  <c r="N19" i="2"/>
  <c r="P19" i="2" s="1"/>
  <c r="N18" i="2"/>
  <c r="N17" i="2"/>
  <c r="P17" i="2" s="1"/>
  <c r="N16" i="2"/>
  <c r="P16" i="2" s="1"/>
  <c r="N15" i="2"/>
  <c r="P15" i="2" s="1"/>
  <c r="N14" i="2"/>
  <c r="P14" i="2" s="1"/>
  <c r="N13" i="2"/>
  <c r="P13" i="2" s="1"/>
  <c r="N12" i="2"/>
  <c r="P12" i="2" s="1"/>
  <c r="N11" i="2"/>
  <c r="N10" i="2"/>
  <c r="P10" i="2" s="1"/>
  <c r="N9" i="2"/>
  <c r="O9" i="2" s="1"/>
  <c r="S7" i="2"/>
  <c r="R7" i="2"/>
  <c r="Q7" i="2"/>
  <c r="M7" i="2"/>
  <c r="L7" i="2"/>
  <c r="K7" i="2"/>
  <c r="N5" i="2"/>
  <c r="H22" i="2" s="1"/>
  <c r="P18" i="2" l="1"/>
  <c r="Q18" i="2"/>
  <c r="P100" i="5"/>
  <c r="N100" i="5"/>
  <c r="P219" i="5"/>
  <c r="N219" i="5"/>
  <c r="P225" i="5"/>
  <c r="N225" i="5"/>
  <c r="P11" i="2"/>
  <c r="Q11" i="2"/>
  <c r="Q16" i="2"/>
  <c r="Q20" i="2"/>
  <c r="P9" i="2"/>
  <c r="Q9" i="2"/>
  <c r="N23" i="2"/>
  <c r="Q15" i="2"/>
  <c r="Q17" i="2"/>
  <c r="Q19" i="2"/>
  <c r="Q21" i="2"/>
  <c r="H150" i="5"/>
  <c r="H145" i="5"/>
  <c r="H141" i="5"/>
  <c r="H136" i="5"/>
  <c r="H131" i="5"/>
  <c r="H127" i="5"/>
  <c r="H137" i="5"/>
  <c r="H149" i="5"/>
  <c r="I149" i="5" s="1"/>
  <c r="K149" i="5" s="1"/>
  <c r="L149" i="5" s="1"/>
  <c r="H144" i="5"/>
  <c r="H140" i="5"/>
  <c r="H135" i="5"/>
  <c r="I135" i="5" s="1"/>
  <c r="K135" i="5" s="1"/>
  <c r="L135" i="5" s="1"/>
  <c r="H130" i="5"/>
  <c r="I130" i="5" s="1"/>
  <c r="K130" i="5" s="1"/>
  <c r="L130" i="5" s="1"/>
  <c r="H126" i="5"/>
  <c r="H147" i="5"/>
  <c r="H142" i="5"/>
  <c r="H128" i="5"/>
  <c r="H152" i="5"/>
  <c r="H148" i="5"/>
  <c r="H143" i="5"/>
  <c r="H138" i="5"/>
  <c r="H134" i="5"/>
  <c r="H129" i="5"/>
  <c r="H151" i="5"/>
  <c r="H133" i="5"/>
  <c r="H154" i="5"/>
  <c r="H153" i="5"/>
  <c r="H47" i="5"/>
  <c r="H116" i="5"/>
  <c r="H119" i="5"/>
  <c r="H115" i="5"/>
  <c r="H118" i="5"/>
  <c r="H114" i="5"/>
  <c r="H117" i="5"/>
  <c r="H120" i="5"/>
  <c r="H111" i="5"/>
  <c r="H107" i="5"/>
  <c r="H112" i="5"/>
  <c r="H110" i="5"/>
  <c r="H106" i="5"/>
  <c r="H121" i="5"/>
  <c r="H109" i="5"/>
  <c r="H105" i="5"/>
  <c r="H108" i="5"/>
  <c r="H197" i="5"/>
  <c r="H87" i="5"/>
  <c r="H215" i="5"/>
  <c r="H184" i="5"/>
  <c r="H95" i="5"/>
  <c r="H233" i="5"/>
  <c r="H93" i="5"/>
  <c r="H96" i="5"/>
  <c r="H185" i="5"/>
  <c r="H202" i="5"/>
  <c r="H219" i="5"/>
  <c r="H170" i="5"/>
  <c r="H76" i="5"/>
  <c r="H188" i="5"/>
  <c r="H206" i="5"/>
  <c r="H81" i="5"/>
  <c r="H193" i="5"/>
  <c r="H210" i="5"/>
  <c r="H190" i="5"/>
  <c r="H194" i="5"/>
  <c r="H198" i="5"/>
  <c r="H203" i="5"/>
  <c r="H207" i="5"/>
  <c r="H212" i="5"/>
  <c r="H216" i="5"/>
  <c r="H220" i="5"/>
  <c r="H28" i="5"/>
  <c r="H49" i="5"/>
  <c r="H227" i="5"/>
  <c r="H160" i="5"/>
  <c r="H42" i="5"/>
  <c r="H78" i="5"/>
  <c r="H89" i="5"/>
  <c r="H225" i="5"/>
  <c r="H100" i="5"/>
  <c r="H159" i="5"/>
  <c r="H169" i="5"/>
  <c r="H223" i="5"/>
  <c r="H228" i="5"/>
  <c r="H232" i="5"/>
  <c r="H243" i="5"/>
  <c r="H238" i="5"/>
  <c r="H236" i="5"/>
  <c r="H162" i="5"/>
  <c r="H172" i="5"/>
  <c r="H181" i="5"/>
  <c r="H224" i="5"/>
  <c r="H229" i="5"/>
  <c r="H231" i="5"/>
  <c r="H242" i="5"/>
  <c r="H237" i="5"/>
  <c r="H101" i="5"/>
  <c r="H235" i="5"/>
  <c r="H161" i="5"/>
  <c r="H171" i="5"/>
  <c r="H180" i="5"/>
  <c r="H226" i="5"/>
  <c r="H234" i="5"/>
  <c r="H230" i="5"/>
  <c r="H240" i="5"/>
  <c r="H158" i="5"/>
  <c r="H48" i="5"/>
  <c r="H73" i="5"/>
  <c r="H79" i="5"/>
  <c r="H84" i="5"/>
  <c r="H90" i="5"/>
  <c r="H98" i="5"/>
  <c r="H186" i="5"/>
  <c r="H191" i="5"/>
  <c r="H195" i="5"/>
  <c r="H199" i="5"/>
  <c r="H204" i="5"/>
  <c r="H208" i="5"/>
  <c r="H213" i="5"/>
  <c r="H217" i="5"/>
  <c r="H221" i="5"/>
  <c r="H32" i="5"/>
  <c r="H54" i="5"/>
  <c r="H239" i="5"/>
  <c r="I13" i="5"/>
  <c r="H69" i="5"/>
  <c r="H63" i="5"/>
  <c r="H57" i="5"/>
  <c r="H52" i="5"/>
  <c r="H46" i="5"/>
  <c r="H41" i="5"/>
  <c r="H37" i="5"/>
  <c r="H31" i="5"/>
  <c r="H26" i="5"/>
  <c r="H22" i="5"/>
  <c r="H68" i="5"/>
  <c r="H62" i="5"/>
  <c r="H56" i="5"/>
  <c r="H51" i="5"/>
  <c r="H45" i="5"/>
  <c r="H40" i="5"/>
  <c r="H34" i="5"/>
  <c r="H30" i="5"/>
  <c r="H25" i="5"/>
  <c r="H67" i="5"/>
  <c r="H59" i="5"/>
  <c r="H55" i="5"/>
  <c r="H50" i="5"/>
  <c r="H44" i="5"/>
  <c r="H39" i="5"/>
  <c r="H33" i="5"/>
  <c r="H29" i="5"/>
  <c r="H24" i="5"/>
  <c r="H23" i="5"/>
  <c r="H64" i="5"/>
  <c r="H72" i="5"/>
  <c r="H83" i="5"/>
  <c r="H75" i="5"/>
  <c r="H80" i="5"/>
  <c r="H85" i="5"/>
  <c r="H92" i="5"/>
  <c r="H99" i="5"/>
  <c r="H183" i="5"/>
  <c r="H187" i="5"/>
  <c r="H192" i="5"/>
  <c r="H196" i="5"/>
  <c r="H201" i="5"/>
  <c r="H205" i="5"/>
  <c r="H209" i="5"/>
  <c r="H214" i="5"/>
  <c r="H218" i="5"/>
  <c r="H222" i="5"/>
  <c r="H38" i="5"/>
  <c r="H58" i="5"/>
  <c r="H244" i="5"/>
  <c r="H179" i="5"/>
  <c r="O22" i="2"/>
  <c r="T22" i="2" s="1"/>
  <c r="P22" i="2"/>
  <c r="Q13" i="2"/>
  <c r="Q22" i="2"/>
  <c r="Q10" i="2"/>
  <c r="Q12" i="2"/>
  <c r="Q14" i="2"/>
  <c r="S22" i="2"/>
  <c r="K22" i="2"/>
  <c r="J22" i="2"/>
  <c r="M22" i="2"/>
  <c r="I22" i="2"/>
  <c r="L22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S9" i="2"/>
  <c r="O10" i="2"/>
  <c r="T10" i="2" s="1"/>
  <c r="S10" i="2"/>
  <c r="O11" i="2"/>
  <c r="T11" i="2" s="1"/>
  <c r="S11" i="2"/>
  <c r="O12" i="2"/>
  <c r="T12" i="2" s="1"/>
  <c r="S12" i="2"/>
  <c r="O13" i="2"/>
  <c r="T13" i="2" s="1"/>
  <c r="S13" i="2"/>
  <c r="O14" i="2"/>
  <c r="T14" i="2" s="1"/>
  <c r="S14" i="2"/>
  <c r="O15" i="2"/>
  <c r="T15" i="2" s="1"/>
  <c r="S15" i="2"/>
  <c r="O16" i="2"/>
  <c r="T16" i="2" s="1"/>
  <c r="S16" i="2"/>
  <c r="O17" i="2"/>
  <c r="T17" i="2" s="1"/>
  <c r="S17" i="2"/>
  <c r="O18" i="2"/>
  <c r="T18" i="2" s="1"/>
  <c r="S18" i="2"/>
  <c r="O19" i="2"/>
  <c r="T19" i="2" s="1"/>
  <c r="S19" i="2"/>
  <c r="O20" i="2"/>
  <c r="T20" i="2" s="1"/>
  <c r="S20" i="2"/>
  <c r="O21" i="2"/>
  <c r="T21" i="2" s="1"/>
  <c r="S21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R23" i="2" l="1"/>
  <c r="T23" i="2"/>
  <c r="M13" i="4" s="1"/>
  <c r="T24" i="2"/>
  <c r="P24" i="2"/>
  <c r="S24" i="2"/>
  <c r="O24" i="2"/>
  <c r="R24" i="2"/>
  <c r="Q24" i="2"/>
  <c r="H23" i="2"/>
  <c r="Q23" i="2"/>
  <c r="O23" i="2"/>
  <c r="T9" i="2"/>
  <c r="S23" i="2"/>
  <c r="P23" i="2"/>
  <c r="I133" i="5"/>
  <c r="K133" i="5" s="1"/>
  <c r="L133" i="5" s="1"/>
  <c r="I138" i="5"/>
  <c r="K138" i="5" s="1"/>
  <c r="L138" i="5" s="1"/>
  <c r="I128" i="5"/>
  <c r="K128" i="5" s="1"/>
  <c r="L128" i="5" s="1"/>
  <c r="I151" i="5"/>
  <c r="K151" i="5" s="1"/>
  <c r="L151" i="5" s="1"/>
  <c r="I143" i="5"/>
  <c r="K143" i="5" s="1"/>
  <c r="L143" i="5" s="1"/>
  <c r="I137" i="5"/>
  <c r="K137" i="5" s="1"/>
  <c r="L137" i="5" s="1"/>
  <c r="I141" i="5"/>
  <c r="K141" i="5" s="1"/>
  <c r="L141" i="5" s="1"/>
  <c r="I153" i="5"/>
  <c r="K153" i="5" s="1"/>
  <c r="L153" i="5" s="1"/>
  <c r="I129" i="5"/>
  <c r="K129" i="5" s="1"/>
  <c r="L129" i="5" s="1"/>
  <c r="I148" i="5"/>
  <c r="K148" i="5" s="1"/>
  <c r="L148" i="5" s="1"/>
  <c r="I147" i="5"/>
  <c r="K147" i="5" s="1"/>
  <c r="L147" i="5" s="1"/>
  <c r="I140" i="5"/>
  <c r="K140" i="5" s="1"/>
  <c r="L140" i="5" s="1"/>
  <c r="I127" i="5"/>
  <c r="K127" i="5" s="1"/>
  <c r="L127" i="5" s="1"/>
  <c r="I145" i="5"/>
  <c r="K145" i="5" s="1"/>
  <c r="L145" i="5" s="1"/>
  <c r="I136" i="5"/>
  <c r="K136" i="5" s="1"/>
  <c r="L136" i="5" s="1"/>
  <c r="I142" i="5"/>
  <c r="K142" i="5" s="1"/>
  <c r="L142" i="5" s="1"/>
  <c r="I154" i="5"/>
  <c r="K154" i="5" s="1"/>
  <c r="L154" i="5" s="1"/>
  <c r="I134" i="5"/>
  <c r="K134" i="5" s="1"/>
  <c r="L134" i="5" s="1"/>
  <c r="I152" i="5"/>
  <c r="K152" i="5" s="1"/>
  <c r="L152" i="5" s="1"/>
  <c r="I126" i="5"/>
  <c r="K126" i="5" s="1"/>
  <c r="L126" i="5" s="1"/>
  <c r="I144" i="5"/>
  <c r="K144" i="5" s="1"/>
  <c r="L144" i="5" s="1"/>
  <c r="I131" i="5"/>
  <c r="K131" i="5" s="1"/>
  <c r="L131" i="5" s="1"/>
  <c r="I150" i="5"/>
  <c r="K150" i="5" s="1"/>
  <c r="L150" i="5" s="1"/>
  <c r="L20" i="2"/>
  <c r="K20" i="2"/>
  <c r="J20" i="2"/>
  <c r="M20" i="2"/>
  <c r="I20" i="2"/>
  <c r="L19" i="2"/>
  <c r="K19" i="2"/>
  <c r="J19" i="2"/>
  <c r="M19" i="2"/>
  <c r="I19" i="2"/>
  <c r="L15" i="2"/>
  <c r="K15" i="2"/>
  <c r="J15" i="2"/>
  <c r="M15" i="2"/>
  <c r="I15" i="2"/>
  <c r="L11" i="2"/>
  <c r="K11" i="2"/>
  <c r="J11" i="2"/>
  <c r="M11" i="2"/>
  <c r="I11" i="2"/>
  <c r="L16" i="2"/>
  <c r="K16" i="2"/>
  <c r="J16" i="2"/>
  <c r="M16" i="2"/>
  <c r="I16" i="2"/>
  <c r="L18" i="2"/>
  <c r="K18" i="2"/>
  <c r="J18" i="2"/>
  <c r="M18" i="2"/>
  <c r="I18" i="2"/>
  <c r="L14" i="2"/>
  <c r="K14" i="2"/>
  <c r="J14" i="2"/>
  <c r="M14" i="2"/>
  <c r="I14" i="2"/>
  <c r="L10" i="2"/>
  <c r="K10" i="2"/>
  <c r="J10" i="2"/>
  <c r="M10" i="2"/>
  <c r="I10" i="2"/>
  <c r="L12" i="2"/>
  <c r="K12" i="2"/>
  <c r="J12" i="2"/>
  <c r="M12" i="2"/>
  <c r="I12" i="2"/>
  <c r="L21" i="2"/>
  <c r="K21" i="2"/>
  <c r="J21" i="2"/>
  <c r="M21" i="2"/>
  <c r="I21" i="2"/>
  <c r="L17" i="2"/>
  <c r="K17" i="2"/>
  <c r="J17" i="2"/>
  <c r="M17" i="2"/>
  <c r="I17" i="2"/>
  <c r="L13" i="2"/>
  <c r="K13" i="2"/>
  <c r="J13" i="2"/>
  <c r="M13" i="2"/>
  <c r="I13" i="2"/>
  <c r="L9" i="2"/>
  <c r="K9" i="2"/>
  <c r="J9" i="2"/>
  <c r="M9" i="2"/>
  <c r="I9" i="2"/>
  <c r="K23" i="2" l="1"/>
  <c r="I23" i="2"/>
  <c r="L23" i="2"/>
  <c r="H13" i="4"/>
  <c r="H13" i="3"/>
  <c r="M23" i="2"/>
  <c r="H14" i="4"/>
  <c r="H14" i="3"/>
  <c r="H15" i="4"/>
  <c r="H248" i="4" s="1"/>
  <c r="H15" i="3"/>
  <c r="M130" i="4"/>
  <c r="M21" i="7"/>
  <c r="O21" i="7" s="1"/>
  <c r="Q21" i="7" s="1"/>
  <c r="M93" i="7"/>
  <c r="O93" i="7" s="1"/>
  <c r="Q93" i="7" s="1"/>
  <c r="M256" i="6"/>
  <c r="O256" i="6" s="1"/>
  <c r="Q256" i="6" s="1"/>
  <c r="M255" i="6"/>
  <c r="O255" i="6" s="1"/>
  <c r="Q255" i="6" s="1"/>
  <c r="M254" i="6"/>
  <c r="O254" i="6" s="1"/>
  <c r="Q254" i="6" s="1"/>
  <c r="M253" i="6"/>
  <c r="O253" i="6" s="1"/>
  <c r="Q253" i="6" s="1"/>
  <c r="M239" i="6"/>
  <c r="O239" i="6" s="1"/>
  <c r="Q239" i="6" s="1"/>
  <c r="M238" i="6"/>
  <c r="O238" i="6" s="1"/>
  <c r="Q238" i="6" s="1"/>
  <c r="M237" i="6"/>
  <c r="O237" i="6" s="1"/>
  <c r="Q237" i="6" s="1"/>
  <c r="M236" i="6"/>
  <c r="O236" i="6" s="1"/>
  <c r="Q236" i="6" s="1"/>
  <c r="M235" i="6"/>
  <c r="O235" i="6" s="1"/>
  <c r="Q235" i="6" s="1"/>
  <c r="M234" i="6"/>
  <c r="O234" i="6" s="1"/>
  <c r="Q234" i="6" s="1"/>
  <c r="M233" i="6"/>
  <c r="O233" i="6" s="1"/>
  <c r="Q233" i="6" s="1"/>
  <c r="M232" i="6"/>
  <c r="O232" i="6" s="1"/>
  <c r="Q232" i="6" s="1"/>
  <c r="M210" i="6"/>
  <c r="O210" i="6" s="1"/>
  <c r="Q210" i="6" s="1"/>
  <c r="M209" i="6"/>
  <c r="O209" i="6" s="1"/>
  <c r="Q209" i="6" s="1"/>
  <c r="M208" i="6"/>
  <c r="O208" i="6" s="1"/>
  <c r="Q208" i="6" s="1"/>
  <c r="M207" i="6"/>
  <c r="O207" i="6" s="1"/>
  <c r="Q207" i="6" s="1"/>
  <c r="M183" i="6"/>
  <c r="O183" i="6" s="1"/>
  <c r="Q183" i="6" s="1"/>
  <c r="M165" i="6"/>
  <c r="O165" i="6" s="1"/>
  <c r="Q165" i="6" s="1"/>
  <c r="M164" i="6"/>
  <c r="O164" i="6" s="1"/>
  <c r="Q164" i="6" s="1"/>
  <c r="M162" i="6"/>
  <c r="O162" i="6" s="1"/>
  <c r="Q162" i="6" s="1"/>
  <c r="M161" i="6"/>
  <c r="O161" i="6" s="1"/>
  <c r="Q161" i="6" s="1"/>
  <c r="M138" i="6"/>
  <c r="O138" i="6" s="1"/>
  <c r="Q138" i="6" s="1"/>
  <c r="M137" i="6"/>
  <c r="O137" i="6" s="1"/>
  <c r="Q137" i="6" s="1"/>
  <c r="M136" i="6"/>
  <c r="O136" i="6" s="1"/>
  <c r="Q136" i="6" s="1"/>
  <c r="M135" i="6"/>
  <c r="O135" i="6" s="1"/>
  <c r="Q135" i="6" s="1"/>
  <c r="M134" i="6"/>
  <c r="O134" i="6" s="1"/>
  <c r="Q134" i="6" s="1"/>
  <c r="M133" i="6"/>
  <c r="O133" i="6" s="1"/>
  <c r="Q133" i="6" s="1"/>
  <c r="M131" i="6"/>
  <c r="O131" i="6" s="1"/>
  <c r="Q131" i="6" s="1"/>
  <c r="M110" i="6"/>
  <c r="O110" i="6" s="1"/>
  <c r="Q110" i="6" s="1"/>
  <c r="M109" i="6"/>
  <c r="O109" i="6" s="1"/>
  <c r="Q109" i="6" s="1"/>
  <c r="M56" i="6"/>
  <c r="O56" i="6" s="1"/>
  <c r="Q56" i="6" s="1"/>
  <c r="M32" i="6"/>
  <c r="O32" i="6" s="1"/>
  <c r="Q32" i="6" s="1"/>
  <c r="M31" i="6"/>
  <c r="O31" i="6" s="1"/>
  <c r="Q31" i="6" s="1"/>
  <c r="M30" i="6"/>
  <c r="O30" i="6" s="1"/>
  <c r="Q30" i="6" s="1"/>
  <c r="M29" i="6"/>
  <c r="O29" i="6" s="1"/>
  <c r="Q29" i="6" s="1"/>
  <c r="M28" i="6"/>
  <c r="O28" i="6" s="1"/>
  <c r="Q28" i="6" s="1"/>
  <c r="M26" i="6"/>
  <c r="O26" i="6" s="1"/>
  <c r="Q26" i="6" s="1"/>
  <c r="M271" i="6"/>
  <c r="O271" i="6" s="1"/>
  <c r="Q271" i="6" s="1"/>
  <c r="M270" i="6"/>
  <c r="O270" i="6" s="1"/>
  <c r="Q270" i="6" s="1"/>
  <c r="M251" i="6"/>
  <c r="O251" i="6" s="1"/>
  <c r="Q251" i="6" s="1"/>
  <c r="M250" i="6"/>
  <c r="O250" i="6" s="1"/>
  <c r="Q250" i="6" s="1"/>
  <c r="M231" i="6"/>
  <c r="O231" i="6" s="1"/>
  <c r="Q231" i="6" s="1"/>
  <c r="M230" i="6"/>
  <c r="O230" i="6" s="1"/>
  <c r="Q230" i="6" s="1"/>
  <c r="M229" i="6"/>
  <c r="O229" i="6" s="1"/>
  <c r="Q229" i="6" s="1"/>
  <c r="M228" i="6"/>
  <c r="O228" i="6" s="1"/>
  <c r="Q228" i="6" s="1"/>
  <c r="M227" i="6"/>
  <c r="O227" i="6" s="1"/>
  <c r="Q227" i="6" s="1"/>
  <c r="M226" i="6"/>
  <c r="O226" i="6" s="1"/>
  <c r="Q226" i="6" s="1"/>
  <c r="M225" i="6"/>
  <c r="O225" i="6" s="1"/>
  <c r="Q225" i="6" s="1"/>
  <c r="M224" i="6"/>
  <c r="O224" i="6" s="1"/>
  <c r="Q224" i="6" s="1"/>
  <c r="M223" i="6"/>
  <c r="O223" i="6" s="1"/>
  <c r="Q223" i="6" s="1"/>
  <c r="M222" i="6"/>
  <c r="O222" i="6" s="1"/>
  <c r="Q222" i="6" s="1"/>
  <c r="M221" i="6"/>
  <c r="O221" i="6" s="1"/>
  <c r="Q221" i="6" s="1"/>
  <c r="M220" i="6"/>
  <c r="O220" i="6" s="1"/>
  <c r="Q220" i="6" s="1"/>
  <c r="M206" i="6"/>
  <c r="O206" i="6" s="1"/>
  <c r="Q206" i="6" s="1"/>
  <c r="M205" i="6"/>
  <c r="O205" i="6" s="1"/>
  <c r="Q205" i="6" s="1"/>
  <c r="M204" i="6"/>
  <c r="O204" i="6" s="1"/>
  <c r="Q204" i="6" s="1"/>
  <c r="M203" i="6"/>
  <c r="O203" i="6" s="1"/>
  <c r="Q203" i="6" s="1"/>
  <c r="M202" i="6"/>
  <c r="O202" i="6" s="1"/>
  <c r="Q202" i="6" s="1"/>
  <c r="M201" i="6"/>
  <c r="O201" i="6" s="1"/>
  <c r="Q201" i="6" s="1"/>
  <c r="M199" i="6"/>
  <c r="O199" i="6" s="1"/>
  <c r="Q199" i="6" s="1"/>
  <c r="M198" i="6"/>
  <c r="O198" i="6" s="1"/>
  <c r="Q198" i="6" s="1"/>
  <c r="M197" i="6"/>
  <c r="O197" i="6" s="1"/>
  <c r="Q197" i="6" s="1"/>
  <c r="M196" i="6"/>
  <c r="O196" i="6" s="1"/>
  <c r="Q196" i="6" s="1"/>
  <c r="M195" i="6"/>
  <c r="O195" i="6" s="1"/>
  <c r="Q195" i="6" s="1"/>
  <c r="M194" i="6"/>
  <c r="O194" i="6" s="1"/>
  <c r="Q194" i="6" s="1"/>
  <c r="M193" i="6"/>
  <c r="O193" i="6" s="1"/>
  <c r="Q193" i="6" s="1"/>
  <c r="M181" i="6"/>
  <c r="O181" i="6" s="1"/>
  <c r="Q181" i="6" s="1"/>
  <c r="M180" i="6"/>
  <c r="O180" i="6" s="1"/>
  <c r="Q180" i="6" s="1"/>
  <c r="M179" i="6"/>
  <c r="O179" i="6" s="1"/>
  <c r="Q179" i="6" s="1"/>
  <c r="M177" i="6"/>
  <c r="O177" i="6" s="1"/>
  <c r="Q177" i="6" s="1"/>
  <c r="M176" i="6"/>
  <c r="O176" i="6" s="1"/>
  <c r="Q176" i="6" s="1"/>
  <c r="M175" i="6"/>
  <c r="O175" i="6" s="1"/>
  <c r="Q175" i="6" s="1"/>
  <c r="M174" i="6"/>
  <c r="O174" i="6" s="1"/>
  <c r="Q174" i="6" s="1"/>
  <c r="M160" i="6"/>
  <c r="O160" i="6" s="1"/>
  <c r="Q160" i="6" s="1"/>
  <c r="M159" i="6"/>
  <c r="O159" i="6" s="1"/>
  <c r="Q159" i="6" s="1"/>
  <c r="M130" i="6"/>
  <c r="O130" i="6" s="1"/>
  <c r="Q130" i="6" s="1"/>
  <c r="M129" i="6"/>
  <c r="O129" i="6" s="1"/>
  <c r="Q129" i="6" s="1"/>
  <c r="M128" i="6"/>
  <c r="O128" i="6" s="1"/>
  <c r="Q128" i="6" s="1"/>
  <c r="M127" i="6"/>
  <c r="O127" i="6" s="1"/>
  <c r="Q127" i="6" s="1"/>
  <c r="M126" i="6"/>
  <c r="O126" i="6" s="1"/>
  <c r="Q126" i="6" s="1"/>
  <c r="M122" i="6"/>
  <c r="O122" i="6" s="1"/>
  <c r="Q122" i="6" s="1"/>
  <c r="M121" i="6"/>
  <c r="O121" i="6" s="1"/>
  <c r="Q121" i="6" s="1"/>
  <c r="M120" i="6"/>
  <c r="O120" i="6" s="1"/>
  <c r="Q120" i="6" s="1"/>
  <c r="M108" i="6"/>
  <c r="O108" i="6" s="1"/>
  <c r="Q108" i="6" s="1"/>
  <c r="M107" i="6"/>
  <c r="O107" i="6" s="1"/>
  <c r="Q107" i="6" s="1"/>
  <c r="M106" i="6"/>
  <c r="O106" i="6" s="1"/>
  <c r="Q106" i="6" s="1"/>
  <c r="M105" i="6"/>
  <c r="O105" i="6" s="1"/>
  <c r="Q105" i="6" s="1"/>
  <c r="M101" i="6"/>
  <c r="O101" i="6" s="1"/>
  <c r="Q101" i="6" s="1"/>
  <c r="M100" i="6"/>
  <c r="O100" i="6" s="1"/>
  <c r="Q100" i="6" s="1"/>
  <c r="M99" i="6"/>
  <c r="O99" i="6" s="1"/>
  <c r="Q99" i="6" s="1"/>
  <c r="M98" i="6"/>
  <c r="O98" i="6" s="1"/>
  <c r="Q98" i="6" s="1"/>
  <c r="M96" i="6"/>
  <c r="O96" i="6" s="1"/>
  <c r="Q96" i="6" s="1"/>
  <c r="M95" i="6"/>
  <c r="O95" i="6" s="1"/>
  <c r="Q95" i="6" s="1"/>
  <c r="M93" i="6"/>
  <c r="O93" i="6" s="1"/>
  <c r="Q93" i="6" s="1"/>
  <c r="M92" i="6"/>
  <c r="O92" i="6" s="1"/>
  <c r="Q92" i="6" s="1"/>
  <c r="M90" i="6"/>
  <c r="O90" i="6" s="1"/>
  <c r="Q90" i="6" s="1"/>
  <c r="M89" i="6"/>
  <c r="O89" i="6" s="1"/>
  <c r="Q89" i="6" s="1"/>
  <c r="M55" i="6"/>
  <c r="O55" i="6" s="1"/>
  <c r="Q55" i="6" s="1"/>
  <c r="M54" i="6"/>
  <c r="O54" i="6" s="1"/>
  <c r="Q54" i="6" s="1"/>
  <c r="M52" i="6"/>
  <c r="O52" i="6" s="1"/>
  <c r="Q52" i="6" s="1"/>
  <c r="M51" i="6"/>
  <c r="O51" i="6" s="1"/>
  <c r="Q51" i="6" s="1"/>
  <c r="M50" i="6"/>
  <c r="O50" i="6" s="1"/>
  <c r="Q50" i="6" s="1"/>
  <c r="M49" i="6"/>
  <c r="O49" i="6" s="1"/>
  <c r="Q49" i="6" s="1"/>
  <c r="M48" i="6"/>
  <c r="O48" i="6" s="1"/>
  <c r="Q48" i="6" s="1"/>
  <c r="M47" i="6"/>
  <c r="O47" i="6" s="1"/>
  <c r="Q47" i="6" s="1"/>
  <c r="M23" i="6"/>
  <c r="O23" i="6" s="1"/>
  <c r="Q23" i="6" s="1"/>
  <c r="M22" i="6"/>
  <c r="O22" i="6" s="1"/>
  <c r="Q22" i="6" s="1"/>
  <c r="M21" i="6"/>
  <c r="O21" i="6" s="1"/>
  <c r="Q21" i="6" s="1"/>
  <c r="M269" i="6"/>
  <c r="O269" i="6" s="1"/>
  <c r="Q269" i="6" s="1"/>
  <c r="M268" i="6"/>
  <c r="O268" i="6" s="1"/>
  <c r="Q268" i="6" s="1"/>
  <c r="M267" i="6"/>
  <c r="O267" i="6" s="1"/>
  <c r="Q267" i="6" s="1"/>
  <c r="M266" i="6"/>
  <c r="O266" i="6" s="1"/>
  <c r="Q266" i="6" s="1"/>
  <c r="M265" i="6"/>
  <c r="O265" i="6" s="1"/>
  <c r="Q265" i="6" s="1"/>
  <c r="M264" i="6"/>
  <c r="O264" i="6" s="1"/>
  <c r="Q264" i="6" s="1"/>
  <c r="M263" i="6"/>
  <c r="O263" i="6" s="1"/>
  <c r="Q263" i="6" s="1"/>
  <c r="M262" i="6"/>
  <c r="O262" i="6" s="1"/>
  <c r="Q262" i="6" s="1"/>
  <c r="M249" i="6"/>
  <c r="O249" i="6" s="1"/>
  <c r="Q249" i="6" s="1"/>
  <c r="M248" i="6"/>
  <c r="O248" i="6" s="1"/>
  <c r="Q248" i="6" s="1"/>
  <c r="M247" i="6"/>
  <c r="O247" i="6" s="1"/>
  <c r="Q247" i="6" s="1"/>
  <c r="M246" i="6"/>
  <c r="O246" i="6" s="1"/>
  <c r="Q246" i="6" s="1"/>
  <c r="M219" i="6"/>
  <c r="O219" i="6" s="1"/>
  <c r="Q219" i="6" s="1"/>
  <c r="M218" i="6"/>
  <c r="O218" i="6" s="1"/>
  <c r="Q218" i="6" s="1"/>
  <c r="M217" i="6"/>
  <c r="O217" i="6" s="1"/>
  <c r="Q217" i="6" s="1"/>
  <c r="M216" i="6"/>
  <c r="O216" i="6" s="1"/>
  <c r="Q216" i="6" s="1"/>
  <c r="M192" i="6"/>
  <c r="O192" i="6" s="1"/>
  <c r="Q192" i="6" s="1"/>
  <c r="M191" i="6"/>
  <c r="O191" i="6" s="1"/>
  <c r="Q191" i="6" s="1"/>
  <c r="M190" i="6"/>
  <c r="O190" i="6" s="1"/>
  <c r="Q190" i="6" s="1"/>
  <c r="M188" i="6"/>
  <c r="O188" i="6" s="1"/>
  <c r="Q188" i="6" s="1"/>
  <c r="M172" i="6"/>
  <c r="O172" i="6" s="1"/>
  <c r="Q172" i="6" s="1"/>
  <c r="M158" i="6"/>
  <c r="O158" i="6" s="1"/>
  <c r="Q158" i="6" s="1"/>
  <c r="M154" i="6"/>
  <c r="O154" i="6" s="1"/>
  <c r="Q154" i="6" s="1"/>
  <c r="M153" i="6"/>
  <c r="O153" i="6" s="1"/>
  <c r="Q153" i="6" s="1"/>
  <c r="M152" i="6"/>
  <c r="O152" i="6" s="1"/>
  <c r="Q152" i="6" s="1"/>
  <c r="M119" i="6"/>
  <c r="O119" i="6" s="1"/>
  <c r="Q119" i="6" s="1"/>
  <c r="M118" i="6"/>
  <c r="O118" i="6" s="1"/>
  <c r="Q118" i="6" s="1"/>
  <c r="M117" i="6"/>
  <c r="O117" i="6" s="1"/>
  <c r="Q117" i="6" s="1"/>
  <c r="M116" i="6"/>
  <c r="O116" i="6" s="1"/>
  <c r="Q116" i="6" s="1"/>
  <c r="M115" i="6"/>
  <c r="O115" i="6" s="1"/>
  <c r="Q115" i="6" s="1"/>
  <c r="M87" i="6"/>
  <c r="O87" i="6" s="1"/>
  <c r="Q87" i="6" s="1"/>
  <c r="M85" i="6"/>
  <c r="O85" i="6" s="1"/>
  <c r="Q85" i="6" s="1"/>
  <c r="M84" i="6"/>
  <c r="O84" i="6" s="1"/>
  <c r="Q84" i="6" s="1"/>
  <c r="M83" i="6"/>
  <c r="O83" i="6" s="1"/>
  <c r="Q83" i="6" s="1"/>
  <c r="M81" i="6"/>
  <c r="O81" i="6" s="1"/>
  <c r="Q81" i="6" s="1"/>
  <c r="M80" i="6"/>
  <c r="O80" i="6" s="1"/>
  <c r="Q80" i="6" s="1"/>
  <c r="M79" i="6"/>
  <c r="O79" i="6" s="1"/>
  <c r="Q79" i="6" s="1"/>
  <c r="M78" i="6"/>
  <c r="O78" i="6" s="1"/>
  <c r="Q78" i="6" s="1"/>
  <c r="M76" i="6"/>
  <c r="O76" i="6" s="1"/>
  <c r="Q76" i="6" s="1"/>
  <c r="M75" i="6"/>
  <c r="O75" i="6" s="1"/>
  <c r="Q75" i="6" s="1"/>
  <c r="M73" i="6"/>
  <c r="O73" i="6" s="1"/>
  <c r="Q73" i="6" s="1"/>
  <c r="M72" i="6"/>
  <c r="O72" i="6" s="1"/>
  <c r="Q72" i="6" s="1"/>
  <c r="M69" i="6"/>
  <c r="O69" i="6" s="1"/>
  <c r="Q69" i="6" s="1"/>
  <c r="M46" i="6"/>
  <c r="O46" i="6" s="1"/>
  <c r="Q46" i="6" s="1"/>
  <c r="M45" i="6"/>
  <c r="O45" i="6" s="1"/>
  <c r="Q45" i="6" s="1"/>
  <c r="M44" i="6"/>
  <c r="O44" i="6" s="1"/>
  <c r="Q44" i="6" s="1"/>
  <c r="M215" i="6"/>
  <c r="O215" i="6" s="1"/>
  <c r="Q215" i="6" s="1"/>
  <c r="M214" i="6"/>
  <c r="O214" i="6" s="1"/>
  <c r="Q214" i="6" s="1"/>
  <c r="M213" i="6"/>
  <c r="O213" i="6" s="1"/>
  <c r="Q213" i="6" s="1"/>
  <c r="M212" i="6"/>
  <c r="O212" i="6" s="1"/>
  <c r="Q212" i="6" s="1"/>
  <c r="M187" i="6"/>
  <c r="O187" i="6" s="1"/>
  <c r="Q187" i="6" s="1"/>
  <c r="M186" i="6"/>
  <c r="O186" i="6" s="1"/>
  <c r="Q186" i="6" s="1"/>
  <c r="M185" i="6"/>
  <c r="O185" i="6" s="1"/>
  <c r="Q185" i="6" s="1"/>
  <c r="M184" i="6"/>
  <c r="O184" i="6" s="1"/>
  <c r="Q184" i="6" s="1"/>
  <c r="M42" i="6"/>
  <c r="O42" i="6" s="1"/>
  <c r="Q42" i="6" s="1"/>
  <c r="M41" i="6"/>
  <c r="O41" i="6" s="1"/>
  <c r="Q41" i="6" s="1"/>
  <c r="M40" i="6"/>
  <c r="O40" i="6" s="1"/>
  <c r="Q40" i="6" s="1"/>
  <c r="M39" i="6"/>
  <c r="O39" i="6" s="1"/>
  <c r="Q39" i="6" s="1"/>
  <c r="M38" i="6"/>
  <c r="O38" i="6" s="1"/>
  <c r="Q38" i="6" s="1"/>
  <c r="M37" i="6"/>
  <c r="O37" i="6" s="1"/>
  <c r="Q37" i="6" s="1"/>
  <c r="M34" i="6"/>
  <c r="O34" i="6" s="1"/>
  <c r="Q34" i="6" s="1"/>
  <c r="M33" i="6"/>
  <c r="O33" i="6" s="1"/>
  <c r="Q33" i="6" s="1"/>
  <c r="M17" i="6"/>
  <c r="O17" i="6" s="1"/>
  <c r="Q17" i="6" s="1"/>
  <c r="T17" i="6" s="1"/>
  <c r="M16" i="6"/>
  <c r="O16" i="6" s="1"/>
  <c r="Q16" i="6" s="1"/>
  <c r="T16" i="6" s="1"/>
  <c r="S16" i="6" s="1"/>
  <c r="R16" i="6" s="1"/>
  <c r="M15" i="6"/>
  <c r="O15" i="6" s="1"/>
  <c r="Q15" i="6" s="1"/>
  <c r="T15" i="6" s="1"/>
  <c r="M14" i="6"/>
  <c r="O14" i="6" s="1"/>
  <c r="Q14" i="6" s="1"/>
  <c r="T14" i="6" s="1"/>
  <c r="S14" i="6" s="1"/>
  <c r="R14" i="6" s="1"/>
  <c r="M251" i="7"/>
  <c r="O251" i="7" s="1"/>
  <c r="Q251" i="7" s="1"/>
  <c r="M250" i="7"/>
  <c r="O250" i="7" s="1"/>
  <c r="Q250" i="7" s="1"/>
  <c r="M249" i="7"/>
  <c r="O249" i="7" s="1"/>
  <c r="Q249" i="7" s="1"/>
  <c r="M237" i="7"/>
  <c r="O237" i="7" s="1"/>
  <c r="Q237" i="7" s="1"/>
  <c r="M236" i="7"/>
  <c r="O236" i="7" s="1"/>
  <c r="Q236" i="7" s="1"/>
  <c r="M235" i="7"/>
  <c r="O235" i="7" s="1"/>
  <c r="Q235" i="7" s="1"/>
  <c r="M234" i="7"/>
  <c r="O234" i="7" s="1"/>
  <c r="Q234" i="7" s="1"/>
  <c r="M233" i="7"/>
  <c r="O233" i="7" s="1"/>
  <c r="Q233" i="7" s="1"/>
  <c r="M232" i="7"/>
  <c r="O232" i="7" s="1"/>
  <c r="Q232" i="7" s="1"/>
  <c r="M231" i="7"/>
  <c r="O231" i="7" s="1"/>
  <c r="Q231" i="7" s="1"/>
  <c r="M230" i="7"/>
  <c r="O230" i="7" s="1"/>
  <c r="Q230" i="7" s="1"/>
  <c r="M229" i="7"/>
  <c r="O229" i="7" s="1"/>
  <c r="Q229" i="7" s="1"/>
  <c r="M228" i="7"/>
  <c r="O228" i="7" s="1"/>
  <c r="Q228" i="7" s="1"/>
  <c r="M210" i="7"/>
  <c r="O210" i="7" s="1"/>
  <c r="Q210" i="7" s="1"/>
  <c r="M209" i="7"/>
  <c r="O209" i="7" s="1"/>
  <c r="Q209" i="7" s="1"/>
  <c r="M208" i="7"/>
  <c r="O208" i="7" s="1"/>
  <c r="Q208" i="7" s="1"/>
  <c r="M207" i="7"/>
  <c r="O207" i="7" s="1"/>
  <c r="Q207" i="7" s="1"/>
  <c r="M206" i="7"/>
  <c r="O206" i="7" s="1"/>
  <c r="Q206" i="7" s="1"/>
  <c r="M205" i="7"/>
  <c r="O205" i="7" s="1"/>
  <c r="Q205" i="7" s="1"/>
  <c r="M204" i="7"/>
  <c r="O204" i="7" s="1"/>
  <c r="Q204" i="7" s="1"/>
  <c r="M175" i="7"/>
  <c r="O175" i="7" s="1"/>
  <c r="Q175" i="7" s="1"/>
  <c r="M174" i="7"/>
  <c r="O174" i="7" s="1"/>
  <c r="Q174" i="7" s="1"/>
  <c r="M172" i="7"/>
  <c r="O172" i="7" s="1"/>
  <c r="Q172" i="7" s="1"/>
  <c r="M171" i="7"/>
  <c r="O171" i="7" s="1"/>
  <c r="Q171" i="7" s="1"/>
  <c r="M170" i="7"/>
  <c r="O170" i="7" s="1"/>
  <c r="Q170" i="7" s="1"/>
  <c r="M169" i="7"/>
  <c r="O169" i="7" s="1"/>
  <c r="Q169" i="7" s="1"/>
  <c r="M167" i="7"/>
  <c r="O167" i="7" s="1"/>
  <c r="Q167" i="7" s="1"/>
  <c r="M166" i="7"/>
  <c r="O166" i="7" s="1"/>
  <c r="Q166" i="7" s="1"/>
  <c r="M134" i="7"/>
  <c r="O134" i="7" s="1"/>
  <c r="Q134" i="7" s="1"/>
  <c r="M99" i="7"/>
  <c r="O99" i="7" s="1"/>
  <c r="Q99" i="7" s="1"/>
  <c r="M98" i="7"/>
  <c r="O98" i="7" s="1"/>
  <c r="Q98" i="7" s="1"/>
  <c r="M96" i="7"/>
  <c r="O96" i="7" s="1"/>
  <c r="Q96" i="7" s="1"/>
  <c r="M95" i="7"/>
  <c r="O95" i="7" s="1"/>
  <c r="Q95" i="7" s="1"/>
  <c r="M92" i="7"/>
  <c r="O92" i="7" s="1"/>
  <c r="Q92" i="7" s="1"/>
  <c r="M90" i="7"/>
  <c r="O90" i="7" s="1"/>
  <c r="Q90" i="7" s="1"/>
  <c r="M89" i="7"/>
  <c r="O89" i="7" s="1"/>
  <c r="Q89" i="7" s="1"/>
  <c r="M87" i="7"/>
  <c r="O87" i="7" s="1"/>
  <c r="Q87" i="7" s="1"/>
  <c r="M85" i="7"/>
  <c r="O85" i="7" s="1"/>
  <c r="Q85" i="7" s="1"/>
  <c r="M84" i="7"/>
  <c r="O84" i="7" s="1"/>
  <c r="Q84" i="7" s="1"/>
  <c r="M83" i="7"/>
  <c r="O83" i="7" s="1"/>
  <c r="Q83" i="7" s="1"/>
  <c r="M81" i="7"/>
  <c r="O81" i="7" s="1"/>
  <c r="Q81" i="7" s="1"/>
  <c r="M80" i="7"/>
  <c r="O80" i="7" s="1"/>
  <c r="Q80" i="7" s="1"/>
  <c r="M79" i="7"/>
  <c r="O79" i="7" s="1"/>
  <c r="Q79" i="7" s="1"/>
  <c r="M78" i="7"/>
  <c r="O78" i="7" s="1"/>
  <c r="Q78" i="7" s="1"/>
  <c r="M171" i="6"/>
  <c r="O171" i="6" s="1"/>
  <c r="Q171" i="6" s="1"/>
  <c r="M170" i="6"/>
  <c r="O170" i="6" s="1"/>
  <c r="Q170" i="6" s="1"/>
  <c r="M169" i="6"/>
  <c r="O169" i="6" s="1"/>
  <c r="Q169" i="6" s="1"/>
  <c r="M167" i="6"/>
  <c r="O167" i="6" s="1"/>
  <c r="Q167" i="6" s="1"/>
  <c r="M166" i="6"/>
  <c r="O166" i="6" s="1"/>
  <c r="Q166" i="6" s="1"/>
  <c r="M151" i="6"/>
  <c r="O151" i="6" s="1"/>
  <c r="Q151" i="6" s="1"/>
  <c r="M150" i="6"/>
  <c r="O150" i="6" s="1"/>
  <c r="Q150" i="6" s="1"/>
  <c r="M149" i="6"/>
  <c r="O149" i="6" s="1"/>
  <c r="Q149" i="6" s="1"/>
  <c r="M148" i="6"/>
  <c r="O148" i="6" s="1"/>
  <c r="Q148" i="6" s="1"/>
  <c r="M147" i="6"/>
  <c r="O147" i="6" s="1"/>
  <c r="Q147" i="6" s="1"/>
  <c r="M145" i="6"/>
  <c r="O145" i="6" s="1"/>
  <c r="Q145" i="6" s="1"/>
  <c r="M144" i="6"/>
  <c r="O144" i="6" s="1"/>
  <c r="Q144" i="6" s="1"/>
  <c r="M143" i="6"/>
  <c r="O143" i="6" s="1"/>
  <c r="Q143" i="6" s="1"/>
  <c r="M142" i="6"/>
  <c r="O142" i="6" s="1"/>
  <c r="Q142" i="6" s="1"/>
  <c r="M141" i="6"/>
  <c r="O141" i="6" s="1"/>
  <c r="Q141" i="6" s="1"/>
  <c r="M140" i="6"/>
  <c r="O140" i="6" s="1"/>
  <c r="Q140" i="6" s="1"/>
  <c r="M13" i="6"/>
  <c r="O13" i="6" s="1"/>
  <c r="Q13" i="6" s="1"/>
  <c r="T13" i="6" s="1"/>
  <c r="S13" i="6" s="1"/>
  <c r="R13" i="6" s="1"/>
  <c r="M271" i="7"/>
  <c r="O271" i="7" s="1"/>
  <c r="Q271" i="7" s="1"/>
  <c r="M270" i="7"/>
  <c r="O270" i="7" s="1"/>
  <c r="Q270" i="7" s="1"/>
  <c r="M269" i="7"/>
  <c r="O269" i="7" s="1"/>
  <c r="Q269" i="7" s="1"/>
  <c r="M268" i="7"/>
  <c r="O268" i="7" s="1"/>
  <c r="Q268" i="7" s="1"/>
  <c r="M267" i="7"/>
  <c r="O267" i="7" s="1"/>
  <c r="Q267" i="7" s="1"/>
  <c r="M266" i="7"/>
  <c r="O266" i="7" s="1"/>
  <c r="Q266" i="7" s="1"/>
  <c r="M265" i="7"/>
  <c r="O265" i="7" s="1"/>
  <c r="Q265" i="7" s="1"/>
  <c r="M248" i="7"/>
  <c r="O248" i="7" s="1"/>
  <c r="Q248" i="7" s="1"/>
  <c r="M227" i="7"/>
  <c r="O227" i="7" s="1"/>
  <c r="Q227" i="7" s="1"/>
  <c r="M226" i="7"/>
  <c r="O226" i="7" s="1"/>
  <c r="Q226" i="7" s="1"/>
  <c r="M225" i="7"/>
  <c r="O225" i="7" s="1"/>
  <c r="Q225" i="7" s="1"/>
  <c r="M224" i="7"/>
  <c r="O224" i="7" s="1"/>
  <c r="Q224" i="7" s="1"/>
  <c r="M223" i="7"/>
  <c r="O223" i="7" s="1"/>
  <c r="Q223" i="7" s="1"/>
  <c r="M222" i="7"/>
  <c r="O222" i="7" s="1"/>
  <c r="Q222" i="7" s="1"/>
  <c r="M221" i="7"/>
  <c r="O221" i="7" s="1"/>
  <c r="Q221" i="7" s="1"/>
  <c r="M220" i="7"/>
  <c r="O220" i="7" s="1"/>
  <c r="Q220" i="7" s="1"/>
  <c r="M203" i="7"/>
  <c r="O203" i="7" s="1"/>
  <c r="Q203" i="7" s="1"/>
  <c r="M202" i="7"/>
  <c r="O202" i="7" s="1"/>
  <c r="Q202" i="7" s="1"/>
  <c r="M201" i="7"/>
  <c r="O201" i="7" s="1"/>
  <c r="Q201" i="7" s="1"/>
  <c r="M199" i="7"/>
  <c r="O199" i="7" s="1"/>
  <c r="Q199" i="7" s="1"/>
  <c r="M198" i="7"/>
  <c r="O198" i="7" s="1"/>
  <c r="Q198" i="7" s="1"/>
  <c r="M197" i="7"/>
  <c r="O197" i="7" s="1"/>
  <c r="Q197" i="7" s="1"/>
  <c r="M196" i="7"/>
  <c r="O196" i="7" s="1"/>
  <c r="Q196" i="7" s="1"/>
  <c r="M195" i="7"/>
  <c r="O195" i="7" s="1"/>
  <c r="Q195" i="7" s="1"/>
  <c r="M194" i="7"/>
  <c r="O194" i="7" s="1"/>
  <c r="Q194" i="7" s="1"/>
  <c r="M165" i="7"/>
  <c r="O165" i="7" s="1"/>
  <c r="Q165" i="7" s="1"/>
  <c r="M164" i="7"/>
  <c r="O164" i="7" s="1"/>
  <c r="Q164" i="7" s="1"/>
  <c r="M162" i="7"/>
  <c r="O162" i="7" s="1"/>
  <c r="Q162" i="7" s="1"/>
  <c r="M161" i="7"/>
  <c r="O161" i="7" s="1"/>
  <c r="Q161" i="7" s="1"/>
  <c r="M160" i="7"/>
  <c r="O160" i="7" s="1"/>
  <c r="Q160" i="7" s="1"/>
  <c r="M159" i="7"/>
  <c r="O159" i="7" s="1"/>
  <c r="Q159" i="7" s="1"/>
  <c r="M158" i="7"/>
  <c r="O158" i="7" s="1"/>
  <c r="Q158" i="7" s="1"/>
  <c r="M154" i="7"/>
  <c r="O154" i="7" s="1"/>
  <c r="Q154" i="7" s="1"/>
  <c r="M153" i="7"/>
  <c r="O153" i="7" s="1"/>
  <c r="Q153" i="7" s="1"/>
  <c r="M152" i="7"/>
  <c r="O152" i="7" s="1"/>
  <c r="Q152" i="7" s="1"/>
  <c r="M133" i="7"/>
  <c r="O133" i="7" s="1"/>
  <c r="Q133" i="7" s="1"/>
  <c r="M131" i="7"/>
  <c r="O131" i="7" s="1"/>
  <c r="Q131" i="7" s="1"/>
  <c r="M130" i="7"/>
  <c r="O130" i="7" s="1"/>
  <c r="Q130" i="7" s="1"/>
  <c r="M129" i="7"/>
  <c r="O129" i="7" s="1"/>
  <c r="Q129" i="7" s="1"/>
  <c r="M128" i="7"/>
  <c r="O128" i="7" s="1"/>
  <c r="Q128" i="7" s="1"/>
  <c r="M127" i="7"/>
  <c r="O127" i="7" s="1"/>
  <c r="Q127" i="7" s="1"/>
  <c r="M126" i="7"/>
  <c r="O126" i="7" s="1"/>
  <c r="Q126" i="7" s="1"/>
  <c r="M122" i="7"/>
  <c r="O122" i="7" s="1"/>
  <c r="Q122" i="7" s="1"/>
  <c r="M121" i="7"/>
  <c r="O121" i="7" s="1"/>
  <c r="Q121" i="7" s="1"/>
  <c r="M120" i="7"/>
  <c r="O120" i="7" s="1"/>
  <c r="Q120" i="7" s="1"/>
  <c r="M76" i="7"/>
  <c r="O76" i="7" s="1"/>
  <c r="Q76" i="7" s="1"/>
  <c r="M75" i="7"/>
  <c r="O75" i="7" s="1"/>
  <c r="Q75" i="7" s="1"/>
  <c r="M73" i="7"/>
  <c r="O73" i="7" s="1"/>
  <c r="Q73" i="7" s="1"/>
  <c r="M72" i="7"/>
  <c r="O72" i="7" s="1"/>
  <c r="Q72" i="7" s="1"/>
  <c r="M69" i="7"/>
  <c r="O69" i="7" s="1"/>
  <c r="Q69" i="7" s="1"/>
  <c r="M114" i="6"/>
  <c r="O114" i="6" s="1"/>
  <c r="Q114" i="6" s="1"/>
  <c r="M112" i="6"/>
  <c r="O112" i="6" s="1"/>
  <c r="Q112" i="6" s="1"/>
  <c r="M111" i="6"/>
  <c r="O111" i="6" s="1"/>
  <c r="Q111" i="6" s="1"/>
  <c r="M68" i="6"/>
  <c r="O68" i="6" s="1"/>
  <c r="Q68" i="6" s="1"/>
  <c r="M67" i="6"/>
  <c r="O67" i="6" s="1"/>
  <c r="Q67" i="6" s="1"/>
  <c r="M64" i="6"/>
  <c r="O64" i="6" s="1"/>
  <c r="Q64" i="6" s="1"/>
  <c r="M63" i="6"/>
  <c r="O63" i="6" s="1"/>
  <c r="Q63" i="6" s="1"/>
  <c r="M62" i="6"/>
  <c r="O62" i="6" s="1"/>
  <c r="Q62" i="6" s="1"/>
  <c r="M59" i="6"/>
  <c r="O59" i="6" s="1"/>
  <c r="Q59" i="6" s="1"/>
  <c r="M58" i="6"/>
  <c r="O58" i="6" s="1"/>
  <c r="Q58" i="6" s="1"/>
  <c r="M57" i="6"/>
  <c r="O57" i="6" s="1"/>
  <c r="Q57" i="6" s="1"/>
  <c r="M25" i="6"/>
  <c r="O25" i="6" s="1"/>
  <c r="Q25" i="6" s="1"/>
  <c r="M24" i="6"/>
  <c r="O24" i="6" s="1"/>
  <c r="Q24" i="6" s="1"/>
  <c r="M264" i="7"/>
  <c r="O264" i="7" s="1"/>
  <c r="Q264" i="7" s="1"/>
  <c r="M263" i="7"/>
  <c r="O263" i="7" s="1"/>
  <c r="Q263" i="7" s="1"/>
  <c r="M262" i="7"/>
  <c r="O262" i="7" s="1"/>
  <c r="Q262" i="7" s="1"/>
  <c r="M261" i="7"/>
  <c r="O261" i="7" s="1"/>
  <c r="Q261" i="7" s="1"/>
  <c r="M260" i="7"/>
  <c r="O260" i="7" s="1"/>
  <c r="Q260" i="7" s="1"/>
  <c r="M259" i="7"/>
  <c r="O259" i="7" s="1"/>
  <c r="Q259" i="7" s="1"/>
  <c r="M258" i="7"/>
  <c r="O258" i="7" s="1"/>
  <c r="Q258" i="7" s="1"/>
  <c r="M247" i="7"/>
  <c r="O247" i="7" s="1"/>
  <c r="Q247" i="7" s="1"/>
  <c r="M246" i="7"/>
  <c r="O246" i="7" s="1"/>
  <c r="Q246" i="7" s="1"/>
  <c r="M244" i="7"/>
  <c r="O244" i="7" s="1"/>
  <c r="Q244" i="7" s="1"/>
  <c r="M219" i="7"/>
  <c r="O219" i="7" s="1"/>
  <c r="Q219" i="7" s="1"/>
  <c r="M218" i="7"/>
  <c r="O218" i="7" s="1"/>
  <c r="Q218" i="7" s="1"/>
  <c r="M217" i="7"/>
  <c r="O217" i="7" s="1"/>
  <c r="Q217" i="7" s="1"/>
  <c r="M216" i="7"/>
  <c r="O216" i="7" s="1"/>
  <c r="Q216" i="7" s="1"/>
  <c r="M215" i="7"/>
  <c r="O215" i="7" s="1"/>
  <c r="Q215" i="7" s="1"/>
  <c r="M214" i="7"/>
  <c r="O214" i="7" s="1"/>
  <c r="Q214" i="7" s="1"/>
  <c r="M213" i="7"/>
  <c r="O213" i="7" s="1"/>
  <c r="Q213" i="7" s="1"/>
  <c r="M193" i="7"/>
  <c r="O193" i="7" s="1"/>
  <c r="Q193" i="7" s="1"/>
  <c r="M192" i="7"/>
  <c r="O192" i="7" s="1"/>
  <c r="Q192" i="7" s="1"/>
  <c r="M191" i="7"/>
  <c r="O191" i="7" s="1"/>
  <c r="Q191" i="7" s="1"/>
  <c r="M190" i="7"/>
  <c r="O190" i="7" s="1"/>
  <c r="Q190" i="7" s="1"/>
  <c r="M188" i="7"/>
  <c r="O188" i="7" s="1"/>
  <c r="Q188" i="7" s="1"/>
  <c r="M187" i="7"/>
  <c r="O187" i="7" s="1"/>
  <c r="Q187" i="7" s="1"/>
  <c r="M186" i="7"/>
  <c r="O186" i="7" s="1"/>
  <c r="Q186" i="7" s="1"/>
  <c r="M185" i="7"/>
  <c r="O185" i="7" s="1"/>
  <c r="Q185" i="7" s="1"/>
  <c r="M151" i="7"/>
  <c r="O151" i="7" s="1"/>
  <c r="Q151" i="7" s="1"/>
  <c r="M150" i="7"/>
  <c r="O150" i="7" s="1"/>
  <c r="Q150" i="7" s="1"/>
  <c r="M149" i="7"/>
  <c r="O149" i="7" s="1"/>
  <c r="Q149" i="7" s="1"/>
  <c r="M148" i="7"/>
  <c r="O148" i="7" s="1"/>
  <c r="Q148" i="7" s="1"/>
  <c r="M147" i="7"/>
  <c r="O147" i="7" s="1"/>
  <c r="Q147" i="7" s="1"/>
  <c r="M145" i="7"/>
  <c r="O145" i="7" s="1"/>
  <c r="Q145" i="7" s="1"/>
  <c r="M144" i="7"/>
  <c r="O144" i="7" s="1"/>
  <c r="Q144" i="7" s="1"/>
  <c r="M143" i="7"/>
  <c r="O143" i="7" s="1"/>
  <c r="Q143" i="7" s="1"/>
  <c r="M142" i="7"/>
  <c r="O142" i="7" s="1"/>
  <c r="Q142" i="7" s="1"/>
  <c r="M141" i="7"/>
  <c r="O141" i="7" s="1"/>
  <c r="Q141" i="7" s="1"/>
  <c r="M119" i="7"/>
  <c r="O119" i="7" s="1"/>
  <c r="Q119" i="7" s="1"/>
  <c r="M118" i="7"/>
  <c r="O118" i="7" s="1"/>
  <c r="Q118" i="7" s="1"/>
  <c r="M117" i="7"/>
  <c r="O117" i="7" s="1"/>
  <c r="Q117" i="7" s="1"/>
  <c r="M116" i="7"/>
  <c r="O116" i="7" s="1"/>
  <c r="Q116" i="7" s="1"/>
  <c r="M115" i="7"/>
  <c r="O115" i="7" s="1"/>
  <c r="Q115" i="7" s="1"/>
  <c r="M114" i="7"/>
  <c r="O114" i="7" s="1"/>
  <c r="Q114" i="7" s="1"/>
  <c r="M67" i="7"/>
  <c r="O67" i="7" s="1"/>
  <c r="Q67" i="7" s="1"/>
  <c r="M64" i="7"/>
  <c r="O64" i="7" s="1"/>
  <c r="Q64" i="7" s="1"/>
  <c r="M63" i="7"/>
  <c r="O63" i="7" s="1"/>
  <c r="Q63" i="7" s="1"/>
  <c r="M62" i="7"/>
  <c r="O62" i="7" s="1"/>
  <c r="Q62" i="7" s="1"/>
  <c r="M59" i="7"/>
  <c r="O59" i="7" s="1"/>
  <c r="Q59" i="7" s="1"/>
  <c r="M58" i="7"/>
  <c r="O58" i="7" s="1"/>
  <c r="Q58" i="7" s="1"/>
  <c r="M57" i="7"/>
  <c r="O57" i="7" s="1"/>
  <c r="Q57" i="7" s="1"/>
  <c r="M56" i="7"/>
  <c r="O56" i="7" s="1"/>
  <c r="Q56" i="7" s="1"/>
  <c r="M55" i="7"/>
  <c r="O55" i="7" s="1"/>
  <c r="Q55" i="7" s="1"/>
  <c r="M54" i="7"/>
  <c r="O54" i="7" s="1"/>
  <c r="Q54" i="7" s="1"/>
  <c r="M52" i="7"/>
  <c r="O52" i="7" s="1"/>
  <c r="Q52" i="7" s="1"/>
  <c r="M51" i="7"/>
  <c r="O51" i="7" s="1"/>
  <c r="Q51" i="7" s="1"/>
  <c r="M50" i="7"/>
  <c r="O50" i="7" s="1"/>
  <c r="Q50" i="7" s="1"/>
  <c r="M49" i="7"/>
  <c r="O49" i="7" s="1"/>
  <c r="Q49" i="7" s="1"/>
  <c r="M48" i="7"/>
  <c r="O48" i="7" s="1"/>
  <c r="Q48" i="7" s="1"/>
  <c r="M39" i="7"/>
  <c r="O39" i="7" s="1"/>
  <c r="Q39" i="7" s="1"/>
  <c r="M17" i="7"/>
  <c r="O17" i="7" s="1"/>
  <c r="Q17" i="7" s="1"/>
  <c r="T17" i="7" s="1"/>
  <c r="S17" i="7" s="1"/>
  <c r="R17" i="7" s="1"/>
  <c r="M16" i="7"/>
  <c r="O16" i="7" s="1"/>
  <c r="Q16" i="7" s="1"/>
  <c r="T16" i="7" s="1"/>
  <c r="S16" i="7" s="1"/>
  <c r="R16" i="7" s="1"/>
  <c r="M15" i="7"/>
  <c r="O15" i="7" s="1"/>
  <c r="Q15" i="7" s="1"/>
  <c r="T15" i="7" s="1"/>
  <c r="M14" i="7"/>
  <c r="O14" i="7" s="1"/>
  <c r="Q14" i="7" s="1"/>
  <c r="T14" i="7" s="1"/>
  <c r="S14" i="7" s="1"/>
  <c r="R14" i="7" s="1"/>
  <c r="M13" i="7"/>
  <c r="O13" i="7" s="1"/>
  <c r="Q13" i="7" s="1"/>
  <c r="T13" i="7" s="1"/>
  <c r="M271" i="8"/>
  <c r="O271" i="8" s="1"/>
  <c r="Q271" i="8" s="1"/>
  <c r="M270" i="8"/>
  <c r="O270" i="8" s="1"/>
  <c r="Q270" i="8" s="1"/>
  <c r="M269" i="8"/>
  <c r="O269" i="8" s="1"/>
  <c r="Q269" i="8" s="1"/>
  <c r="M251" i="8"/>
  <c r="O251" i="8" s="1"/>
  <c r="Q251" i="8" s="1"/>
  <c r="M250" i="8"/>
  <c r="O250" i="8" s="1"/>
  <c r="Q250" i="8" s="1"/>
  <c r="M249" i="8"/>
  <c r="O249" i="8" s="1"/>
  <c r="Q249" i="8" s="1"/>
  <c r="M229" i="8"/>
  <c r="O229" i="8" s="1"/>
  <c r="Q229" i="8" s="1"/>
  <c r="M228" i="8"/>
  <c r="O228" i="8" s="1"/>
  <c r="Q228" i="8" s="1"/>
  <c r="M227" i="8"/>
  <c r="O227" i="8" s="1"/>
  <c r="Q227" i="8" s="1"/>
  <c r="M214" i="8"/>
  <c r="O214" i="8" s="1"/>
  <c r="Q214" i="8" s="1"/>
  <c r="M213" i="8"/>
  <c r="O213" i="8" s="1"/>
  <c r="Q213" i="8" s="1"/>
  <c r="M212" i="8"/>
  <c r="O212" i="8" s="1"/>
  <c r="Q212" i="8" s="1"/>
  <c r="M210" i="8"/>
  <c r="O210" i="8" s="1"/>
  <c r="Q210" i="8" s="1"/>
  <c r="M209" i="8"/>
  <c r="O209" i="8" s="1"/>
  <c r="Q209" i="8" s="1"/>
  <c r="M208" i="8"/>
  <c r="O208" i="8" s="1"/>
  <c r="Q208" i="8" s="1"/>
  <c r="M191" i="8"/>
  <c r="O191" i="8" s="1"/>
  <c r="Q191" i="8" s="1"/>
  <c r="M190" i="8"/>
  <c r="O190" i="8" s="1"/>
  <c r="Q190" i="8" s="1"/>
  <c r="M188" i="8"/>
  <c r="O188" i="8" s="1"/>
  <c r="Q188" i="8" s="1"/>
  <c r="M187" i="8"/>
  <c r="O187" i="8" s="1"/>
  <c r="Q187" i="8" s="1"/>
  <c r="M186" i="8"/>
  <c r="O186" i="8" s="1"/>
  <c r="Q186" i="8" s="1"/>
  <c r="M165" i="8"/>
  <c r="O165" i="8" s="1"/>
  <c r="Q165" i="8" s="1"/>
  <c r="M164" i="8"/>
  <c r="O164" i="8" s="1"/>
  <c r="Q164" i="8" s="1"/>
  <c r="M131" i="8"/>
  <c r="O131" i="8" s="1"/>
  <c r="Q131" i="8" s="1"/>
  <c r="M130" i="8"/>
  <c r="O130" i="8" s="1"/>
  <c r="Q130" i="8" s="1"/>
  <c r="M129" i="8"/>
  <c r="O129" i="8" s="1"/>
  <c r="Q129" i="8" s="1"/>
  <c r="M128" i="8"/>
  <c r="O128" i="8" s="1"/>
  <c r="Q128" i="8" s="1"/>
  <c r="M127" i="8"/>
  <c r="O127" i="8" s="1"/>
  <c r="Q127" i="8" s="1"/>
  <c r="M126" i="8"/>
  <c r="O126" i="8" s="1"/>
  <c r="Q126" i="8" s="1"/>
  <c r="M122" i="8"/>
  <c r="O122" i="8" s="1"/>
  <c r="Q122" i="8" s="1"/>
  <c r="M121" i="8"/>
  <c r="O121" i="8" s="1"/>
  <c r="Q121" i="8" s="1"/>
  <c r="M100" i="8"/>
  <c r="O100" i="8" s="1"/>
  <c r="Q100" i="8" s="1"/>
  <c r="M99" i="8"/>
  <c r="O99" i="8" s="1"/>
  <c r="Q99" i="8" s="1"/>
  <c r="M98" i="8"/>
  <c r="O98" i="8" s="1"/>
  <c r="Q98" i="8" s="1"/>
  <c r="M96" i="8"/>
  <c r="O96" i="8" s="1"/>
  <c r="Q96" i="8" s="1"/>
  <c r="M95" i="8"/>
  <c r="O95" i="8" s="1"/>
  <c r="Q95" i="8" s="1"/>
  <c r="M93" i="8"/>
  <c r="O93" i="8" s="1"/>
  <c r="Q93" i="8" s="1"/>
  <c r="M92" i="8"/>
  <c r="O92" i="8" s="1"/>
  <c r="Q92" i="8" s="1"/>
  <c r="M90" i="8"/>
  <c r="O90" i="8" s="1"/>
  <c r="Q90" i="8" s="1"/>
  <c r="M78" i="8"/>
  <c r="O78" i="8" s="1"/>
  <c r="Q78" i="8" s="1"/>
  <c r="M76" i="8"/>
  <c r="O76" i="8" s="1"/>
  <c r="Q76" i="8" s="1"/>
  <c r="M75" i="8"/>
  <c r="O75" i="8" s="1"/>
  <c r="Q75" i="8" s="1"/>
  <c r="M243" i="7"/>
  <c r="O243" i="7" s="1"/>
  <c r="Q243" i="7" s="1"/>
  <c r="M242" i="7"/>
  <c r="O242" i="7" s="1"/>
  <c r="Q242" i="7" s="1"/>
  <c r="M240" i="7"/>
  <c r="O240" i="7" s="1"/>
  <c r="Q240" i="7" s="1"/>
  <c r="M239" i="7"/>
  <c r="O239" i="7" s="1"/>
  <c r="Q239" i="7" s="1"/>
  <c r="M238" i="7"/>
  <c r="O238" i="7" s="1"/>
  <c r="Q238" i="7" s="1"/>
  <c r="M212" i="7"/>
  <c r="O212" i="7" s="1"/>
  <c r="Q212" i="7" s="1"/>
  <c r="M47" i="7"/>
  <c r="O47" i="7" s="1"/>
  <c r="Q47" i="7" s="1"/>
  <c r="M38" i="7"/>
  <c r="O38" i="7" s="1"/>
  <c r="Q38" i="7" s="1"/>
  <c r="M37" i="7"/>
  <c r="O37" i="7" s="1"/>
  <c r="Q37" i="7" s="1"/>
  <c r="M34" i="7"/>
  <c r="O34" i="7" s="1"/>
  <c r="Q34" i="7" s="1"/>
  <c r="M184" i="7"/>
  <c r="O184" i="7" s="1"/>
  <c r="Q184" i="7" s="1"/>
  <c r="M183" i="7"/>
  <c r="O183" i="7" s="1"/>
  <c r="Q183" i="7" s="1"/>
  <c r="M181" i="7"/>
  <c r="O181" i="7" s="1"/>
  <c r="Q181" i="7" s="1"/>
  <c r="M180" i="7"/>
  <c r="O180" i="7" s="1"/>
  <c r="Q180" i="7" s="1"/>
  <c r="M179" i="7"/>
  <c r="O179" i="7" s="1"/>
  <c r="Q179" i="7" s="1"/>
  <c r="M177" i="7"/>
  <c r="O177" i="7" s="1"/>
  <c r="Q177" i="7" s="1"/>
  <c r="M176" i="7"/>
  <c r="O176" i="7" s="1"/>
  <c r="Q176" i="7" s="1"/>
  <c r="M112" i="7"/>
  <c r="O112" i="7" s="1"/>
  <c r="Q112" i="7" s="1"/>
  <c r="M111" i="7"/>
  <c r="O111" i="7" s="1"/>
  <c r="Q111" i="7" s="1"/>
  <c r="M110" i="7"/>
  <c r="O110" i="7" s="1"/>
  <c r="Q110" i="7" s="1"/>
  <c r="M109" i="7"/>
  <c r="O109" i="7" s="1"/>
  <c r="Q109" i="7" s="1"/>
  <c r="M108" i="7"/>
  <c r="O108" i="7" s="1"/>
  <c r="Q108" i="7" s="1"/>
  <c r="M107" i="7"/>
  <c r="O107" i="7" s="1"/>
  <c r="Q107" i="7" s="1"/>
  <c r="M106" i="7"/>
  <c r="O106" i="7" s="1"/>
  <c r="Q106" i="7" s="1"/>
  <c r="M105" i="7"/>
  <c r="O105" i="7" s="1"/>
  <c r="Q105" i="7" s="1"/>
  <c r="M101" i="7"/>
  <c r="O101" i="7" s="1"/>
  <c r="Q101" i="7" s="1"/>
  <c r="M100" i="7"/>
  <c r="O100" i="7" s="1"/>
  <c r="Q100" i="7" s="1"/>
  <c r="M46" i="7"/>
  <c r="O46" i="7" s="1"/>
  <c r="Q46" i="7" s="1"/>
  <c r="M45" i="7"/>
  <c r="O45" i="7" s="1"/>
  <c r="Q45" i="7" s="1"/>
  <c r="M44" i="7"/>
  <c r="O44" i="7" s="1"/>
  <c r="Q44" i="7" s="1"/>
  <c r="M29" i="7"/>
  <c r="O29" i="7" s="1"/>
  <c r="Q29" i="7" s="1"/>
  <c r="M28" i="7"/>
  <c r="O28" i="7" s="1"/>
  <c r="Q28" i="7" s="1"/>
  <c r="M26" i="7"/>
  <c r="O26" i="7" s="1"/>
  <c r="Q26" i="7" s="1"/>
  <c r="M25" i="7"/>
  <c r="O25" i="7" s="1"/>
  <c r="Q25" i="7" s="1"/>
  <c r="M24" i="7"/>
  <c r="O24" i="7" s="1"/>
  <c r="Q24" i="7" s="1"/>
  <c r="M23" i="7"/>
  <c r="O23" i="7" s="1"/>
  <c r="Q23" i="7" s="1"/>
  <c r="M22" i="7"/>
  <c r="O22" i="7" s="1"/>
  <c r="Q22" i="7" s="1"/>
  <c r="M260" i="8"/>
  <c r="O260" i="8" s="1"/>
  <c r="Q260" i="8" s="1"/>
  <c r="M259" i="8"/>
  <c r="O259" i="8" s="1"/>
  <c r="Q259" i="8" s="1"/>
  <c r="M258" i="8"/>
  <c r="O258" i="8" s="1"/>
  <c r="Q258" i="8" s="1"/>
  <c r="M247" i="8"/>
  <c r="O247" i="8" s="1"/>
  <c r="Q247" i="8" s="1"/>
  <c r="M246" i="8"/>
  <c r="O246" i="8" s="1"/>
  <c r="Q246" i="8" s="1"/>
  <c r="M244" i="8"/>
  <c r="O244" i="8" s="1"/>
  <c r="Q244" i="8" s="1"/>
  <c r="M243" i="8"/>
  <c r="O243" i="8" s="1"/>
  <c r="Q243" i="8" s="1"/>
  <c r="M242" i="8"/>
  <c r="O242" i="8" s="1"/>
  <c r="Q242" i="8" s="1"/>
  <c r="M240" i="8"/>
  <c r="O240" i="8" s="1"/>
  <c r="Q240" i="8" s="1"/>
  <c r="M239" i="8"/>
  <c r="O239" i="8" s="1"/>
  <c r="Q239" i="8" s="1"/>
  <c r="M238" i="8"/>
  <c r="O238" i="8" s="1"/>
  <c r="Q238" i="8" s="1"/>
  <c r="M237" i="8"/>
  <c r="O237" i="8" s="1"/>
  <c r="Q237" i="8" s="1"/>
  <c r="M236" i="8"/>
  <c r="O236" i="8" s="1"/>
  <c r="Q236" i="8" s="1"/>
  <c r="M235" i="8"/>
  <c r="O235" i="8" s="1"/>
  <c r="Q235" i="8" s="1"/>
  <c r="M234" i="8"/>
  <c r="O234" i="8" s="1"/>
  <c r="Q234" i="8" s="1"/>
  <c r="M233" i="8"/>
  <c r="O233" i="8" s="1"/>
  <c r="Q233" i="8" s="1"/>
  <c r="M232" i="8"/>
  <c r="O232" i="8" s="1"/>
  <c r="Q232" i="8" s="1"/>
  <c r="M231" i="8"/>
  <c r="O231" i="8" s="1"/>
  <c r="Q231" i="8" s="1"/>
  <c r="M220" i="8"/>
  <c r="O220" i="8" s="1"/>
  <c r="Q220" i="8" s="1"/>
  <c r="M219" i="8"/>
  <c r="O219" i="8" s="1"/>
  <c r="Q219" i="8" s="1"/>
  <c r="M203" i="8"/>
  <c r="O203" i="8" s="1"/>
  <c r="Q203" i="8" s="1"/>
  <c r="M202" i="8"/>
  <c r="O202" i="8" s="1"/>
  <c r="Q202" i="8" s="1"/>
  <c r="M172" i="8"/>
  <c r="O172" i="8" s="1"/>
  <c r="Q172" i="8" s="1"/>
  <c r="M171" i="8"/>
  <c r="O171" i="8" s="1"/>
  <c r="Q171" i="8" s="1"/>
  <c r="M150" i="8"/>
  <c r="O150" i="8" s="1"/>
  <c r="Q150" i="8" s="1"/>
  <c r="M149" i="8"/>
  <c r="O149" i="8" s="1"/>
  <c r="Q149" i="8" s="1"/>
  <c r="M148" i="8"/>
  <c r="O148" i="8" s="1"/>
  <c r="Q148" i="8" s="1"/>
  <c r="M147" i="8"/>
  <c r="O147" i="8" s="1"/>
  <c r="Q147" i="8" s="1"/>
  <c r="M145" i="8"/>
  <c r="O145" i="8" s="1"/>
  <c r="Q145" i="8" s="1"/>
  <c r="M144" i="8"/>
  <c r="O144" i="8" s="1"/>
  <c r="Q144" i="8" s="1"/>
  <c r="M143" i="8"/>
  <c r="O143" i="8" s="1"/>
  <c r="Q143" i="8" s="1"/>
  <c r="M142" i="8"/>
  <c r="O142" i="8" s="1"/>
  <c r="Q142" i="8" s="1"/>
  <c r="M111" i="8"/>
  <c r="O111" i="8" s="1"/>
  <c r="Q111" i="8" s="1"/>
  <c r="M110" i="8"/>
  <c r="O110" i="8" s="1"/>
  <c r="Q110" i="8" s="1"/>
  <c r="M109" i="8"/>
  <c r="O109" i="8" s="1"/>
  <c r="Q109" i="8" s="1"/>
  <c r="M108" i="8"/>
  <c r="O108" i="8" s="1"/>
  <c r="Q108" i="8" s="1"/>
  <c r="M107" i="8"/>
  <c r="O107" i="8" s="1"/>
  <c r="Q107" i="8" s="1"/>
  <c r="M106" i="8"/>
  <c r="O106" i="8" s="1"/>
  <c r="Q106" i="8" s="1"/>
  <c r="M105" i="8"/>
  <c r="O105" i="8" s="1"/>
  <c r="Q105" i="8" s="1"/>
  <c r="M83" i="8"/>
  <c r="O83" i="8" s="1"/>
  <c r="Q83" i="8" s="1"/>
  <c r="M81" i="8"/>
  <c r="O81" i="8" s="1"/>
  <c r="Q81" i="8" s="1"/>
  <c r="M80" i="8"/>
  <c r="O80" i="8" s="1"/>
  <c r="Q80" i="8" s="1"/>
  <c r="M64" i="8"/>
  <c r="O64" i="8" s="1"/>
  <c r="Q64" i="8" s="1"/>
  <c r="M63" i="8"/>
  <c r="O63" i="8" s="1"/>
  <c r="Q63" i="8" s="1"/>
  <c r="M62" i="8"/>
  <c r="O62" i="8" s="1"/>
  <c r="Q62" i="8" s="1"/>
  <c r="M59" i="8"/>
  <c r="O59" i="8" s="1"/>
  <c r="Q59" i="8" s="1"/>
  <c r="M256" i="8"/>
  <c r="O256" i="8" s="1"/>
  <c r="Q256" i="8" s="1"/>
  <c r="M255" i="8"/>
  <c r="O255" i="8" s="1"/>
  <c r="Q255" i="8" s="1"/>
  <c r="M254" i="8"/>
  <c r="O254" i="8" s="1"/>
  <c r="Q254" i="8" s="1"/>
  <c r="M253" i="8"/>
  <c r="O253" i="8" s="1"/>
  <c r="Q253" i="8" s="1"/>
  <c r="M226" i="8"/>
  <c r="O226" i="8" s="1"/>
  <c r="Q226" i="8" s="1"/>
  <c r="M225" i="8"/>
  <c r="O225" i="8" s="1"/>
  <c r="Q225" i="8" s="1"/>
  <c r="M224" i="8"/>
  <c r="O224" i="8" s="1"/>
  <c r="Q224" i="8" s="1"/>
  <c r="M223" i="8"/>
  <c r="O223" i="8" s="1"/>
  <c r="Q223" i="8" s="1"/>
  <c r="M222" i="8"/>
  <c r="O222" i="8" s="1"/>
  <c r="Q222" i="8" s="1"/>
  <c r="M221" i="8"/>
  <c r="O221" i="8" s="1"/>
  <c r="Q221" i="8" s="1"/>
  <c r="M201" i="8"/>
  <c r="O201" i="8" s="1"/>
  <c r="Q201" i="8" s="1"/>
  <c r="M199" i="8"/>
  <c r="O199" i="8" s="1"/>
  <c r="Q199" i="8" s="1"/>
  <c r="M198" i="8"/>
  <c r="O198" i="8" s="1"/>
  <c r="Q198" i="8" s="1"/>
  <c r="M197" i="8"/>
  <c r="O197" i="8" s="1"/>
  <c r="Q197" i="8" s="1"/>
  <c r="M196" i="8"/>
  <c r="O196" i="8" s="1"/>
  <c r="Q196" i="8" s="1"/>
  <c r="M195" i="8"/>
  <c r="O195" i="8" s="1"/>
  <c r="Q195" i="8" s="1"/>
  <c r="M194" i="8"/>
  <c r="O194" i="8" s="1"/>
  <c r="Q194" i="8" s="1"/>
  <c r="M193" i="8"/>
  <c r="O193" i="8" s="1"/>
  <c r="Q193" i="8" s="1"/>
  <c r="M192" i="8"/>
  <c r="O192" i="8" s="1"/>
  <c r="Q192" i="8" s="1"/>
  <c r="M162" i="8"/>
  <c r="O162" i="8" s="1"/>
  <c r="Q162" i="8" s="1"/>
  <c r="M161" i="8"/>
  <c r="O161" i="8" s="1"/>
  <c r="Q161" i="8" s="1"/>
  <c r="M160" i="8"/>
  <c r="O160" i="8" s="1"/>
  <c r="Q160" i="8" s="1"/>
  <c r="M159" i="8"/>
  <c r="O159" i="8" s="1"/>
  <c r="Q159" i="8" s="1"/>
  <c r="M158" i="8"/>
  <c r="O158" i="8" s="1"/>
  <c r="Q158" i="8" s="1"/>
  <c r="M154" i="8"/>
  <c r="O154" i="8" s="1"/>
  <c r="Q154" i="8" s="1"/>
  <c r="M153" i="8"/>
  <c r="O153" i="8" s="1"/>
  <c r="Q153" i="8" s="1"/>
  <c r="M152" i="8"/>
  <c r="O152" i="8" s="1"/>
  <c r="Q152" i="8" s="1"/>
  <c r="M151" i="8"/>
  <c r="O151" i="8" s="1"/>
  <c r="Q151" i="8" s="1"/>
  <c r="M101" i="8"/>
  <c r="O101" i="8" s="1"/>
  <c r="Q101" i="8" s="1"/>
  <c r="M58" i="8"/>
  <c r="O58" i="8" s="1"/>
  <c r="Q58" i="8" s="1"/>
  <c r="M57" i="8"/>
  <c r="O57" i="8" s="1"/>
  <c r="Q57" i="8" s="1"/>
  <c r="M56" i="8"/>
  <c r="O56" i="8" s="1"/>
  <c r="Q56" i="8" s="1"/>
  <c r="M55" i="8"/>
  <c r="O55" i="8" s="1"/>
  <c r="Q55" i="8" s="1"/>
  <c r="M54" i="8"/>
  <c r="O54" i="8" s="1"/>
  <c r="Q54" i="8" s="1"/>
  <c r="M52" i="8"/>
  <c r="O52" i="8" s="1"/>
  <c r="Q52" i="8" s="1"/>
  <c r="M51" i="8"/>
  <c r="O51" i="8" s="1"/>
  <c r="Q51" i="8" s="1"/>
  <c r="M50" i="8"/>
  <c r="O50" i="8" s="1"/>
  <c r="Q50" i="8" s="1"/>
  <c r="M32" i="8"/>
  <c r="O32" i="8" s="1"/>
  <c r="Q32" i="8" s="1"/>
  <c r="M263" i="9"/>
  <c r="O263" i="9" s="1"/>
  <c r="Q263" i="9" s="1"/>
  <c r="M251" i="9"/>
  <c r="O251" i="9" s="1"/>
  <c r="Q251" i="9" s="1"/>
  <c r="M236" i="9"/>
  <c r="O236" i="9" s="1"/>
  <c r="Q236" i="9" s="1"/>
  <c r="M235" i="9"/>
  <c r="O235" i="9" s="1"/>
  <c r="Q235" i="9" s="1"/>
  <c r="M234" i="9"/>
  <c r="O234" i="9" s="1"/>
  <c r="Q234" i="9" s="1"/>
  <c r="M221" i="9"/>
  <c r="O221" i="9" s="1"/>
  <c r="Q221" i="9" s="1"/>
  <c r="M208" i="9"/>
  <c r="O208" i="9" s="1"/>
  <c r="Q208" i="9" s="1"/>
  <c r="M207" i="9"/>
  <c r="O207" i="9" s="1"/>
  <c r="Q207" i="9" s="1"/>
  <c r="M206" i="9"/>
  <c r="O206" i="9" s="1"/>
  <c r="Q206" i="9" s="1"/>
  <c r="M205" i="9"/>
  <c r="O205" i="9" s="1"/>
  <c r="Q205" i="9" s="1"/>
  <c r="M204" i="9"/>
  <c r="O204" i="9" s="1"/>
  <c r="Q204" i="9" s="1"/>
  <c r="M195" i="9"/>
  <c r="O195" i="9" s="1"/>
  <c r="Q195" i="9" s="1"/>
  <c r="M194" i="9"/>
  <c r="O194" i="9" s="1"/>
  <c r="Q194" i="9" s="1"/>
  <c r="M193" i="9"/>
  <c r="O193" i="9" s="1"/>
  <c r="Q193" i="9" s="1"/>
  <c r="M192" i="9"/>
  <c r="O192" i="9" s="1"/>
  <c r="Q192" i="9" s="1"/>
  <c r="M184" i="9"/>
  <c r="O184" i="9" s="1"/>
  <c r="Q184" i="9" s="1"/>
  <c r="M183" i="9"/>
  <c r="O183" i="9" s="1"/>
  <c r="Q183" i="9" s="1"/>
  <c r="M181" i="9"/>
  <c r="O181" i="9" s="1"/>
  <c r="Q181" i="9" s="1"/>
  <c r="M180" i="9"/>
  <c r="O180" i="9" s="1"/>
  <c r="Q180" i="9" s="1"/>
  <c r="M165" i="9"/>
  <c r="O165" i="9" s="1"/>
  <c r="Q165" i="9" s="1"/>
  <c r="M154" i="9"/>
  <c r="O154" i="9" s="1"/>
  <c r="Q154" i="9" s="1"/>
  <c r="M153" i="9"/>
  <c r="O153" i="9" s="1"/>
  <c r="Q153" i="9" s="1"/>
  <c r="M138" i="9"/>
  <c r="O138" i="9" s="1"/>
  <c r="Q138" i="9" s="1"/>
  <c r="M137" i="9"/>
  <c r="O137" i="9" s="1"/>
  <c r="Q137" i="9" s="1"/>
  <c r="M114" i="9"/>
  <c r="O114" i="9" s="1"/>
  <c r="Q114" i="9" s="1"/>
  <c r="M112" i="9"/>
  <c r="O112" i="9" s="1"/>
  <c r="Q112" i="9" s="1"/>
  <c r="M111" i="9"/>
  <c r="O111" i="9" s="1"/>
  <c r="Q111" i="9" s="1"/>
  <c r="M110" i="9"/>
  <c r="O110" i="9" s="1"/>
  <c r="Q110" i="9" s="1"/>
  <c r="M109" i="9"/>
  <c r="O109" i="9" s="1"/>
  <c r="Q109" i="9" s="1"/>
  <c r="M108" i="9"/>
  <c r="O108" i="9" s="1"/>
  <c r="Q108" i="9" s="1"/>
  <c r="M95" i="9"/>
  <c r="O95" i="9" s="1"/>
  <c r="Q95" i="9" s="1"/>
  <c r="M93" i="9"/>
  <c r="O93" i="9" s="1"/>
  <c r="Q93" i="9" s="1"/>
  <c r="M92" i="9"/>
  <c r="O92" i="9" s="1"/>
  <c r="Q92" i="9" s="1"/>
  <c r="M90" i="9"/>
  <c r="O90" i="9" s="1"/>
  <c r="Q90" i="9" s="1"/>
  <c r="M75" i="9"/>
  <c r="O75" i="9" s="1"/>
  <c r="Q75" i="9" s="1"/>
  <c r="M73" i="9"/>
  <c r="O73" i="9" s="1"/>
  <c r="Q73" i="9" s="1"/>
  <c r="M72" i="9"/>
  <c r="O72" i="9" s="1"/>
  <c r="Q72" i="9" s="1"/>
  <c r="M69" i="9"/>
  <c r="O69" i="9" s="1"/>
  <c r="Q69" i="9" s="1"/>
  <c r="M68" i="9"/>
  <c r="O68" i="9" s="1"/>
  <c r="Q68" i="9" s="1"/>
  <c r="M67" i="9"/>
  <c r="O67" i="9" s="1"/>
  <c r="Q67" i="9" s="1"/>
  <c r="M64" i="9"/>
  <c r="O64" i="9" s="1"/>
  <c r="Q64" i="9" s="1"/>
  <c r="M63" i="9"/>
  <c r="O63" i="9" s="1"/>
  <c r="Q63" i="9" s="1"/>
  <c r="M62" i="9"/>
  <c r="O62" i="9" s="1"/>
  <c r="Q62" i="9" s="1"/>
  <c r="M59" i="9"/>
  <c r="O59" i="9" s="1"/>
  <c r="Q59" i="9" s="1"/>
  <c r="M58" i="9"/>
  <c r="O58" i="9" s="1"/>
  <c r="Q58" i="9" s="1"/>
  <c r="M57" i="9"/>
  <c r="O57" i="9" s="1"/>
  <c r="Q57" i="9" s="1"/>
  <c r="M56" i="9"/>
  <c r="O56" i="9" s="1"/>
  <c r="Q56" i="9" s="1"/>
  <c r="M55" i="9"/>
  <c r="O55" i="9" s="1"/>
  <c r="Q55" i="9" s="1"/>
  <c r="M45" i="9"/>
  <c r="O45" i="9" s="1"/>
  <c r="Q45" i="9" s="1"/>
  <c r="M44" i="9"/>
  <c r="O44" i="9" s="1"/>
  <c r="Q44" i="9" s="1"/>
  <c r="M268" i="10"/>
  <c r="O268" i="10" s="1"/>
  <c r="Q268" i="10" s="1"/>
  <c r="M267" i="10"/>
  <c r="O267" i="10" s="1"/>
  <c r="Q267" i="10" s="1"/>
  <c r="M266" i="10"/>
  <c r="O266" i="10" s="1"/>
  <c r="Q266" i="10" s="1"/>
  <c r="M265" i="10"/>
  <c r="O265" i="10" s="1"/>
  <c r="Q265" i="10" s="1"/>
  <c r="M264" i="10"/>
  <c r="O264" i="10" s="1"/>
  <c r="Q264" i="10" s="1"/>
  <c r="M263" i="10"/>
  <c r="O263" i="10" s="1"/>
  <c r="Q263" i="10" s="1"/>
  <c r="M262" i="10"/>
  <c r="O262" i="10" s="1"/>
  <c r="Q262" i="10" s="1"/>
  <c r="M261" i="10"/>
  <c r="O261" i="10" s="1"/>
  <c r="Q261" i="10" s="1"/>
  <c r="M260" i="10"/>
  <c r="O260" i="10" s="1"/>
  <c r="Q260" i="10" s="1"/>
  <c r="M259" i="10"/>
  <c r="O259" i="10" s="1"/>
  <c r="Q259" i="10" s="1"/>
  <c r="M258" i="10"/>
  <c r="O258" i="10" s="1"/>
  <c r="Q258" i="10" s="1"/>
  <c r="M256" i="7"/>
  <c r="O256" i="7" s="1"/>
  <c r="Q256" i="7" s="1"/>
  <c r="M255" i="7"/>
  <c r="O255" i="7" s="1"/>
  <c r="Q255" i="7" s="1"/>
  <c r="M254" i="7"/>
  <c r="O254" i="7" s="1"/>
  <c r="Q254" i="7" s="1"/>
  <c r="M253" i="7"/>
  <c r="O253" i="7" s="1"/>
  <c r="Q253" i="7" s="1"/>
  <c r="M140" i="7"/>
  <c r="O140" i="7" s="1"/>
  <c r="Q140" i="7" s="1"/>
  <c r="M138" i="7"/>
  <c r="O138" i="7" s="1"/>
  <c r="Q138" i="7" s="1"/>
  <c r="M137" i="7"/>
  <c r="O137" i="7" s="1"/>
  <c r="Q137" i="7" s="1"/>
  <c r="M136" i="7"/>
  <c r="O136" i="7" s="1"/>
  <c r="Q136" i="7" s="1"/>
  <c r="M135" i="7"/>
  <c r="O135" i="7" s="1"/>
  <c r="Q135" i="7" s="1"/>
  <c r="M68" i="7"/>
  <c r="O68" i="7" s="1"/>
  <c r="Q68" i="7" s="1"/>
  <c r="M42" i="7"/>
  <c r="O42" i="7" s="1"/>
  <c r="Q42" i="7" s="1"/>
  <c r="M41" i="7"/>
  <c r="O41" i="7" s="1"/>
  <c r="Q41" i="7" s="1"/>
  <c r="M40" i="7"/>
  <c r="O40" i="7" s="1"/>
  <c r="Q40" i="7" s="1"/>
  <c r="M141" i="8"/>
  <c r="O141" i="8" s="1"/>
  <c r="Q141" i="8" s="1"/>
  <c r="M140" i="8"/>
  <c r="O140" i="8" s="1"/>
  <c r="Q140" i="8" s="1"/>
  <c r="M138" i="8"/>
  <c r="O138" i="8" s="1"/>
  <c r="Q138" i="8" s="1"/>
  <c r="M137" i="8"/>
  <c r="O137" i="8" s="1"/>
  <c r="Q137" i="8" s="1"/>
  <c r="M136" i="8"/>
  <c r="O136" i="8" s="1"/>
  <c r="Q136" i="8" s="1"/>
  <c r="M135" i="8"/>
  <c r="O135" i="8" s="1"/>
  <c r="Q135" i="8" s="1"/>
  <c r="M134" i="8"/>
  <c r="O134" i="8" s="1"/>
  <c r="Q134" i="8" s="1"/>
  <c r="M133" i="8"/>
  <c r="O133" i="8" s="1"/>
  <c r="Q133" i="8" s="1"/>
  <c r="M120" i="8"/>
  <c r="O120" i="8" s="1"/>
  <c r="Q120" i="8" s="1"/>
  <c r="M119" i="8"/>
  <c r="O119" i="8" s="1"/>
  <c r="Q119" i="8" s="1"/>
  <c r="M118" i="8"/>
  <c r="O118" i="8" s="1"/>
  <c r="Q118" i="8" s="1"/>
  <c r="M117" i="8"/>
  <c r="O117" i="8" s="1"/>
  <c r="Q117" i="8" s="1"/>
  <c r="M116" i="8"/>
  <c r="O116" i="8" s="1"/>
  <c r="Q116" i="8" s="1"/>
  <c r="M115" i="8"/>
  <c r="O115" i="8" s="1"/>
  <c r="Q115" i="8" s="1"/>
  <c r="M114" i="8"/>
  <c r="O114" i="8" s="1"/>
  <c r="Q114" i="8" s="1"/>
  <c r="M112" i="8"/>
  <c r="O112" i="8" s="1"/>
  <c r="Q112" i="8" s="1"/>
  <c r="M89" i="8"/>
  <c r="O89" i="8" s="1"/>
  <c r="Q89" i="8" s="1"/>
  <c r="M87" i="8"/>
  <c r="O87" i="8" s="1"/>
  <c r="Q87" i="8" s="1"/>
  <c r="M85" i="8"/>
  <c r="O85" i="8" s="1"/>
  <c r="Q85" i="8" s="1"/>
  <c r="M84" i="8"/>
  <c r="O84" i="8" s="1"/>
  <c r="Q84" i="8" s="1"/>
  <c r="M49" i="8"/>
  <c r="O49" i="8" s="1"/>
  <c r="Q49" i="8" s="1"/>
  <c r="M48" i="8"/>
  <c r="O48" i="8" s="1"/>
  <c r="Q48" i="8" s="1"/>
  <c r="M47" i="8"/>
  <c r="O47" i="8" s="1"/>
  <c r="Q47" i="8" s="1"/>
  <c r="M46" i="8"/>
  <c r="O46" i="8" s="1"/>
  <c r="Q46" i="8" s="1"/>
  <c r="M31" i="8"/>
  <c r="O31" i="8" s="1"/>
  <c r="Q31" i="8" s="1"/>
  <c r="M30" i="8"/>
  <c r="O30" i="8" s="1"/>
  <c r="Q30" i="8" s="1"/>
  <c r="M29" i="8"/>
  <c r="O29" i="8" s="1"/>
  <c r="Q29" i="8" s="1"/>
  <c r="M28" i="8"/>
  <c r="O28" i="8" s="1"/>
  <c r="Q28" i="8" s="1"/>
  <c r="M26" i="8"/>
  <c r="O26" i="8" s="1"/>
  <c r="Q26" i="8" s="1"/>
  <c r="M25" i="8"/>
  <c r="O25" i="8" s="1"/>
  <c r="Q25" i="8" s="1"/>
  <c r="M24" i="8"/>
  <c r="O24" i="8" s="1"/>
  <c r="Q24" i="8" s="1"/>
  <c r="M262" i="9"/>
  <c r="O262" i="9" s="1"/>
  <c r="Q262" i="9" s="1"/>
  <c r="M261" i="9"/>
  <c r="O261" i="9" s="1"/>
  <c r="Q261" i="9" s="1"/>
  <c r="M260" i="9"/>
  <c r="O260" i="9" s="1"/>
  <c r="Q260" i="9" s="1"/>
  <c r="M259" i="9"/>
  <c r="O259" i="9" s="1"/>
  <c r="Q259" i="9" s="1"/>
  <c r="M258" i="9"/>
  <c r="O258" i="9" s="1"/>
  <c r="Q258" i="9" s="1"/>
  <c r="M250" i="9"/>
  <c r="O250" i="9" s="1"/>
  <c r="Q250" i="9" s="1"/>
  <c r="M249" i="9"/>
  <c r="O249" i="9" s="1"/>
  <c r="Q249" i="9" s="1"/>
  <c r="M248" i="9"/>
  <c r="O248" i="9" s="1"/>
  <c r="Q248" i="9" s="1"/>
  <c r="M247" i="9"/>
  <c r="O247" i="9" s="1"/>
  <c r="Q247" i="9" s="1"/>
  <c r="M233" i="9"/>
  <c r="O233" i="9" s="1"/>
  <c r="Q233" i="9" s="1"/>
  <c r="M232" i="9"/>
  <c r="O232" i="9" s="1"/>
  <c r="Q232" i="9" s="1"/>
  <c r="M231" i="9"/>
  <c r="O231" i="9" s="1"/>
  <c r="Q231" i="9" s="1"/>
  <c r="M230" i="9"/>
  <c r="O230" i="9" s="1"/>
  <c r="Q230" i="9" s="1"/>
  <c r="M229" i="9"/>
  <c r="O229" i="9" s="1"/>
  <c r="Q229" i="9" s="1"/>
  <c r="M220" i="9"/>
  <c r="O220" i="9" s="1"/>
  <c r="Q220" i="9" s="1"/>
  <c r="M203" i="9"/>
  <c r="O203" i="9" s="1"/>
  <c r="Q203" i="9" s="1"/>
  <c r="M191" i="9"/>
  <c r="O191" i="9" s="1"/>
  <c r="Q191" i="9" s="1"/>
  <c r="M190" i="9"/>
  <c r="O190" i="9" s="1"/>
  <c r="Q190" i="9" s="1"/>
  <c r="M188" i="9"/>
  <c r="O188" i="9" s="1"/>
  <c r="Q188" i="9" s="1"/>
  <c r="M187" i="9"/>
  <c r="O187" i="9" s="1"/>
  <c r="Q187" i="9" s="1"/>
  <c r="M179" i="9"/>
  <c r="O179" i="9" s="1"/>
  <c r="Q179" i="9" s="1"/>
  <c r="M177" i="9"/>
  <c r="O177" i="9" s="1"/>
  <c r="Q177" i="9" s="1"/>
  <c r="M164" i="9"/>
  <c r="O164" i="9" s="1"/>
  <c r="Q164" i="9" s="1"/>
  <c r="M162" i="9"/>
  <c r="O162" i="9" s="1"/>
  <c r="Q162" i="9" s="1"/>
  <c r="M152" i="9"/>
  <c r="O152" i="9" s="1"/>
  <c r="Q152" i="9" s="1"/>
  <c r="M151" i="9"/>
  <c r="O151" i="9" s="1"/>
  <c r="Q151" i="9" s="1"/>
  <c r="M150" i="9"/>
  <c r="O150" i="9" s="1"/>
  <c r="Q150" i="9" s="1"/>
  <c r="M149" i="9"/>
  <c r="O149" i="9" s="1"/>
  <c r="Q149" i="9" s="1"/>
  <c r="M148" i="9"/>
  <c r="O148" i="9" s="1"/>
  <c r="Q148" i="9" s="1"/>
  <c r="M147" i="9"/>
  <c r="O147" i="9" s="1"/>
  <c r="Q147" i="9" s="1"/>
  <c r="M136" i="9"/>
  <c r="O136" i="9" s="1"/>
  <c r="Q136" i="9" s="1"/>
  <c r="M135" i="9"/>
  <c r="O135" i="9" s="1"/>
  <c r="Q135" i="9" s="1"/>
  <c r="M134" i="9"/>
  <c r="O134" i="9" s="1"/>
  <c r="Q134" i="9" s="1"/>
  <c r="M133" i="9"/>
  <c r="O133" i="9" s="1"/>
  <c r="Q133" i="9" s="1"/>
  <c r="M131" i="9"/>
  <c r="O131" i="9" s="1"/>
  <c r="Q131" i="9" s="1"/>
  <c r="M130" i="9"/>
  <c r="O130" i="9" s="1"/>
  <c r="Q130" i="9" s="1"/>
  <c r="M129" i="9"/>
  <c r="O129" i="9" s="1"/>
  <c r="Q129" i="9" s="1"/>
  <c r="M128" i="9"/>
  <c r="O128" i="9" s="1"/>
  <c r="Q128" i="9" s="1"/>
  <c r="M127" i="9"/>
  <c r="O127" i="9" s="1"/>
  <c r="Q127" i="9" s="1"/>
  <c r="M107" i="9"/>
  <c r="O107" i="9" s="1"/>
  <c r="Q107" i="9" s="1"/>
  <c r="M106" i="9"/>
  <c r="O106" i="9" s="1"/>
  <c r="Q106" i="9" s="1"/>
  <c r="M89" i="9"/>
  <c r="O89" i="9" s="1"/>
  <c r="Q89" i="9" s="1"/>
  <c r="M87" i="9"/>
  <c r="O87" i="9" s="1"/>
  <c r="Q87" i="9" s="1"/>
  <c r="M85" i="9"/>
  <c r="O85" i="9" s="1"/>
  <c r="Q85" i="9" s="1"/>
  <c r="M84" i="9"/>
  <c r="O84" i="9" s="1"/>
  <c r="Q84" i="9" s="1"/>
  <c r="M83" i="9"/>
  <c r="O83" i="9" s="1"/>
  <c r="Q83" i="9" s="1"/>
  <c r="M54" i="9"/>
  <c r="O54" i="9" s="1"/>
  <c r="Q54" i="9" s="1"/>
  <c r="M52" i="9"/>
  <c r="O52" i="9" s="1"/>
  <c r="Q52" i="9" s="1"/>
  <c r="M42" i="9"/>
  <c r="O42" i="9" s="1"/>
  <c r="Q42" i="9" s="1"/>
  <c r="M41" i="9"/>
  <c r="O41" i="9" s="1"/>
  <c r="Q41" i="9" s="1"/>
  <c r="M40" i="9"/>
  <c r="O40" i="9" s="1"/>
  <c r="Q40" i="9" s="1"/>
  <c r="M39" i="9"/>
  <c r="O39" i="9" s="1"/>
  <c r="Q39" i="9" s="1"/>
  <c r="M38" i="9"/>
  <c r="O38" i="9" s="1"/>
  <c r="Q38" i="9" s="1"/>
  <c r="M37" i="9"/>
  <c r="O37" i="9" s="1"/>
  <c r="Q37" i="9" s="1"/>
  <c r="M34" i="9"/>
  <c r="O34" i="9" s="1"/>
  <c r="Q34" i="9" s="1"/>
  <c r="M33" i="9"/>
  <c r="O33" i="9" s="1"/>
  <c r="Q33" i="9" s="1"/>
  <c r="M32" i="9"/>
  <c r="O32" i="9" s="1"/>
  <c r="Q32" i="9" s="1"/>
  <c r="M31" i="9"/>
  <c r="O31" i="9" s="1"/>
  <c r="Q31" i="9" s="1"/>
  <c r="M30" i="9"/>
  <c r="O30" i="9" s="1"/>
  <c r="Q30" i="9" s="1"/>
  <c r="M29" i="9"/>
  <c r="O29" i="9" s="1"/>
  <c r="Q29" i="9" s="1"/>
  <c r="M28" i="9"/>
  <c r="O28" i="9" s="1"/>
  <c r="Q28" i="9" s="1"/>
  <c r="M26" i="9"/>
  <c r="O26" i="9" s="1"/>
  <c r="Q26" i="9" s="1"/>
  <c r="M25" i="9"/>
  <c r="O25" i="9" s="1"/>
  <c r="Q25" i="9" s="1"/>
  <c r="M17" i="9"/>
  <c r="O17" i="9" s="1"/>
  <c r="Q17" i="9" s="1"/>
  <c r="T17" i="9" s="1"/>
  <c r="M16" i="9"/>
  <c r="O16" i="9" s="1"/>
  <c r="Q16" i="9" s="1"/>
  <c r="T16" i="9" s="1"/>
  <c r="M15" i="9"/>
  <c r="O15" i="9" s="1"/>
  <c r="Q15" i="9" s="1"/>
  <c r="T15" i="9" s="1"/>
  <c r="M14" i="9"/>
  <c r="O14" i="9" s="1"/>
  <c r="Q14" i="9" s="1"/>
  <c r="T14" i="9" s="1"/>
  <c r="M256" i="10"/>
  <c r="O256" i="10" s="1"/>
  <c r="Q256" i="10" s="1"/>
  <c r="M255" i="10"/>
  <c r="O255" i="10" s="1"/>
  <c r="Q255" i="10" s="1"/>
  <c r="M254" i="10"/>
  <c r="O254" i="10" s="1"/>
  <c r="Q254" i="10" s="1"/>
  <c r="M253" i="10"/>
  <c r="O253" i="10" s="1"/>
  <c r="Q253" i="10" s="1"/>
  <c r="M33" i="7"/>
  <c r="O33" i="7" s="1"/>
  <c r="Q33" i="7" s="1"/>
  <c r="M32" i="7"/>
  <c r="O32" i="7" s="1"/>
  <c r="Q32" i="7" s="1"/>
  <c r="M31" i="7"/>
  <c r="O31" i="7" s="1"/>
  <c r="Q31" i="7" s="1"/>
  <c r="M30" i="7"/>
  <c r="O30" i="7" s="1"/>
  <c r="Q30" i="7" s="1"/>
  <c r="M268" i="8"/>
  <c r="O268" i="8" s="1"/>
  <c r="Q268" i="8" s="1"/>
  <c r="M267" i="8"/>
  <c r="O267" i="8" s="1"/>
  <c r="Q267" i="8" s="1"/>
  <c r="M266" i="8"/>
  <c r="O266" i="8" s="1"/>
  <c r="Q266" i="8" s="1"/>
  <c r="M265" i="8"/>
  <c r="O265" i="8" s="1"/>
  <c r="Q265" i="8" s="1"/>
  <c r="M264" i="8"/>
  <c r="O264" i="8" s="1"/>
  <c r="Q264" i="8" s="1"/>
  <c r="M263" i="8"/>
  <c r="O263" i="8" s="1"/>
  <c r="Q263" i="8" s="1"/>
  <c r="M262" i="8"/>
  <c r="O262" i="8" s="1"/>
  <c r="Q262" i="8" s="1"/>
  <c r="M261" i="8"/>
  <c r="O261" i="8" s="1"/>
  <c r="Q261" i="8" s="1"/>
  <c r="M230" i="8"/>
  <c r="O230" i="8" s="1"/>
  <c r="Q230" i="8" s="1"/>
  <c r="M218" i="8"/>
  <c r="O218" i="8" s="1"/>
  <c r="Q218" i="8" s="1"/>
  <c r="M217" i="8"/>
  <c r="O217" i="8" s="1"/>
  <c r="Q217" i="8" s="1"/>
  <c r="M216" i="8"/>
  <c r="O216" i="8" s="1"/>
  <c r="Q216" i="8" s="1"/>
  <c r="M215" i="8"/>
  <c r="O215" i="8" s="1"/>
  <c r="Q215" i="8" s="1"/>
  <c r="M207" i="8"/>
  <c r="O207" i="8" s="1"/>
  <c r="Q207" i="8" s="1"/>
  <c r="M206" i="8"/>
  <c r="O206" i="8" s="1"/>
  <c r="Q206" i="8" s="1"/>
  <c r="M205" i="8"/>
  <c r="O205" i="8" s="1"/>
  <c r="Q205" i="8" s="1"/>
  <c r="M204" i="8"/>
  <c r="O204" i="8" s="1"/>
  <c r="Q204" i="8" s="1"/>
  <c r="M170" i="8"/>
  <c r="O170" i="8" s="1"/>
  <c r="Q170" i="8" s="1"/>
  <c r="M169" i="8"/>
  <c r="O169" i="8" s="1"/>
  <c r="Q169" i="8" s="1"/>
  <c r="M167" i="8"/>
  <c r="O167" i="8" s="1"/>
  <c r="Q167" i="8" s="1"/>
  <c r="M166" i="8"/>
  <c r="O166" i="8" s="1"/>
  <c r="Q166" i="8" s="1"/>
  <c r="M79" i="8"/>
  <c r="O79" i="8" s="1"/>
  <c r="Q79" i="8" s="1"/>
  <c r="M45" i="8"/>
  <c r="O45" i="8" s="1"/>
  <c r="Q45" i="8" s="1"/>
  <c r="M44" i="8"/>
  <c r="O44" i="8" s="1"/>
  <c r="Q44" i="8" s="1"/>
  <c r="M23" i="8"/>
  <c r="O23" i="8" s="1"/>
  <c r="Q23" i="8" s="1"/>
  <c r="M22" i="8"/>
  <c r="O22" i="8" s="1"/>
  <c r="Q22" i="8" s="1"/>
  <c r="M21" i="8"/>
  <c r="O21" i="8" s="1"/>
  <c r="Q21" i="8" s="1"/>
  <c r="M17" i="8"/>
  <c r="O17" i="8" s="1"/>
  <c r="Q17" i="8" s="1"/>
  <c r="T17" i="8" s="1"/>
  <c r="S17" i="8" s="1"/>
  <c r="R17" i="8" s="1"/>
  <c r="M16" i="8"/>
  <c r="O16" i="8" s="1"/>
  <c r="Q16" i="8" s="1"/>
  <c r="T16" i="8" s="1"/>
  <c r="S16" i="8" s="1"/>
  <c r="R16" i="8" s="1"/>
  <c r="M15" i="8"/>
  <c r="O15" i="8" s="1"/>
  <c r="Q15" i="8" s="1"/>
  <c r="T15" i="8" s="1"/>
  <c r="M14" i="8"/>
  <c r="O14" i="8" s="1"/>
  <c r="Q14" i="8" s="1"/>
  <c r="T14" i="8" s="1"/>
  <c r="S14" i="8" s="1"/>
  <c r="R14" i="8" s="1"/>
  <c r="M13" i="8"/>
  <c r="O13" i="8" s="1"/>
  <c r="Q13" i="8" s="1"/>
  <c r="T13" i="8" s="1"/>
  <c r="M271" i="9"/>
  <c r="O271" i="9" s="1"/>
  <c r="Q271" i="9" s="1"/>
  <c r="M256" i="9"/>
  <c r="O256" i="9" s="1"/>
  <c r="Q256" i="9" s="1"/>
  <c r="M255" i="9"/>
  <c r="O255" i="9" s="1"/>
  <c r="Q255" i="9" s="1"/>
  <c r="M246" i="9"/>
  <c r="O246" i="9" s="1"/>
  <c r="Q246" i="9" s="1"/>
  <c r="M244" i="9"/>
  <c r="O244" i="9" s="1"/>
  <c r="Q244" i="9" s="1"/>
  <c r="M243" i="9"/>
  <c r="O243" i="9" s="1"/>
  <c r="Q243" i="9" s="1"/>
  <c r="M242" i="9"/>
  <c r="O242" i="9" s="1"/>
  <c r="Q242" i="9" s="1"/>
  <c r="M240" i="9"/>
  <c r="O240" i="9" s="1"/>
  <c r="Q240" i="9" s="1"/>
  <c r="M239" i="9"/>
  <c r="O239" i="9" s="1"/>
  <c r="Q239" i="9" s="1"/>
  <c r="M238" i="9"/>
  <c r="O238" i="9" s="1"/>
  <c r="Q238" i="9" s="1"/>
  <c r="M228" i="9"/>
  <c r="O228" i="9" s="1"/>
  <c r="Q228" i="9" s="1"/>
  <c r="M227" i="9"/>
  <c r="O227" i="9" s="1"/>
  <c r="Q227" i="9" s="1"/>
  <c r="M226" i="9"/>
  <c r="O226" i="9" s="1"/>
  <c r="Q226" i="9" s="1"/>
  <c r="M219" i="9"/>
  <c r="O219" i="9" s="1"/>
  <c r="Q219" i="9" s="1"/>
  <c r="M218" i="9"/>
  <c r="O218" i="9" s="1"/>
  <c r="Q218" i="9" s="1"/>
  <c r="M217" i="9"/>
  <c r="O217" i="9" s="1"/>
  <c r="Q217" i="9" s="1"/>
  <c r="M216" i="9"/>
  <c r="O216" i="9" s="1"/>
  <c r="Q216" i="9" s="1"/>
  <c r="M202" i="9"/>
  <c r="O202" i="9" s="1"/>
  <c r="Q202" i="9" s="1"/>
  <c r="M201" i="9"/>
  <c r="O201" i="9" s="1"/>
  <c r="Q201" i="9" s="1"/>
  <c r="M199" i="9"/>
  <c r="O199" i="9" s="1"/>
  <c r="Q199" i="9" s="1"/>
  <c r="M198" i="9"/>
  <c r="O198" i="9" s="1"/>
  <c r="Q198" i="9" s="1"/>
  <c r="M186" i="9"/>
  <c r="O186" i="9" s="1"/>
  <c r="Q186" i="9" s="1"/>
  <c r="M176" i="9"/>
  <c r="O176" i="9" s="1"/>
  <c r="Q176" i="9" s="1"/>
  <c r="M175" i="9"/>
  <c r="O175" i="9" s="1"/>
  <c r="Q175" i="9" s="1"/>
  <c r="M174" i="9"/>
  <c r="O174" i="9" s="1"/>
  <c r="Q174" i="9" s="1"/>
  <c r="M172" i="9"/>
  <c r="O172" i="9" s="1"/>
  <c r="Q172" i="9" s="1"/>
  <c r="M171" i="9"/>
  <c r="O171" i="9" s="1"/>
  <c r="Q171" i="9" s="1"/>
  <c r="M170" i="9"/>
  <c r="O170" i="9" s="1"/>
  <c r="Q170" i="9" s="1"/>
  <c r="M169" i="9"/>
  <c r="O169" i="9" s="1"/>
  <c r="Q169" i="9" s="1"/>
  <c r="M167" i="9"/>
  <c r="O167" i="9" s="1"/>
  <c r="Q167" i="9" s="1"/>
  <c r="M161" i="9"/>
  <c r="O161" i="9" s="1"/>
  <c r="Q161" i="9" s="1"/>
  <c r="M160" i="9"/>
  <c r="O160" i="9" s="1"/>
  <c r="Q160" i="9" s="1"/>
  <c r="M145" i="9"/>
  <c r="O145" i="9" s="1"/>
  <c r="Q145" i="9" s="1"/>
  <c r="M126" i="9"/>
  <c r="O126" i="9" s="1"/>
  <c r="Q126" i="9" s="1"/>
  <c r="M122" i="9"/>
  <c r="O122" i="9" s="1"/>
  <c r="Q122" i="9" s="1"/>
  <c r="M121" i="9"/>
  <c r="O121" i="9" s="1"/>
  <c r="Q121" i="9" s="1"/>
  <c r="M120" i="9"/>
  <c r="O120" i="9" s="1"/>
  <c r="Q120" i="9" s="1"/>
  <c r="M119" i="9"/>
  <c r="O119" i="9" s="1"/>
  <c r="Q119" i="9" s="1"/>
  <c r="M105" i="9"/>
  <c r="O105" i="9" s="1"/>
  <c r="Q105" i="9" s="1"/>
  <c r="M101" i="9"/>
  <c r="O101" i="9" s="1"/>
  <c r="Q101" i="9" s="1"/>
  <c r="M100" i="9"/>
  <c r="O100" i="9" s="1"/>
  <c r="Q100" i="9" s="1"/>
  <c r="M99" i="9"/>
  <c r="O99" i="9" s="1"/>
  <c r="Q99" i="9" s="1"/>
  <c r="M81" i="9"/>
  <c r="O81" i="9" s="1"/>
  <c r="Q81" i="9" s="1"/>
  <c r="M51" i="9"/>
  <c r="O51" i="9" s="1"/>
  <c r="Q51" i="9" s="1"/>
  <c r="M50" i="9"/>
  <c r="O50" i="9" s="1"/>
  <c r="Q50" i="9" s="1"/>
  <c r="M49" i="9"/>
  <c r="O49" i="9" s="1"/>
  <c r="Q49" i="9" s="1"/>
  <c r="M48" i="9"/>
  <c r="O48" i="9" s="1"/>
  <c r="Q48" i="9" s="1"/>
  <c r="M24" i="9"/>
  <c r="O24" i="9" s="1"/>
  <c r="Q24" i="9" s="1"/>
  <c r="M23" i="9"/>
  <c r="O23" i="9" s="1"/>
  <c r="Q23" i="9" s="1"/>
  <c r="M13" i="9"/>
  <c r="O13" i="9" s="1"/>
  <c r="Q13" i="9" s="1"/>
  <c r="T13" i="9" s="1"/>
  <c r="M271" i="10"/>
  <c r="O271" i="10" s="1"/>
  <c r="Q271" i="10" s="1"/>
  <c r="M251" i="10"/>
  <c r="O251" i="10" s="1"/>
  <c r="Q251" i="10" s="1"/>
  <c r="M250" i="10"/>
  <c r="O250" i="10" s="1"/>
  <c r="Q250" i="10" s="1"/>
  <c r="M249" i="10"/>
  <c r="O249" i="10" s="1"/>
  <c r="Q249" i="10" s="1"/>
  <c r="M261" i="6"/>
  <c r="O261" i="6" s="1"/>
  <c r="Q261" i="6" s="1"/>
  <c r="M260" i="6"/>
  <c r="O260" i="6" s="1"/>
  <c r="Q260" i="6" s="1"/>
  <c r="M259" i="6"/>
  <c r="O259" i="6" s="1"/>
  <c r="Q259" i="6" s="1"/>
  <c r="M258" i="6"/>
  <c r="O258" i="6" s="1"/>
  <c r="Q258" i="6" s="1"/>
  <c r="M244" i="6"/>
  <c r="O244" i="6" s="1"/>
  <c r="Q244" i="6" s="1"/>
  <c r="M243" i="6"/>
  <c r="O243" i="6" s="1"/>
  <c r="Q243" i="6" s="1"/>
  <c r="M242" i="6"/>
  <c r="O242" i="6" s="1"/>
  <c r="Q242" i="6" s="1"/>
  <c r="M240" i="6"/>
  <c r="O240" i="6" s="1"/>
  <c r="Q240" i="6" s="1"/>
  <c r="M248" i="8"/>
  <c r="O248" i="8" s="1"/>
  <c r="Q248" i="8" s="1"/>
  <c r="M185" i="8"/>
  <c r="O185" i="8" s="1"/>
  <c r="Q185" i="8" s="1"/>
  <c r="M184" i="8"/>
  <c r="O184" i="8" s="1"/>
  <c r="Q184" i="8" s="1"/>
  <c r="M183" i="8"/>
  <c r="O183" i="8" s="1"/>
  <c r="Q183" i="8" s="1"/>
  <c r="M181" i="8"/>
  <c r="O181" i="8" s="1"/>
  <c r="Q181" i="8" s="1"/>
  <c r="M180" i="8"/>
  <c r="O180" i="8" s="1"/>
  <c r="Q180" i="8" s="1"/>
  <c r="M179" i="8"/>
  <c r="O179" i="8" s="1"/>
  <c r="Q179" i="8" s="1"/>
  <c r="M177" i="8"/>
  <c r="O177" i="8" s="1"/>
  <c r="Q177" i="8" s="1"/>
  <c r="M176" i="8"/>
  <c r="O176" i="8" s="1"/>
  <c r="Q176" i="8" s="1"/>
  <c r="M175" i="8"/>
  <c r="O175" i="8" s="1"/>
  <c r="Q175" i="8" s="1"/>
  <c r="M174" i="8"/>
  <c r="O174" i="8" s="1"/>
  <c r="Q174" i="8" s="1"/>
  <c r="M73" i="8"/>
  <c r="O73" i="8" s="1"/>
  <c r="Q73" i="8" s="1"/>
  <c r="M72" i="8"/>
  <c r="O72" i="8" s="1"/>
  <c r="Q72" i="8" s="1"/>
  <c r="M69" i="8"/>
  <c r="O69" i="8" s="1"/>
  <c r="Q69" i="8" s="1"/>
  <c r="M68" i="8"/>
  <c r="O68" i="8" s="1"/>
  <c r="Q68" i="8" s="1"/>
  <c r="M67" i="8"/>
  <c r="O67" i="8" s="1"/>
  <c r="Q67" i="8" s="1"/>
  <c r="M42" i="8"/>
  <c r="O42" i="8" s="1"/>
  <c r="Q42" i="8" s="1"/>
  <c r="M41" i="8"/>
  <c r="O41" i="8" s="1"/>
  <c r="Q41" i="8" s="1"/>
  <c r="M40" i="8"/>
  <c r="O40" i="8" s="1"/>
  <c r="Q40" i="8" s="1"/>
  <c r="M39" i="8"/>
  <c r="O39" i="8" s="1"/>
  <c r="Q39" i="8" s="1"/>
  <c r="M38" i="8"/>
  <c r="O38" i="8" s="1"/>
  <c r="Q38" i="8" s="1"/>
  <c r="M37" i="8"/>
  <c r="O37" i="8" s="1"/>
  <c r="Q37" i="8" s="1"/>
  <c r="M34" i="8"/>
  <c r="O34" i="8" s="1"/>
  <c r="Q34" i="8" s="1"/>
  <c r="M33" i="8"/>
  <c r="O33" i="8" s="1"/>
  <c r="Q33" i="8" s="1"/>
  <c r="M270" i="9"/>
  <c r="O270" i="9" s="1"/>
  <c r="Q270" i="9" s="1"/>
  <c r="M269" i="9"/>
  <c r="O269" i="9" s="1"/>
  <c r="Q269" i="9" s="1"/>
  <c r="M268" i="9"/>
  <c r="O268" i="9" s="1"/>
  <c r="Q268" i="9" s="1"/>
  <c r="M267" i="9"/>
  <c r="O267" i="9" s="1"/>
  <c r="Q267" i="9" s="1"/>
  <c r="M266" i="9"/>
  <c r="O266" i="9" s="1"/>
  <c r="Q266" i="9" s="1"/>
  <c r="M265" i="9"/>
  <c r="O265" i="9" s="1"/>
  <c r="Q265" i="9" s="1"/>
  <c r="M264" i="9"/>
  <c r="O264" i="9" s="1"/>
  <c r="Q264" i="9" s="1"/>
  <c r="M254" i="9"/>
  <c r="O254" i="9" s="1"/>
  <c r="Q254" i="9" s="1"/>
  <c r="M253" i="9"/>
  <c r="O253" i="9" s="1"/>
  <c r="Q253" i="9" s="1"/>
  <c r="M237" i="9"/>
  <c r="O237" i="9" s="1"/>
  <c r="Q237" i="9" s="1"/>
  <c r="M225" i="9"/>
  <c r="O225" i="9" s="1"/>
  <c r="Q225" i="9" s="1"/>
  <c r="M224" i="9"/>
  <c r="O224" i="9" s="1"/>
  <c r="Q224" i="9" s="1"/>
  <c r="M223" i="9"/>
  <c r="O223" i="9" s="1"/>
  <c r="Q223" i="9" s="1"/>
  <c r="M222" i="9"/>
  <c r="O222" i="9" s="1"/>
  <c r="Q222" i="9" s="1"/>
  <c r="M215" i="9"/>
  <c r="O215" i="9" s="1"/>
  <c r="Q215" i="9" s="1"/>
  <c r="M214" i="9"/>
  <c r="O214" i="9" s="1"/>
  <c r="Q214" i="9" s="1"/>
  <c r="M213" i="9"/>
  <c r="O213" i="9" s="1"/>
  <c r="Q213" i="9" s="1"/>
  <c r="M212" i="9"/>
  <c r="O212" i="9" s="1"/>
  <c r="Q212" i="9" s="1"/>
  <c r="M210" i="9"/>
  <c r="O210" i="9" s="1"/>
  <c r="Q210" i="9" s="1"/>
  <c r="M209" i="9"/>
  <c r="O209" i="9" s="1"/>
  <c r="Q209" i="9" s="1"/>
  <c r="M197" i="9"/>
  <c r="O197" i="9" s="1"/>
  <c r="Q197" i="9" s="1"/>
  <c r="M196" i="9"/>
  <c r="O196" i="9" s="1"/>
  <c r="Q196" i="9" s="1"/>
  <c r="M185" i="9"/>
  <c r="O185" i="9" s="1"/>
  <c r="Q185" i="9" s="1"/>
  <c r="M22" i="9"/>
  <c r="O22" i="9" s="1"/>
  <c r="Q22" i="9" s="1"/>
  <c r="M21" i="9"/>
  <c r="O21" i="9" s="1"/>
  <c r="Q21" i="9" s="1"/>
  <c r="M219" i="10"/>
  <c r="O219" i="10" s="1"/>
  <c r="Q219" i="10" s="1"/>
  <c r="M212" i="10"/>
  <c r="O212" i="10" s="1"/>
  <c r="Q212" i="10" s="1"/>
  <c r="M210" i="10"/>
  <c r="O210" i="10" s="1"/>
  <c r="Q210" i="10" s="1"/>
  <c r="M194" i="10"/>
  <c r="O194" i="10" s="1"/>
  <c r="Q194" i="10" s="1"/>
  <c r="M193" i="10"/>
  <c r="O193" i="10" s="1"/>
  <c r="Q193" i="10" s="1"/>
  <c r="M172" i="10"/>
  <c r="O172" i="10" s="1"/>
  <c r="Q172" i="10" s="1"/>
  <c r="M171" i="10"/>
  <c r="O171" i="10" s="1"/>
  <c r="Q171" i="10" s="1"/>
  <c r="M170" i="10"/>
  <c r="O170" i="10" s="1"/>
  <c r="Q170" i="10" s="1"/>
  <c r="M169" i="10"/>
  <c r="O169" i="10" s="1"/>
  <c r="Q169" i="10" s="1"/>
  <c r="M167" i="10"/>
  <c r="O167" i="10" s="1"/>
  <c r="Q167" i="10" s="1"/>
  <c r="M166" i="10"/>
  <c r="O166" i="10" s="1"/>
  <c r="Q166" i="10" s="1"/>
  <c r="M143" i="10"/>
  <c r="O143" i="10" s="1"/>
  <c r="Q143" i="10" s="1"/>
  <c r="M142" i="10"/>
  <c r="O142" i="10" s="1"/>
  <c r="Q142" i="10" s="1"/>
  <c r="M141" i="10"/>
  <c r="O141" i="10" s="1"/>
  <c r="Q141" i="10" s="1"/>
  <c r="M140" i="10"/>
  <c r="O140" i="10" s="1"/>
  <c r="Q140" i="10" s="1"/>
  <c r="M138" i="10"/>
  <c r="O138" i="10" s="1"/>
  <c r="Q138" i="10" s="1"/>
  <c r="M112" i="10"/>
  <c r="O112" i="10" s="1"/>
  <c r="Q112" i="10" s="1"/>
  <c r="M111" i="10"/>
  <c r="O111" i="10" s="1"/>
  <c r="Q111" i="10" s="1"/>
  <c r="M96" i="10"/>
  <c r="O96" i="10" s="1"/>
  <c r="Q96" i="10" s="1"/>
  <c r="M95" i="10"/>
  <c r="O95" i="10" s="1"/>
  <c r="Q95" i="10" s="1"/>
  <c r="M93" i="10"/>
  <c r="O93" i="10" s="1"/>
  <c r="Q93" i="10" s="1"/>
  <c r="M69" i="10"/>
  <c r="O69" i="10" s="1"/>
  <c r="Q69" i="10" s="1"/>
  <c r="M80" i="9"/>
  <c r="O80" i="9" s="1"/>
  <c r="Q80" i="9" s="1"/>
  <c r="M79" i="9"/>
  <c r="O79" i="9" s="1"/>
  <c r="Q79" i="9" s="1"/>
  <c r="M78" i="9"/>
  <c r="O78" i="9" s="1"/>
  <c r="Q78" i="9" s="1"/>
  <c r="M76" i="9"/>
  <c r="O76" i="9" s="1"/>
  <c r="Q76" i="9" s="1"/>
  <c r="M234" i="10"/>
  <c r="O234" i="10" s="1"/>
  <c r="Q234" i="10" s="1"/>
  <c r="M233" i="10"/>
  <c r="O233" i="10" s="1"/>
  <c r="Q233" i="10" s="1"/>
  <c r="M232" i="10"/>
  <c r="O232" i="10" s="1"/>
  <c r="Q232" i="10" s="1"/>
  <c r="M231" i="10"/>
  <c r="O231" i="10" s="1"/>
  <c r="Q231" i="10" s="1"/>
  <c r="M209" i="10"/>
  <c r="O209" i="10" s="1"/>
  <c r="Q209" i="10" s="1"/>
  <c r="M208" i="10"/>
  <c r="O208" i="10" s="1"/>
  <c r="Q208" i="10" s="1"/>
  <c r="M207" i="10"/>
  <c r="O207" i="10" s="1"/>
  <c r="Q207" i="10" s="1"/>
  <c r="M206" i="10"/>
  <c r="O206" i="10" s="1"/>
  <c r="Q206" i="10" s="1"/>
  <c r="M205" i="10"/>
  <c r="O205" i="10" s="1"/>
  <c r="Q205" i="10" s="1"/>
  <c r="M204" i="10"/>
  <c r="O204" i="10" s="1"/>
  <c r="Q204" i="10" s="1"/>
  <c r="M203" i="10"/>
  <c r="O203" i="10" s="1"/>
  <c r="Q203" i="10" s="1"/>
  <c r="M192" i="10"/>
  <c r="O192" i="10" s="1"/>
  <c r="Q192" i="10" s="1"/>
  <c r="M191" i="10"/>
  <c r="O191" i="10" s="1"/>
  <c r="Q191" i="10" s="1"/>
  <c r="M190" i="10"/>
  <c r="O190" i="10" s="1"/>
  <c r="Q190" i="10" s="1"/>
  <c r="M165" i="10"/>
  <c r="O165" i="10" s="1"/>
  <c r="Q165" i="10" s="1"/>
  <c r="M164" i="10"/>
  <c r="O164" i="10" s="1"/>
  <c r="Q164" i="10" s="1"/>
  <c r="M162" i="10"/>
  <c r="O162" i="10" s="1"/>
  <c r="Q162" i="10" s="1"/>
  <c r="M161" i="10"/>
  <c r="O161" i="10" s="1"/>
  <c r="Q161" i="10" s="1"/>
  <c r="M160" i="10"/>
  <c r="O160" i="10" s="1"/>
  <c r="Q160" i="10" s="1"/>
  <c r="M159" i="10"/>
  <c r="O159" i="10" s="1"/>
  <c r="Q159" i="10" s="1"/>
  <c r="M158" i="10"/>
  <c r="O158" i="10" s="1"/>
  <c r="Q158" i="10" s="1"/>
  <c r="M154" i="10"/>
  <c r="O154" i="10" s="1"/>
  <c r="Q154" i="10" s="1"/>
  <c r="M153" i="10"/>
  <c r="O153" i="10" s="1"/>
  <c r="Q153" i="10" s="1"/>
  <c r="M152" i="10"/>
  <c r="O152" i="10" s="1"/>
  <c r="Q152" i="10" s="1"/>
  <c r="M137" i="10"/>
  <c r="O137" i="10" s="1"/>
  <c r="Q137" i="10" s="1"/>
  <c r="M136" i="10"/>
  <c r="O136" i="10" s="1"/>
  <c r="Q136" i="10" s="1"/>
  <c r="M135" i="10"/>
  <c r="O135" i="10" s="1"/>
  <c r="Q135" i="10" s="1"/>
  <c r="M134" i="10"/>
  <c r="O134" i="10" s="1"/>
  <c r="Q134" i="10" s="1"/>
  <c r="M133" i="10"/>
  <c r="O133" i="10" s="1"/>
  <c r="Q133" i="10" s="1"/>
  <c r="M131" i="10"/>
  <c r="O131" i="10" s="1"/>
  <c r="Q131" i="10" s="1"/>
  <c r="M130" i="10"/>
  <c r="O130" i="10" s="1"/>
  <c r="Q130" i="10" s="1"/>
  <c r="M129" i="10"/>
  <c r="O129" i="10" s="1"/>
  <c r="Q129" i="10" s="1"/>
  <c r="M128" i="10"/>
  <c r="O128" i="10" s="1"/>
  <c r="Q128" i="10" s="1"/>
  <c r="M127" i="10"/>
  <c r="O127" i="10" s="1"/>
  <c r="Q127" i="10" s="1"/>
  <c r="M110" i="10"/>
  <c r="O110" i="10" s="1"/>
  <c r="Q110" i="10" s="1"/>
  <c r="M109" i="10"/>
  <c r="O109" i="10" s="1"/>
  <c r="Q109" i="10" s="1"/>
  <c r="M108" i="10"/>
  <c r="O108" i="10" s="1"/>
  <c r="Q108" i="10" s="1"/>
  <c r="M107" i="10"/>
  <c r="O107" i="10" s="1"/>
  <c r="Q107" i="10" s="1"/>
  <c r="M92" i="10"/>
  <c r="O92" i="10" s="1"/>
  <c r="Q92" i="10" s="1"/>
  <c r="M90" i="10"/>
  <c r="O90" i="10" s="1"/>
  <c r="Q90" i="10" s="1"/>
  <c r="M89" i="10"/>
  <c r="O89" i="10" s="1"/>
  <c r="Q89" i="10" s="1"/>
  <c r="M87" i="10"/>
  <c r="O87" i="10" s="1"/>
  <c r="Q87" i="10" s="1"/>
  <c r="M85" i="10"/>
  <c r="O85" i="10" s="1"/>
  <c r="Q85" i="10" s="1"/>
  <c r="M84" i="10"/>
  <c r="O84" i="10" s="1"/>
  <c r="Q84" i="10" s="1"/>
  <c r="M83" i="10"/>
  <c r="O83" i="10" s="1"/>
  <c r="Q83" i="10" s="1"/>
  <c r="M68" i="10"/>
  <c r="O68" i="10" s="1"/>
  <c r="Q68" i="10" s="1"/>
  <c r="M67" i="10"/>
  <c r="O67" i="10" s="1"/>
  <c r="Q67" i="10" s="1"/>
  <c r="M64" i="10"/>
  <c r="O64" i="10" s="1"/>
  <c r="Q64" i="10" s="1"/>
  <c r="M144" i="9"/>
  <c r="O144" i="9" s="1"/>
  <c r="Q144" i="9" s="1"/>
  <c r="M143" i="9"/>
  <c r="O143" i="9" s="1"/>
  <c r="Q143" i="9" s="1"/>
  <c r="M142" i="9"/>
  <c r="O142" i="9" s="1"/>
  <c r="Q142" i="9" s="1"/>
  <c r="M141" i="9"/>
  <c r="O141" i="9" s="1"/>
  <c r="Q141" i="9" s="1"/>
  <c r="M140" i="9"/>
  <c r="O140" i="9" s="1"/>
  <c r="Q140" i="9" s="1"/>
  <c r="M118" i="9"/>
  <c r="O118" i="9" s="1"/>
  <c r="Q118" i="9" s="1"/>
  <c r="M117" i="9"/>
  <c r="O117" i="9" s="1"/>
  <c r="Q117" i="9" s="1"/>
  <c r="M116" i="9"/>
  <c r="O116" i="9" s="1"/>
  <c r="Q116" i="9" s="1"/>
  <c r="M115" i="9"/>
  <c r="O115" i="9" s="1"/>
  <c r="Q115" i="9" s="1"/>
  <c r="M47" i="9"/>
  <c r="O47" i="9" s="1"/>
  <c r="Q47" i="9" s="1"/>
  <c r="M46" i="9"/>
  <c r="O46" i="9" s="1"/>
  <c r="Q46" i="9" s="1"/>
  <c r="M230" i="10"/>
  <c r="O230" i="10" s="1"/>
  <c r="Q230" i="10" s="1"/>
  <c r="M229" i="10"/>
  <c r="O229" i="10" s="1"/>
  <c r="Q229" i="10" s="1"/>
  <c r="M218" i="10"/>
  <c r="O218" i="10" s="1"/>
  <c r="Q218" i="10" s="1"/>
  <c r="M217" i="10"/>
  <c r="O217" i="10" s="1"/>
  <c r="Q217" i="10" s="1"/>
  <c r="M216" i="10"/>
  <c r="O216" i="10" s="1"/>
  <c r="Q216" i="10" s="1"/>
  <c r="M215" i="10"/>
  <c r="O215" i="10" s="1"/>
  <c r="Q215" i="10" s="1"/>
  <c r="M202" i="10"/>
  <c r="O202" i="10" s="1"/>
  <c r="Q202" i="10" s="1"/>
  <c r="M201" i="10"/>
  <c r="O201" i="10" s="1"/>
  <c r="Q201" i="10" s="1"/>
  <c r="M199" i="10"/>
  <c r="O199" i="10" s="1"/>
  <c r="Q199" i="10" s="1"/>
  <c r="M198" i="10"/>
  <c r="O198" i="10" s="1"/>
  <c r="Q198" i="10" s="1"/>
  <c r="M197" i="10"/>
  <c r="O197" i="10" s="1"/>
  <c r="Q197" i="10" s="1"/>
  <c r="M188" i="10"/>
  <c r="O188" i="10" s="1"/>
  <c r="Q188" i="10" s="1"/>
  <c r="M187" i="10"/>
  <c r="O187" i="10" s="1"/>
  <c r="Q187" i="10" s="1"/>
  <c r="M186" i="10"/>
  <c r="O186" i="10" s="1"/>
  <c r="Q186" i="10" s="1"/>
  <c r="M185" i="10"/>
  <c r="O185" i="10" s="1"/>
  <c r="Q185" i="10" s="1"/>
  <c r="M184" i="10"/>
  <c r="O184" i="10" s="1"/>
  <c r="Q184" i="10" s="1"/>
  <c r="M151" i="10"/>
  <c r="O151" i="10" s="1"/>
  <c r="Q151" i="10" s="1"/>
  <c r="M150" i="10"/>
  <c r="O150" i="10" s="1"/>
  <c r="Q150" i="10" s="1"/>
  <c r="M149" i="10"/>
  <c r="O149" i="10" s="1"/>
  <c r="Q149" i="10" s="1"/>
  <c r="M148" i="10"/>
  <c r="O148" i="10" s="1"/>
  <c r="Q148" i="10" s="1"/>
  <c r="M147" i="10"/>
  <c r="O147" i="10" s="1"/>
  <c r="Q147" i="10" s="1"/>
  <c r="M145" i="10"/>
  <c r="O145" i="10" s="1"/>
  <c r="Q145" i="10" s="1"/>
  <c r="M126" i="10"/>
  <c r="O126" i="10" s="1"/>
  <c r="Q126" i="10" s="1"/>
  <c r="M122" i="10"/>
  <c r="O122" i="10" s="1"/>
  <c r="Q122" i="10" s="1"/>
  <c r="M106" i="10"/>
  <c r="O106" i="10" s="1"/>
  <c r="Q106" i="10" s="1"/>
  <c r="M81" i="10"/>
  <c r="O81" i="10" s="1"/>
  <c r="Q81" i="10" s="1"/>
  <c r="M80" i="10"/>
  <c r="O80" i="10" s="1"/>
  <c r="Q80" i="10" s="1"/>
  <c r="M55" i="10"/>
  <c r="O55" i="10" s="1"/>
  <c r="Q55" i="10" s="1"/>
  <c r="M54" i="10"/>
  <c r="O54" i="10" s="1"/>
  <c r="Q54" i="10" s="1"/>
  <c r="M52" i="10"/>
  <c r="O52" i="10" s="1"/>
  <c r="Q52" i="10" s="1"/>
  <c r="M51" i="10"/>
  <c r="O51" i="10" s="1"/>
  <c r="Q51" i="10" s="1"/>
  <c r="M166" i="9"/>
  <c r="O166" i="9" s="1"/>
  <c r="Q166" i="9" s="1"/>
  <c r="M159" i="9"/>
  <c r="O159" i="9" s="1"/>
  <c r="Q159" i="9" s="1"/>
  <c r="M158" i="9"/>
  <c r="O158" i="9" s="1"/>
  <c r="Q158" i="9" s="1"/>
  <c r="M98" i="9"/>
  <c r="O98" i="9" s="1"/>
  <c r="Q98" i="9" s="1"/>
  <c r="M96" i="9"/>
  <c r="O96" i="9" s="1"/>
  <c r="Q96" i="9" s="1"/>
  <c r="M270" i="10"/>
  <c r="O270" i="10" s="1"/>
  <c r="Q270" i="10" s="1"/>
  <c r="M269" i="10"/>
  <c r="O269" i="10" s="1"/>
  <c r="Q269" i="10" s="1"/>
  <c r="M248" i="10"/>
  <c r="O248" i="10" s="1"/>
  <c r="Q248" i="10" s="1"/>
  <c r="M247" i="10"/>
  <c r="O247" i="10" s="1"/>
  <c r="Q247" i="10" s="1"/>
  <c r="M246" i="10"/>
  <c r="O246" i="10" s="1"/>
  <c r="Q246" i="10" s="1"/>
  <c r="M244" i="10"/>
  <c r="O244" i="10" s="1"/>
  <c r="Q244" i="10" s="1"/>
  <c r="M243" i="10"/>
  <c r="O243" i="10" s="1"/>
  <c r="Q243" i="10" s="1"/>
  <c r="M242" i="10"/>
  <c r="O242" i="10" s="1"/>
  <c r="Q242" i="10" s="1"/>
  <c r="M240" i="10"/>
  <c r="O240" i="10" s="1"/>
  <c r="Q240" i="10" s="1"/>
  <c r="M239" i="10"/>
  <c r="O239" i="10" s="1"/>
  <c r="Q239" i="10" s="1"/>
  <c r="M238" i="10"/>
  <c r="O238" i="10" s="1"/>
  <c r="Q238" i="10" s="1"/>
  <c r="M237" i="10"/>
  <c r="O237" i="10" s="1"/>
  <c r="Q237" i="10" s="1"/>
  <c r="M236" i="10"/>
  <c r="O236" i="10" s="1"/>
  <c r="Q236" i="10" s="1"/>
  <c r="M235" i="10"/>
  <c r="O235" i="10" s="1"/>
  <c r="Q235" i="10" s="1"/>
  <c r="M228" i="10"/>
  <c r="O228" i="10" s="1"/>
  <c r="Q228" i="10" s="1"/>
  <c r="M227" i="10"/>
  <c r="O227" i="10" s="1"/>
  <c r="Q227" i="10" s="1"/>
  <c r="M226" i="10"/>
  <c r="O226" i="10" s="1"/>
  <c r="Q226" i="10" s="1"/>
  <c r="M225" i="10"/>
  <c r="O225" i="10" s="1"/>
  <c r="Q225" i="10" s="1"/>
  <c r="M224" i="10"/>
  <c r="O224" i="10" s="1"/>
  <c r="Q224" i="10" s="1"/>
  <c r="M223" i="10"/>
  <c r="O223" i="10" s="1"/>
  <c r="Q223" i="10" s="1"/>
  <c r="M222" i="10"/>
  <c r="O222" i="10" s="1"/>
  <c r="Q222" i="10" s="1"/>
  <c r="M221" i="10"/>
  <c r="O221" i="10" s="1"/>
  <c r="Q221" i="10" s="1"/>
  <c r="M220" i="10"/>
  <c r="O220" i="10" s="1"/>
  <c r="Q220" i="10" s="1"/>
  <c r="M214" i="10"/>
  <c r="O214" i="10" s="1"/>
  <c r="Q214" i="10" s="1"/>
  <c r="M213" i="10"/>
  <c r="O213" i="10" s="1"/>
  <c r="Q213" i="10" s="1"/>
  <c r="M196" i="10"/>
  <c r="O196" i="10" s="1"/>
  <c r="Q196" i="10" s="1"/>
  <c r="M195" i="10"/>
  <c r="O195" i="10" s="1"/>
  <c r="Q195" i="10" s="1"/>
  <c r="M183" i="10"/>
  <c r="O183" i="10" s="1"/>
  <c r="Q183" i="10" s="1"/>
  <c r="M181" i="10"/>
  <c r="O181" i="10" s="1"/>
  <c r="Q181" i="10" s="1"/>
  <c r="M180" i="10"/>
  <c r="O180" i="10" s="1"/>
  <c r="Q180" i="10" s="1"/>
  <c r="M179" i="10"/>
  <c r="O179" i="10" s="1"/>
  <c r="Q179" i="10" s="1"/>
  <c r="M177" i="10"/>
  <c r="O177" i="10" s="1"/>
  <c r="Q177" i="10" s="1"/>
  <c r="M176" i="10"/>
  <c r="O176" i="10" s="1"/>
  <c r="Q176" i="10" s="1"/>
  <c r="M175" i="10"/>
  <c r="O175" i="10" s="1"/>
  <c r="Q175" i="10" s="1"/>
  <c r="M174" i="10"/>
  <c r="O174" i="10" s="1"/>
  <c r="Q174" i="10" s="1"/>
  <c r="M144" i="10"/>
  <c r="O144" i="10" s="1"/>
  <c r="Q144" i="10" s="1"/>
  <c r="M121" i="10"/>
  <c r="O121" i="10" s="1"/>
  <c r="Q121" i="10" s="1"/>
  <c r="M120" i="10"/>
  <c r="O120" i="10" s="1"/>
  <c r="Q120" i="10" s="1"/>
  <c r="M119" i="10"/>
  <c r="O119" i="10" s="1"/>
  <c r="Q119" i="10" s="1"/>
  <c r="M118" i="10"/>
  <c r="O118" i="10" s="1"/>
  <c r="Q118" i="10" s="1"/>
  <c r="M117" i="10"/>
  <c r="O117" i="10" s="1"/>
  <c r="Q117" i="10" s="1"/>
  <c r="M116" i="10"/>
  <c r="O116" i="10" s="1"/>
  <c r="Q116" i="10" s="1"/>
  <c r="M115" i="10"/>
  <c r="O115" i="10" s="1"/>
  <c r="Q115" i="10" s="1"/>
  <c r="M114" i="10"/>
  <c r="O114" i="10" s="1"/>
  <c r="Q114" i="10" s="1"/>
  <c r="M105" i="10"/>
  <c r="O105" i="10" s="1"/>
  <c r="Q105" i="10" s="1"/>
  <c r="M101" i="10"/>
  <c r="O101" i="10" s="1"/>
  <c r="Q101" i="10" s="1"/>
  <c r="M100" i="10"/>
  <c r="O100" i="10" s="1"/>
  <c r="Q100" i="10" s="1"/>
  <c r="M99" i="10"/>
  <c r="O99" i="10" s="1"/>
  <c r="Q99" i="10" s="1"/>
  <c r="M98" i="10"/>
  <c r="O98" i="10" s="1"/>
  <c r="Q98" i="10" s="1"/>
  <c r="M79" i="10"/>
  <c r="O79" i="10" s="1"/>
  <c r="Q79" i="10" s="1"/>
  <c r="M78" i="10"/>
  <c r="O78" i="10" s="1"/>
  <c r="Q78" i="10" s="1"/>
  <c r="M76" i="10"/>
  <c r="O76" i="10" s="1"/>
  <c r="Q76" i="10" s="1"/>
  <c r="M75" i="10"/>
  <c r="O75" i="10" s="1"/>
  <c r="Q75" i="10" s="1"/>
  <c r="M73" i="10"/>
  <c r="O73" i="10" s="1"/>
  <c r="Q73" i="10" s="1"/>
  <c r="M72" i="10"/>
  <c r="O72" i="10" s="1"/>
  <c r="Q72" i="10" s="1"/>
  <c r="M50" i="10"/>
  <c r="O50" i="10" s="1"/>
  <c r="Q50" i="10" s="1"/>
  <c r="M49" i="10"/>
  <c r="O49" i="10" s="1"/>
  <c r="Q49" i="10" s="1"/>
  <c r="M48" i="10"/>
  <c r="O48" i="10" s="1"/>
  <c r="Q48" i="10" s="1"/>
  <c r="M47" i="10"/>
  <c r="O47" i="10" s="1"/>
  <c r="Q47" i="10" s="1"/>
  <c r="M46" i="10"/>
  <c r="O46" i="10" s="1"/>
  <c r="Q46" i="10" s="1"/>
  <c r="M45" i="10"/>
  <c r="O45" i="10" s="1"/>
  <c r="Q45" i="10" s="1"/>
  <c r="M44" i="10"/>
  <c r="O44" i="10" s="1"/>
  <c r="Q44" i="10" s="1"/>
  <c r="M23" i="10"/>
  <c r="O23" i="10" s="1"/>
  <c r="Q23" i="10" s="1"/>
  <c r="M42" i="10"/>
  <c r="O42" i="10" s="1"/>
  <c r="Q42" i="10" s="1"/>
  <c r="M41" i="10"/>
  <c r="O41" i="10" s="1"/>
  <c r="Q41" i="10" s="1"/>
  <c r="M40" i="10"/>
  <c r="O40" i="10" s="1"/>
  <c r="Q40" i="10" s="1"/>
  <c r="M39" i="10"/>
  <c r="O39" i="10" s="1"/>
  <c r="Q39" i="10" s="1"/>
  <c r="M38" i="10"/>
  <c r="O38" i="10" s="1"/>
  <c r="Q38" i="10" s="1"/>
  <c r="M37" i="10"/>
  <c r="O37" i="10" s="1"/>
  <c r="Q37" i="10" s="1"/>
  <c r="M34" i="10"/>
  <c r="O34" i="10" s="1"/>
  <c r="Q34" i="10" s="1"/>
  <c r="M33" i="10"/>
  <c r="O33" i="10" s="1"/>
  <c r="Q33" i="10" s="1"/>
  <c r="M32" i="10"/>
  <c r="O32" i="10" s="1"/>
  <c r="Q32" i="10" s="1"/>
  <c r="M31" i="10"/>
  <c r="O31" i="10" s="1"/>
  <c r="Q31" i="10" s="1"/>
  <c r="M30" i="10"/>
  <c r="O30" i="10" s="1"/>
  <c r="Q30" i="10" s="1"/>
  <c r="M29" i="10"/>
  <c r="O29" i="10" s="1"/>
  <c r="Q29" i="10" s="1"/>
  <c r="M28" i="10"/>
  <c r="O28" i="10" s="1"/>
  <c r="Q28" i="10" s="1"/>
  <c r="M26" i="10"/>
  <c r="O26" i="10" s="1"/>
  <c r="Q26" i="10" s="1"/>
  <c r="M25" i="10"/>
  <c r="O25" i="10" s="1"/>
  <c r="Q25" i="10" s="1"/>
  <c r="M24" i="10"/>
  <c r="O24" i="10" s="1"/>
  <c r="Q24" i="10" s="1"/>
  <c r="M22" i="10"/>
  <c r="O22" i="10" s="1"/>
  <c r="Q22" i="10" s="1"/>
  <c r="M21" i="10"/>
  <c r="O21" i="10" s="1"/>
  <c r="Q21" i="10" s="1"/>
  <c r="M17" i="10"/>
  <c r="O17" i="10" s="1"/>
  <c r="Q17" i="10" s="1"/>
  <c r="T17" i="10" s="1"/>
  <c r="M16" i="10"/>
  <c r="O16" i="10" s="1"/>
  <c r="Q16" i="10" s="1"/>
  <c r="T16" i="10" s="1"/>
  <c r="S16" i="10" s="1"/>
  <c r="R16" i="10" s="1"/>
  <c r="M15" i="10"/>
  <c r="O15" i="10" s="1"/>
  <c r="Q15" i="10" s="1"/>
  <c r="T15" i="10" s="1"/>
  <c r="S15" i="10" s="1"/>
  <c r="R15" i="10" s="1"/>
  <c r="M14" i="10"/>
  <c r="O14" i="10" s="1"/>
  <c r="Q14" i="10" s="1"/>
  <c r="T14" i="10" s="1"/>
  <c r="S14" i="10" s="1"/>
  <c r="R14" i="10" s="1"/>
  <c r="M13" i="10"/>
  <c r="O13" i="10" s="1"/>
  <c r="Q13" i="10" s="1"/>
  <c r="T13" i="10" s="1"/>
  <c r="S13" i="10" s="1"/>
  <c r="R13" i="10" s="1"/>
  <c r="M271" i="11"/>
  <c r="O271" i="11" s="1"/>
  <c r="Q271" i="11" s="1"/>
  <c r="M270" i="11"/>
  <c r="O270" i="11" s="1"/>
  <c r="Q270" i="11" s="1"/>
  <c r="M264" i="11"/>
  <c r="O264" i="11" s="1"/>
  <c r="Q264" i="11" s="1"/>
  <c r="M263" i="11"/>
  <c r="O263" i="11" s="1"/>
  <c r="Q263" i="11" s="1"/>
  <c r="M262" i="11"/>
  <c r="O262" i="11" s="1"/>
  <c r="Q262" i="11" s="1"/>
  <c r="M261" i="11"/>
  <c r="O261" i="11" s="1"/>
  <c r="Q261" i="11" s="1"/>
  <c r="M260" i="11"/>
  <c r="O260" i="11" s="1"/>
  <c r="Q260" i="11" s="1"/>
  <c r="M259" i="11"/>
  <c r="O259" i="11" s="1"/>
  <c r="Q259" i="11" s="1"/>
  <c r="M238" i="11"/>
  <c r="O238" i="11" s="1"/>
  <c r="Q238" i="11" s="1"/>
  <c r="M237" i="11"/>
  <c r="O237" i="11" s="1"/>
  <c r="Q237" i="11" s="1"/>
  <c r="M236" i="11"/>
  <c r="O236" i="11" s="1"/>
  <c r="Q236" i="11" s="1"/>
  <c r="M235" i="11"/>
  <c r="O235" i="11" s="1"/>
  <c r="Q235" i="11" s="1"/>
  <c r="M205" i="11"/>
  <c r="O205" i="11" s="1"/>
  <c r="Q205" i="11" s="1"/>
  <c r="M204" i="11"/>
  <c r="O204" i="11" s="1"/>
  <c r="Q204" i="11" s="1"/>
  <c r="M203" i="11"/>
  <c r="O203" i="11" s="1"/>
  <c r="Q203" i="11" s="1"/>
  <c r="M202" i="11"/>
  <c r="O202" i="11" s="1"/>
  <c r="Q202" i="11" s="1"/>
  <c r="M165" i="11"/>
  <c r="O165" i="11" s="1"/>
  <c r="Q165" i="11" s="1"/>
  <c r="M164" i="11"/>
  <c r="O164" i="11" s="1"/>
  <c r="Q164" i="11" s="1"/>
  <c r="M162" i="11"/>
  <c r="O162" i="11" s="1"/>
  <c r="Q162" i="11" s="1"/>
  <c r="M161" i="11"/>
  <c r="O161" i="11" s="1"/>
  <c r="Q161" i="11" s="1"/>
  <c r="M140" i="11"/>
  <c r="O140" i="11" s="1"/>
  <c r="Q140" i="11" s="1"/>
  <c r="M138" i="11"/>
  <c r="O138" i="11" s="1"/>
  <c r="Q138" i="11" s="1"/>
  <c r="M137" i="11"/>
  <c r="O137" i="11" s="1"/>
  <c r="Q137" i="11" s="1"/>
  <c r="M136" i="11"/>
  <c r="O136" i="11" s="1"/>
  <c r="Q136" i="11" s="1"/>
  <c r="M115" i="11"/>
  <c r="O115" i="11" s="1"/>
  <c r="Q115" i="11" s="1"/>
  <c r="M114" i="11"/>
  <c r="O114" i="11" s="1"/>
  <c r="Q114" i="11" s="1"/>
  <c r="M112" i="11"/>
  <c r="O112" i="11" s="1"/>
  <c r="Q112" i="11" s="1"/>
  <c r="M111" i="11"/>
  <c r="O111" i="11" s="1"/>
  <c r="Q111" i="11" s="1"/>
  <c r="M110" i="11"/>
  <c r="O110" i="11" s="1"/>
  <c r="Q110" i="11" s="1"/>
  <c r="M109" i="11"/>
  <c r="O109" i="11" s="1"/>
  <c r="Q109" i="11" s="1"/>
  <c r="M108" i="11"/>
  <c r="O108" i="11" s="1"/>
  <c r="Q108" i="11" s="1"/>
  <c r="M107" i="11"/>
  <c r="O107" i="11" s="1"/>
  <c r="Q107" i="11" s="1"/>
  <c r="M81" i="11"/>
  <c r="O81" i="11" s="1"/>
  <c r="Q81" i="11" s="1"/>
  <c r="M80" i="11"/>
  <c r="O80" i="11" s="1"/>
  <c r="Q80" i="11" s="1"/>
  <c r="M79" i="11"/>
  <c r="O79" i="11" s="1"/>
  <c r="Q79" i="11" s="1"/>
  <c r="M78" i="11"/>
  <c r="O78" i="11" s="1"/>
  <c r="Q78" i="11" s="1"/>
  <c r="M52" i="11"/>
  <c r="O52" i="11" s="1"/>
  <c r="Q52" i="11" s="1"/>
  <c r="M51" i="11"/>
  <c r="O51" i="11" s="1"/>
  <c r="Q51" i="11" s="1"/>
  <c r="M50" i="11"/>
  <c r="O50" i="11" s="1"/>
  <c r="Q50" i="11" s="1"/>
  <c r="M49" i="11"/>
  <c r="O49" i="11" s="1"/>
  <c r="Q49" i="11" s="1"/>
  <c r="M25" i="11"/>
  <c r="O25" i="11" s="1"/>
  <c r="Q25" i="11" s="1"/>
  <c r="M24" i="11"/>
  <c r="O24" i="11" s="1"/>
  <c r="Q24" i="11" s="1"/>
  <c r="M23" i="11"/>
  <c r="O23" i="11" s="1"/>
  <c r="Q23" i="11" s="1"/>
  <c r="M22" i="11"/>
  <c r="O22" i="11" s="1"/>
  <c r="Q22" i="11" s="1"/>
  <c r="M21" i="11"/>
  <c r="O21" i="11" s="1"/>
  <c r="Q21" i="11" s="1"/>
  <c r="M17" i="11"/>
  <c r="O17" i="11" s="1"/>
  <c r="Q17" i="11" s="1"/>
  <c r="T17" i="11" s="1"/>
  <c r="S17" i="11" s="1"/>
  <c r="R17" i="11" s="1"/>
  <c r="M16" i="11"/>
  <c r="O16" i="11" s="1"/>
  <c r="Q16" i="11" s="1"/>
  <c r="T16" i="11" s="1"/>
  <c r="S16" i="11" s="1"/>
  <c r="R16" i="11" s="1"/>
  <c r="M256" i="12"/>
  <c r="O256" i="12" s="1"/>
  <c r="Q256" i="12" s="1"/>
  <c r="M255" i="12"/>
  <c r="O255" i="12" s="1"/>
  <c r="Q255" i="12" s="1"/>
  <c r="M244" i="12"/>
  <c r="O244" i="12" s="1"/>
  <c r="Q244" i="12" s="1"/>
  <c r="M243" i="12"/>
  <c r="O243" i="12" s="1"/>
  <c r="Q243" i="12" s="1"/>
  <c r="M242" i="12"/>
  <c r="O242" i="12" s="1"/>
  <c r="Q242" i="12" s="1"/>
  <c r="M240" i="12"/>
  <c r="O240" i="12" s="1"/>
  <c r="Q240" i="12" s="1"/>
  <c r="M239" i="12"/>
  <c r="O239" i="12" s="1"/>
  <c r="Q239" i="12" s="1"/>
  <c r="M238" i="12"/>
  <c r="O238" i="12" s="1"/>
  <c r="Q238" i="12" s="1"/>
  <c r="M237" i="12"/>
  <c r="O237" i="12" s="1"/>
  <c r="Q237" i="12" s="1"/>
  <c r="M236" i="12"/>
  <c r="O236" i="12" s="1"/>
  <c r="Q236" i="12" s="1"/>
  <c r="M219" i="12"/>
  <c r="O219" i="12" s="1"/>
  <c r="Q219" i="12" s="1"/>
  <c r="M218" i="12"/>
  <c r="O218" i="12" s="1"/>
  <c r="Q218" i="12" s="1"/>
  <c r="M217" i="12"/>
  <c r="O217" i="12" s="1"/>
  <c r="Q217" i="12" s="1"/>
  <c r="M216" i="12"/>
  <c r="O216" i="12" s="1"/>
  <c r="Q216" i="12" s="1"/>
  <c r="M215" i="12"/>
  <c r="O215" i="12" s="1"/>
  <c r="Q215" i="12" s="1"/>
  <c r="M214" i="12"/>
  <c r="O214" i="12" s="1"/>
  <c r="Q214" i="12" s="1"/>
  <c r="M213" i="12"/>
  <c r="O213" i="12" s="1"/>
  <c r="Q213" i="12" s="1"/>
  <c r="M194" i="12"/>
  <c r="O194" i="12" s="1"/>
  <c r="Q194" i="12" s="1"/>
  <c r="M193" i="12"/>
  <c r="O193" i="12" s="1"/>
  <c r="Q193" i="12" s="1"/>
  <c r="M192" i="12"/>
  <c r="O192" i="12" s="1"/>
  <c r="Q192" i="12" s="1"/>
  <c r="M191" i="12"/>
  <c r="O191" i="12" s="1"/>
  <c r="Q191" i="12" s="1"/>
  <c r="M190" i="12"/>
  <c r="O190" i="12" s="1"/>
  <c r="Q190" i="12" s="1"/>
  <c r="M188" i="12"/>
  <c r="O188" i="12" s="1"/>
  <c r="Q188" i="12" s="1"/>
  <c r="M187" i="12"/>
  <c r="O187" i="12" s="1"/>
  <c r="Q187" i="12" s="1"/>
  <c r="M186" i="12"/>
  <c r="O186" i="12" s="1"/>
  <c r="Q186" i="12" s="1"/>
  <c r="M153" i="12"/>
  <c r="O153" i="12" s="1"/>
  <c r="Q153" i="12" s="1"/>
  <c r="M152" i="12"/>
  <c r="O152" i="12" s="1"/>
  <c r="Q152" i="12" s="1"/>
  <c r="M151" i="12"/>
  <c r="O151" i="12" s="1"/>
  <c r="Q151" i="12" s="1"/>
  <c r="M150" i="12"/>
  <c r="O150" i="12" s="1"/>
  <c r="Q150" i="12" s="1"/>
  <c r="M149" i="12"/>
  <c r="O149" i="12" s="1"/>
  <c r="Q149" i="12" s="1"/>
  <c r="M148" i="12"/>
  <c r="O148" i="12" s="1"/>
  <c r="Q148" i="12" s="1"/>
  <c r="M147" i="12"/>
  <c r="O147" i="12" s="1"/>
  <c r="Q147" i="12" s="1"/>
  <c r="M145" i="12"/>
  <c r="O145" i="12" s="1"/>
  <c r="Q145" i="12" s="1"/>
  <c r="M126" i="12"/>
  <c r="O126" i="12" s="1"/>
  <c r="Q126" i="12" s="1"/>
  <c r="M122" i="12"/>
  <c r="O122" i="12" s="1"/>
  <c r="Q122" i="12" s="1"/>
  <c r="M121" i="12"/>
  <c r="O121" i="12" s="1"/>
  <c r="Q121" i="12" s="1"/>
  <c r="M120" i="12"/>
  <c r="O120" i="12" s="1"/>
  <c r="Q120" i="12" s="1"/>
  <c r="M119" i="12"/>
  <c r="O119" i="12" s="1"/>
  <c r="Q119" i="12" s="1"/>
  <c r="M118" i="12"/>
  <c r="O118" i="12" s="1"/>
  <c r="Q118" i="12" s="1"/>
  <c r="M117" i="12"/>
  <c r="O117" i="12" s="1"/>
  <c r="Q117" i="12" s="1"/>
  <c r="M116" i="12"/>
  <c r="O116" i="12" s="1"/>
  <c r="Q116" i="12" s="1"/>
  <c r="M115" i="12"/>
  <c r="O115" i="12" s="1"/>
  <c r="Q115" i="12" s="1"/>
  <c r="M63" i="12"/>
  <c r="O63" i="12" s="1"/>
  <c r="Q63" i="12" s="1"/>
  <c r="M62" i="12"/>
  <c r="O62" i="12" s="1"/>
  <c r="Q62" i="12" s="1"/>
  <c r="M59" i="12"/>
  <c r="O59" i="12" s="1"/>
  <c r="Q59" i="12" s="1"/>
  <c r="M58" i="12"/>
  <c r="O58" i="12" s="1"/>
  <c r="Q58" i="12" s="1"/>
  <c r="M42" i="12"/>
  <c r="O42" i="12" s="1"/>
  <c r="Q42" i="12" s="1"/>
  <c r="M41" i="12"/>
  <c r="O41" i="12" s="1"/>
  <c r="Q41" i="12" s="1"/>
  <c r="M40" i="12"/>
  <c r="O40" i="12" s="1"/>
  <c r="Q40" i="12" s="1"/>
  <c r="M39" i="12"/>
  <c r="O39" i="12" s="1"/>
  <c r="Q39" i="12" s="1"/>
  <c r="M38" i="12"/>
  <c r="O38" i="12" s="1"/>
  <c r="Q38" i="12" s="1"/>
  <c r="M37" i="12"/>
  <c r="O37" i="12" s="1"/>
  <c r="Q37" i="12" s="1"/>
  <c r="M13" i="12"/>
  <c r="O13" i="12" s="1"/>
  <c r="Q13" i="12" s="1"/>
  <c r="T13" i="12" s="1"/>
  <c r="S13" i="12" s="1"/>
  <c r="R13" i="12" s="1"/>
  <c r="M251" i="13"/>
  <c r="O251" i="13" s="1"/>
  <c r="Q251" i="13" s="1"/>
  <c r="M250" i="13"/>
  <c r="O250" i="13" s="1"/>
  <c r="Q250" i="13" s="1"/>
  <c r="M223" i="13"/>
  <c r="O223" i="13" s="1"/>
  <c r="Q223" i="13" s="1"/>
  <c r="M63" i="10"/>
  <c r="O63" i="10" s="1"/>
  <c r="Q63" i="10" s="1"/>
  <c r="M62" i="10"/>
  <c r="O62" i="10" s="1"/>
  <c r="Q62" i="10" s="1"/>
  <c r="M59" i="10"/>
  <c r="O59" i="10" s="1"/>
  <c r="Q59" i="10" s="1"/>
  <c r="M58" i="10"/>
  <c r="O58" i="10" s="1"/>
  <c r="Q58" i="10" s="1"/>
  <c r="M57" i="10"/>
  <c r="O57" i="10" s="1"/>
  <c r="Q57" i="10" s="1"/>
  <c r="M56" i="10"/>
  <c r="O56" i="10" s="1"/>
  <c r="Q56" i="10" s="1"/>
  <c r="M269" i="11"/>
  <c r="O269" i="11" s="1"/>
  <c r="Q269" i="11" s="1"/>
  <c r="M258" i="11"/>
  <c r="O258" i="11" s="1"/>
  <c r="Q258" i="11" s="1"/>
  <c r="M234" i="11"/>
  <c r="O234" i="11" s="1"/>
  <c r="Q234" i="11" s="1"/>
  <c r="M233" i="11"/>
  <c r="O233" i="11" s="1"/>
  <c r="Q233" i="11" s="1"/>
  <c r="M232" i="11"/>
  <c r="O232" i="11" s="1"/>
  <c r="Q232" i="11" s="1"/>
  <c r="M231" i="11"/>
  <c r="O231" i="11" s="1"/>
  <c r="Q231" i="11" s="1"/>
  <c r="M230" i="11"/>
  <c r="O230" i="11" s="1"/>
  <c r="Q230" i="11" s="1"/>
  <c r="M229" i="11"/>
  <c r="O229" i="11" s="1"/>
  <c r="Q229" i="11" s="1"/>
  <c r="M228" i="11"/>
  <c r="O228" i="11" s="1"/>
  <c r="Q228" i="11" s="1"/>
  <c r="M227" i="11"/>
  <c r="O227" i="11" s="1"/>
  <c r="Q227" i="11" s="1"/>
  <c r="M226" i="11"/>
  <c r="O226" i="11" s="1"/>
  <c r="Q226" i="11" s="1"/>
  <c r="M225" i="11"/>
  <c r="O225" i="11" s="1"/>
  <c r="Q225" i="11" s="1"/>
  <c r="M224" i="11"/>
  <c r="O224" i="11" s="1"/>
  <c r="Q224" i="11" s="1"/>
  <c r="M223" i="11"/>
  <c r="O223" i="11" s="1"/>
  <c r="Q223" i="11" s="1"/>
  <c r="M201" i="11"/>
  <c r="O201" i="11" s="1"/>
  <c r="Q201" i="11" s="1"/>
  <c r="M199" i="11"/>
  <c r="O199" i="11" s="1"/>
  <c r="Q199" i="11" s="1"/>
  <c r="M198" i="11"/>
  <c r="O198" i="11" s="1"/>
  <c r="Q198" i="11" s="1"/>
  <c r="M197" i="11"/>
  <c r="O197" i="11" s="1"/>
  <c r="Q197" i="11" s="1"/>
  <c r="M196" i="11"/>
  <c r="O196" i="11" s="1"/>
  <c r="Q196" i="11" s="1"/>
  <c r="M195" i="11"/>
  <c r="O195" i="11" s="1"/>
  <c r="Q195" i="11" s="1"/>
  <c r="M194" i="11"/>
  <c r="O194" i="11" s="1"/>
  <c r="Q194" i="11" s="1"/>
  <c r="M193" i="11"/>
  <c r="O193" i="11" s="1"/>
  <c r="Q193" i="11" s="1"/>
  <c r="M192" i="11"/>
  <c r="O192" i="11" s="1"/>
  <c r="Q192" i="11" s="1"/>
  <c r="M191" i="11"/>
  <c r="O191" i="11" s="1"/>
  <c r="Q191" i="11" s="1"/>
  <c r="M190" i="11"/>
  <c r="O190" i="11" s="1"/>
  <c r="Q190" i="11" s="1"/>
  <c r="M188" i="11"/>
  <c r="O188" i="11" s="1"/>
  <c r="Q188" i="11" s="1"/>
  <c r="M160" i="11"/>
  <c r="O160" i="11" s="1"/>
  <c r="Q160" i="11" s="1"/>
  <c r="M159" i="11"/>
  <c r="O159" i="11" s="1"/>
  <c r="Q159" i="11" s="1"/>
  <c r="M158" i="11"/>
  <c r="O158" i="11" s="1"/>
  <c r="Q158" i="11" s="1"/>
  <c r="M154" i="11"/>
  <c r="O154" i="11" s="1"/>
  <c r="Q154" i="11" s="1"/>
  <c r="M135" i="11"/>
  <c r="O135" i="11" s="1"/>
  <c r="Q135" i="11" s="1"/>
  <c r="M134" i="11"/>
  <c r="O134" i="11" s="1"/>
  <c r="Q134" i="11" s="1"/>
  <c r="M133" i="11"/>
  <c r="O133" i="11" s="1"/>
  <c r="Q133" i="11" s="1"/>
  <c r="M131" i="11"/>
  <c r="O131" i="11" s="1"/>
  <c r="Q131" i="11" s="1"/>
  <c r="M130" i="11"/>
  <c r="O130" i="11" s="1"/>
  <c r="Q130" i="11" s="1"/>
  <c r="M129" i="11"/>
  <c r="O129" i="11" s="1"/>
  <c r="Q129" i="11" s="1"/>
  <c r="M128" i="11"/>
  <c r="O128" i="11" s="1"/>
  <c r="Q128" i="11" s="1"/>
  <c r="M127" i="11"/>
  <c r="O127" i="11" s="1"/>
  <c r="Q127" i="11" s="1"/>
  <c r="M106" i="11"/>
  <c r="O106" i="11" s="1"/>
  <c r="Q106" i="11" s="1"/>
  <c r="M105" i="11"/>
  <c r="O105" i="11" s="1"/>
  <c r="Q105" i="11" s="1"/>
  <c r="M101" i="11"/>
  <c r="O101" i="11" s="1"/>
  <c r="Q101" i="11" s="1"/>
  <c r="M100" i="11"/>
  <c r="O100" i="11" s="1"/>
  <c r="Q100" i="11" s="1"/>
  <c r="M76" i="11"/>
  <c r="O76" i="11" s="1"/>
  <c r="Q76" i="11" s="1"/>
  <c r="M75" i="11"/>
  <c r="O75" i="11" s="1"/>
  <c r="Q75" i="11" s="1"/>
  <c r="M73" i="11"/>
  <c r="O73" i="11" s="1"/>
  <c r="Q73" i="11" s="1"/>
  <c r="M72" i="11"/>
  <c r="O72" i="11" s="1"/>
  <c r="Q72" i="11" s="1"/>
  <c r="M48" i="11"/>
  <c r="O48" i="11" s="1"/>
  <c r="Q48" i="11" s="1"/>
  <c r="M47" i="11"/>
  <c r="O47" i="11" s="1"/>
  <c r="Q47" i="11" s="1"/>
  <c r="M46" i="11"/>
  <c r="O46" i="11" s="1"/>
  <c r="Q46" i="11" s="1"/>
  <c r="M45" i="11"/>
  <c r="O45" i="11" s="1"/>
  <c r="Q45" i="11" s="1"/>
  <c r="M44" i="11"/>
  <c r="O44" i="11" s="1"/>
  <c r="Q44" i="11" s="1"/>
  <c r="M15" i="11"/>
  <c r="O15" i="11" s="1"/>
  <c r="Q15" i="11" s="1"/>
  <c r="T15" i="11" s="1"/>
  <c r="M14" i="11"/>
  <c r="O14" i="11" s="1"/>
  <c r="Q14" i="11" s="1"/>
  <c r="T14" i="11" s="1"/>
  <c r="S14" i="11" s="1"/>
  <c r="R14" i="11" s="1"/>
  <c r="M13" i="11"/>
  <c r="O13" i="11" s="1"/>
  <c r="Q13" i="11" s="1"/>
  <c r="T13" i="11" s="1"/>
  <c r="S13" i="11" s="1"/>
  <c r="R13" i="11" s="1"/>
  <c r="M271" i="12"/>
  <c r="O271" i="12" s="1"/>
  <c r="Q271" i="12" s="1"/>
  <c r="M270" i="12"/>
  <c r="O270" i="12" s="1"/>
  <c r="Q270" i="12" s="1"/>
  <c r="M269" i="12"/>
  <c r="O269" i="12" s="1"/>
  <c r="Q269" i="12" s="1"/>
  <c r="M268" i="12"/>
  <c r="O268" i="12" s="1"/>
  <c r="Q268" i="12" s="1"/>
  <c r="M267" i="12"/>
  <c r="O267" i="12" s="1"/>
  <c r="Q267" i="12" s="1"/>
  <c r="M254" i="12"/>
  <c r="O254" i="12" s="1"/>
  <c r="Q254" i="12" s="1"/>
  <c r="M235" i="12"/>
  <c r="O235" i="12" s="1"/>
  <c r="Q235" i="12" s="1"/>
  <c r="M234" i="12"/>
  <c r="O234" i="12" s="1"/>
  <c r="Q234" i="12" s="1"/>
  <c r="M233" i="12"/>
  <c r="O233" i="12" s="1"/>
  <c r="Q233" i="12" s="1"/>
  <c r="M232" i="12"/>
  <c r="O232" i="12" s="1"/>
  <c r="Q232" i="12" s="1"/>
  <c r="M231" i="12"/>
  <c r="O231" i="12" s="1"/>
  <c r="Q231" i="12" s="1"/>
  <c r="M230" i="12"/>
  <c r="O230" i="12" s="1"/>
  <c r="Q230" i="12" s="1"/>
  <c r="M229" i="12"/>
  <c r="O229" i="12" s="1"/>
  <c r="Q229" i="12" s="1"/>
  <c r="M228" i="12"/>
  <c r="O228" i="12" s="1"/>
  <c r="Q228" i="12" s="1"/>
  <c r="M268" i="11"/>
  <c r="O268" i="11" s="1"/>
  <c r="Q268" i="11" s="1"/>
  <c r="M256" i="11"/>
  <c r="O256" i="11" s="1"/>
  <c r="Q256" i="11" s="1"/>
  <c r="M255" i="11"/>
  <c r="O255" i="11" s="1"/>
  <c r="Q255" i="11" s="1"/>
  <c r="M254" i="11"/>
  <c r="O254" i="11" s="1"/>
  <c r="Q254" i="11" s="1"/>
  <c r="M253" i="11"/>
  <c r="O253" i="11" s="1"/>
  <c r="Q253" i="11" s="1"/>
  <c r="M222" i="11"/>
  <c r="O222" i="11" s="1"/>
  <c r="Q222" i="11" s="1"/>
  <c r="M221" i="11"/>
  <c r="O221" i="11" s="1"/>
  <c r="Q221" i="11" s="1"/>
  <c r="M220" i="11"/>
  <c r="O220" i="11" s="1"/>
  <c r="Q220" i="11" s="1"/>
  <c r="M219" i="11"/>
  <c r="O219" i="11" s="1"/>
  <c r="Q219" i="11" s="1"/>
  <c r="M187" i="11"/>
  <c r="O187" i="11" s="1"/>
  <c r="Q187" i="11" s="1"/>
  <c r="M186" i="11"/>
  <c r="O186" i="11" s="1"/>
  <c r="Q186" i="11" s="1"/>
  <c r="M185" i="11"/>
  <c r="O185" i="11" s="1"/>
  <c r="Q185" i="11" s="1"/>
  <c r="M184" i="11"/>
  <c r="O184" i="11" s="1"/>
  <c r="Q184" i="11" s="1"/>
  <c r="M153" i="11"/>
  <c r="O153" i="11" s="1"/>
  <c r="Q153" i="11" s="1"/>
  <c r="M152" i="11"/>
  <c r="O152" i="11" s="1"/>
  <c r="Q152" i="11" s="1"/>
  <c r="M151" i="11"/>
  <c r="O151" i="11" s="1"/>
  <c r="Q151" i="11" s="1"/>
  <c r="M150" i="11"/>
  <c r="O150" i="11" s="1"/>
  <c r="Q150" i="11" s="1"/>
  <c r="M149" i="11"/>
  <c r="O149" i="11" s="1"/>
  <c r="Q149" i="11" s="1"/>
  <c r="M148" i="11"/>
  <c r="O148" i="11" s="1"/>
  <c r="Q148" i="11" s="1"/>
  <c r="M147" i="11"/>
  <c r="O147" i="11" s="1"/>
  <c r="Q147" i="11" s="1"/>
  <c r="M145" i="11"/>
  <c r="O145" i="11" s="1"/>
  <c r="Q145" i="11" s="1"/>
  <c r="M126" i="11"/>
  <c r="O126" i="11" s="1"/>
  <c r="Q126" i="11" s="1"/>
  <c r="M122" i="11"/>
  <c r="O122" i="11" s="1"/>
  <c r="Q122" i="11" s="1"/>
  <c r="M121" i="11"/>
  <c r="O121" i="11" s="1"/>
  <c r="Q121" i="11" s="1"/>
  <c r="M120" i="11"/>
  <c r="O120" i="11" s="1"/>
  <c r="Q120" i="11" s="1"/>
  <c r="M99" i="11"/>
  <c r="O99" i="11" s="1"/>
  <c r="Q99" i="11" s="1"/>
  <c r="M98" i="11"/>
  <c r="O98" i="11" s="1"/>
  <c r="Q98" i="11" s="1"/>
  <c r="M96" i="11"/>
  <c r="O96" i="11" s="1"/>
  <c r="Q96" i="11" s="1"/>
  <c r="M95" i="11"/>
  <c r="O95" i="11" s="1"/>
  <c r="Q95" i="11" s="1"/>
  <c r="M69" i="11"/>
  <c r="O69" i="11" s="1"/>
  <c r="Q69" i="11" s="1"/>
  <c r="M68" i="11"/>
  <c r="O68" i="11" s="1"/>
  <c r="Q68" i="11" s="1"/>
  <c r="M67" i="11"/>
  <c r="O67" i="11" s="1"/>
  <c r="Q67" i="11" s="1"/>
  <c r="M64" i="11"/>
  <c r="O64" i="11" s="1"/>
  <c r="Q64" i="11" s="1"/>
  <c r="M63" i="11"/>
  <c r="O63" i="11" s="1"/>
  <c r="Q63" i="11" s="1"/>
  <c r="M62" i="11"/>
  <c r="O62" i="11" s="1"/>
  <c r="Q62" i="11" s="1"/>
  <c r="M59" i="11"/>
  <c r="O59" i="11" s="1"/>
  <c r="Q59" i="11" s="1"/>
  <c r="M58" i="11"/>
  <c r="O58" i="11" s="1"/>
  <c r="Q58" i="11" s="1"/>
  <c r="M42" i="11"/>
  <c r="O42" i="11" s="1"/>
  <c r="Q42" i="11" s="1"/>
  <c r="M41" i="11"/>
  <c r="O41" i="11" s="1"/>
  <c r="Q41" i="11" s="1"/>
  <c r="M266" i="12"/>
  <c r="O266" i="12" s="1"/>
  <c r="Q266" i="12" s="1"/>
  <c r="M253" i="12"/>
  <c r="O253" i="12" s="1"/>
  <c r="Q253" i="12" s="1"/>
  <c r="M227" i="12"/>
  <c r="O227" i="12" s="1"/>
  <c r="Q227" i="12" s="1"/>
  <c r="M226" i="12"/>
  <c r="O226" i="12" s="1"/>
  <c r="Q226" i="12" s="1"/>
  <c r="M225" i="12"/>
  <c r="O225" i="12" s="1"/>
  <c r="Q225" i="12" s="1"/>
  <c r="M210" i="12"/>
  <c r="O210" i="12" s="1"/>
  <c r="Q210" i="12" s="1"/>
  <c r="M209" i="12"/>
  <c r="O209" i="12" s="1"/>
  <c r="Q209" i="12" s="1"/>
  <c r="M208" i="12"/>
  <c r="O208" i="12" s="1"/>
  <c r="Q208" i="12" s="1"/>
  <c r="M207" i="12"/>
  <c r="O207" i="12" s="1"/>
  <c r="Q207" i="12" s="1"/>
  <c r="M206" i="12"/>
  <c r="O206" i="12" s="1"/>
  <c r="Q206" i="12" s="1"/>
  <c r="M205" i="12"/>
  <c r="O205" i="12" s="1"/>
  <c r="Q205" i="12" s="1"/>
  <c r="M204" i="12"/>
  <c r="O204" i="12" s="1"/>
  <c r="Q204" i="12" s="1"/>
  <c r="M174" i="12"/>
  <c r="O174" i="12" s="1"/>
  <c r="Q174" i="12" s="1"/>
  <c r="M172" i="12"/>
  <c r="O172" i="12" s="1"/>
  <c r="Q172" i="12" s="1"/>
  <c r="M171" i="12"/>
  <c r="O171" i="12" s="1"/>
  <c r="Q171" i="12" s="1"/>
  <c r="M170" i="12"/>
  <c r="O170" i="12" s="1"/>
  <c r="Q170" i="12" s="1"/>
  <c r="M169" i="12"/>
  <c r="O169" i="12" s="1"/>
  <c r="Q169" i="12" s="1"/>
  <c r="M167" i="12"/>
  <c r="O167" i="12" s="1"/>
  <c r="Q167" i="12" s="1"/>
  <c r="M166" i="12"/>
  <c r="O166" i="12" s="1"/>
  <c r="Q166" i="12" s="1"/>
  <c r="M165" i="12"/>
  <c r="O165" i="12" s="1"/>
  <c r="Q165" i="12" s="1"/>
  <c r="M143" i="12"/>
  <c r="O143" i="12" s="1"/>
  <c r="Q143" i="12" s="1"/>
  <c r="M142" i="12"/>
  <c r="O142" i="12" s="1"/>
  <c r="Q142" i="12" s="1"/>
  <c r="M141" i="12"/>
  <c r="O141" i="12" s="1"/>
  <c r="Q141" i="12" s="1"/>
  <c r="M140" i="12"/>
  <c r="O140" i="12" s="1"/>
  <c r="Q140" i="12" s="1"/>
  <c r="M138" i="12"/>
  <c r="O138" i="12" s="1"/>
  <c r="Q138" i="12" s="1"/>
  <c r="M137" i="12"/>
  <c r="O137" i="12" s="1"/>
  <c r="Q137" i="12" s="1"/>
  <c r="M136" i="12"/>
  <c r="O136" i="12" s="1"/>
  <c r="Q136" i="12" s="1"/>
  <c r="M105" i="12"/>
  <c r="O105" i="12" s="1"/>
  <c r="Q105" i="12" s="1"/>
  <c r="M101" i="12"/>
  <c r="O101" i="12" s="1"/>
  <c r="Q101" i="12" s="1"/>
  <c r="M100" i="12"/>
  <c r="O100" i="12" s="1"/>
  <c r="Q100" i="12" s="1"/>
  <c r="M99" i="12"/>
  <c r="O99" i="12" s="1"/>
  <c r="Q99" i="12" s="1"/>
  <c r="M98" i="12"/>
  <c r="O98" i="12" s="1"/>
  <c r="Q98" i="12" s="1"/>
  <c r="M96" i="12"/>
  <c r="O96" i="12" s="1"/>
  <c r="Q96" i="12" s="1"/>
  <c r="M95" i="12"/>
  <c r="O95" i="12" s="1"/>
  <c r="Q95" i="12" s="1"/>
  <c r="M93" i="12"/>
  <c r="O93" i="12" s="1"/>
  <c r="Q93" i="12" s="1"/>
  <c r="M92" i="12"/>
  <c r="O92" i="12" s="1"/>
  <c r="Q92" i="12" s="1"/>
  <c r="M90" i="12"/>
  <c r="O90" i="12" s="1"/>
  <c r="Q90" i="12" s="1"/>
  <c r="M89" i="12"/>
  <c r="O89" i="12" s="1"/>
  <c r="Q89" i="12" s="1"/>
  <c r="M87" i="12"/>
  <c r="O87" i="12" s="1"/>
  <c r="Q87" i="12" s="1"/>
  <c r="M85" i="12"/>
  <c r="O85" i="12" s="1"/>
  <c r="Q85" i="12" s="1"/>
  <c r="M84" i="12"/>
  <c r="O84" i="12" s="1"/>
  <c r="Q84" i="12" s="1"/>
  <c r="M83" i="12"/>
  <c r="O83" i="12" s="1"/>
  <c r="Q83" i="12" s="1"/>
  <c r="M55" i="12"/>
  <c r="O55" i="12" s="1"/>
  <c r="Q55" i="12" s="1"/>
  <c r="M54" i="12"/>
  <c r="O54" i="12" s="1"/>
  <c r="Q54" i="12" s="1"/>
  <c r="M52" i="12"/>
  <c r="O52" i="12" s="1"/>
  <c r="Q52" i="12" s="1"/>
  <c r="M51" i="12"/>
  <c r="O51" i="12" s="1"/>
  <c r="Q51" i="12" s="1"/>
  <c r="M50" i="12"/>
  <c r="O50" i="12" s="1"/>
  <c r="Q50" i="12" s="1"/>
  <c r="M49" i="12"/>
  <c r="O49" i="12" s="1"/>
  <c r="Q49" i="12" s="1"/>
  <c r="M48" i="12"/>
  <c r="O48" i="12" s="1"/>
  <c r="Q48" i="12" s="1"/>
  <c r="M47" i="12"/>
  <c r="O47" i="12" s="1"/>
  <c r="Q47" i="12" s="1"/>
  <c r="M46" i="12"/>
  <c r="O46" i="12" s="1"/>
  <c r="Q46" i="12" s="1"/>
  <c r="M45" i="12"/>
  <c r="O45" i="12" s="1"/>
  <c r="Q45" i="12" s="1"/>
  <c r="M21" i="12"/>
  <c r="O21" i="12" s="1"/>
  <c r="Q21" i="12" s="1"/>
  <c r="M17" i="12"/>
  <c r="O17" i="12" s="1"/>
  <c r="Q17" i="12" s="1"/>
  <c r="T17" i="12" s="1"/>
  <c r="S17" i="12" s="1"/>
  <c r="R17" i="12" s="1"/>
  <c r="M16" i="12"/>
  <c r="O16" i="12" s="1"/>
  <c r="Q16" i="12" s="1"/>
  <c r="T16" i="12" s="1"/>
  <c r="M15" i="12"/>
  <c r="O15" i="12" s="1"/>
  <c r="Q15" i="12" s="1"/>
  <c r="T15" i="12" s="1"/>
  <c r="S15" i="12" s="1"/>
  <c r="R15" i="12" s="1"/>
  <c r="M256" i="13"/>
  <c r="O256" i="13" s="1"/>
  <c r="Q256" i="13" s="1"/>
  <c r="M255" i="13"/>
  <c r="O255" i="13" s="1"/>
  <c r="Q255" i="13" s="1"/>
  <c r="M254" i="13"/>
  <c r="O254" i="13" s="1"/>
  <c r="Q254" i="13" s="1"/>
  <c r="M235" i="13"/>
  <c r="O235" i="13" s="1"/>
  <c r="Q235" i="13" s="1"/>
  <c r="M234" i="13"/>
  <c r="O234" i="13" s="1"/>
  <c r="Q234" i="13" s="1"/>
  <c r="M233" i="13"/>
  <c r="O233" i="13" s="1"/>
  <c r="Q233" i="13" s="1"/>
  <c r="M232" i="13"/>
  <c r="O232" i="13" s="1"/>
  <c r="Q232" i="13" s="1"/>
  <c r="M267" i="11"/>
  <c r="O267" i="11" s="1"/>
  <c r="Q267" i="11" s="1"/>
  <c r="M266" i="11"/>
  <c r="O266" i="11" s="1"/>
  <c r="Q266" i="11" s="1"/>
  <c r="M265" i="11"/>
  <c r="O265" i="11" s="1"/>
  <c r="Q265" i="11" s="1"/>
  <c r="M251" i="11"/>
  <c r="O251" i="11" s="1"/>
  <c r="Q251" i="11" s="1"/>
  <c r="M250" i="11"/>
  <c r="O250" i="11" s="1"/>
  <c r="Q250" i="11" s="1"/>
  <c r="M249" i="11"/>
  <c r="O249" i="11" s="1"/>
  <c r="Q249" i="11" s="1"/>
  <c r="M248" i="11"/>
  <c r="O248" i="11" s="1"/>
  <c r="Q248" i="11" s="1"/>
  <c r="M247" i="11"/>
  <c r="O247" i="11" s="1"/>
  <c r="Q247" i="11" s="1"/>
  <c r="M246" i="11"/>
  <c r="O246" i="11" s="1"/>
  <c r="Q246" i="11" s="1"/>
  <c r="M244" i="11"/>
  <c r="O244" i="11" s="1"/>
  <c r="Q244" i="11" s="1"/>
  <c r="M243" i="11"/>
  <c r="O243" i="11" s="1"/>
  <c r="Q243" i="11" s="1"/>
  <c r="M242" i="11"/>
  <c r="O242" i="11" s="1"/>
  <c r="Q242" i="11" s="1"/>
  <c r="M240" i="11"/>
  <c r="O240" i="11" s="1"/>
  <c r="Q240" i="11" s="1"/>
  <c r="M239" i="11"/>
  <c r="O239" i="11" s="1"/>
  <c r="Q239" i="11" s="1"/>
  <c r="M218" i="11"/>
  <c r="O218" i="11" s="1"/>
  <c r="Q218" i="11" s="1"/>
  <c r="M217" i="11"/>
  <c r="O217" i="11" s="1"/>
  <c r="Q217" i="11" s="1"/>
  <c r="M216" i="11"/>
  <c r="O216" i="11" s="1"/>
  <c r="Q216" i="11" s="1"/>
  <c r="M215" i="11"/>
  <c r="O215" i="11" s="1"/>
  <c r="Q215" i="11" s="1"/>
  <c r="M214" i="11"/>
  <c r="O214" i="11" s="1"/>
  <c r="Q214" i="11" s="1"/>
  <c r="M213" i="11"/>
  <c r="O213" i="11" s="1"/>
  <c r="Q213" i="11" s="1"/>
  <c r="M212" i="11"/>
  <c r="O212" i="11" s="1"/>
  <c r="Q212" i="11" s="1"/>
  <c r="M210" i="11"/>
  <c r="O210" i="11" s="1"/>
  <c r="Q210" i="11" s="1"/>
  <c r="M209" i="11"/>
  <c r="O209" i="11" s="1"/>
  <c r="Q209" i="11" s="1"/>
  <c r="M208" i="11"/>
  <c r="O208" i="11" s="1"/>
  <c r="Q208" i="11" s="1"/>
  <c r="M207" i="11"/>
  <c r="O207" i="11" s="1"/>
  <c r="Q207" i="11" s="1"/>
  <c r="M206" i="11"/>
  <c r="O206" i="11" s="1"/>
  <c r="Q206" i="11" s="1"/>
  <c r="M183" i="11"/>
  <c r="O183" i="11" s="1"/>
  <c r="Q183" i="11" s="1"/>
  <c r="M181" i="11"/>
  <c r="O181" i="11" s="1"/>
  <c r="Q181" i="11" s="1"/>
  <c r="M180" i="11"/>
  <c r="O180" i="11" s="1"/>
  <c r="Q180" i="11" s="1"/>
  <c r="M179" i="11"/>
  <c r="O179" i="11" s="1"/>
  <c r="Q179" i="11" s="1"/>
  <c r="M177" i="11"/>
  <c r="O177" i="11" s="1"/>
  <c r="Q177" i="11" s="1"/>
  <c r="M176" i="11"/>
  <c r="O176" i="11" s="1"/>
  <c r="Q176" i="11" s="1"/>
  <c r="M175" i="11"/>
  <c r="O175" i="11" s="1"/>
  <c r="Q175" i="11" s="1"/>
  <c r="M174" i="11"/>
  <c r="O174" i="11" s="1"/>
  <c r="Q174" i="11" s="1"/>
  <c r="M172" i="11"/>
  <c r="O172" i="11" s="1"/>
  <c r="Q172" i="11" s="1"/>
  <c r="M171" i="11"/>
  <c r="O171" i="11" s="1"/>
  <c r="Q171" i="11" s="1"/>
  <c r="M170" i="11"/>
  <c r="O170" i="11" s="1"/>
  <c r="Q170" i="11" s="1"/>
  <c r="M169" i="11"/>
  <c r="O169" i="11" s="1"/>
  <c r="Q169" i="11" s="1"/>
  <c r="M167" i="11"/>
  <c r="O167" i="11" s="1"/>
  <c r="Q167" i="11" s="1"/>
  <c r="M166" i="11"/>
  <c r="O166" i="11" s="1"/>
  <c r="Q166" i="11" s="1"/>
  <c r="M144" i="11"/>
  <c r="O144" i="11" s="1"/>
  <c r="Q144" i="11" s="1"/>
  <c r="M143" i="11"/>
  <c r="O143" i="11" s="1"/>
  <c r="Q143" i="11" s="1"/>
  <c r="M142" i="11"/>
  <c r="O142" i="11" s="1"/>
  <c r="Q142" i="11" s="1"/>
  <c r="M141" i="11"/>
  <c r="O141" i="11" s="1"/>
  <c r="Q141" i="11" s="1"/>
  <c r="M119" i="11"/>
  <c r="O119" i="11" s="1"/>
  <c r="Q119" i="11" s="1"/>
  <c r="M118" i="11"/>
  <c r="O118" i="11" s="1"/>
  <c r="Q118" i="11" s="1"/>
  <c r="M117" i="11"/>
  <c r="O117" i="11" s="1"/>
  <c r="Q117" i="11" s="1"/>
  <c r="M116" i="11"/>
  <c r="O116" i="11" s="1"/>
  <c r="Q116" i="11" s="1"/>
  <c r="M93" i="11"/>
  <c r="O93" i="11" s="1"/>
  <c r="Q93" i="11" s="1"/>
  <c r="M92" i="11"/>
  <c r="O92" i="11" s="1"/>
  <c r="Q92" i="11" s="1"/>
  <c r="M90" i="11"/>
  <c r="O90" i="11" s="1"/>
  <c r="Q90" i="11" s="1"/>
  <c r="M89" i="11"/>
  <c r="O89" i="11" s="1"/>
  <c r="Q89" i="11" s="1"/>
  <c r="M87" i="11"/>
  <c r="O87" i="11" s="1"/>
  <c r="Q87" i="11" s="1"/>
  <c r="M85" i="11"/>
  <c r="O85" i="11" s="1"/>
  <c r="Q85" i="11" s="1"/>
  <c r="M84" i="11"/>
  <c r="O84" i="11" s="1"/>
  <c r="Q84" i="11" s="1"/>
  <c r="M83" i="11"/>
  <c r="O83" i="11" s="1"/>
  <c r="Q83" i="11" s="1"/>
  <c r="M57" i="11"/>
  <c r="O57" i="11" s="1"/>
  <c r="Q57" i="11" s="1"/>
  <c r="M56" i="11"/>
  <c r="O56" i="11" s="1"/>
  <c r="Q56" i="11" s="1"/>
  <c r="M55" i="11"/>
  <c r="O55" i="11" s="1"/>
  <c r="Q55" i="11" s="1"/>
  <c r="M54" i="11"/>
  <c r="O54" i="11" s="1"/>
  <c r="Q54" i="11" s="1"/>
  <c r="M40" i="11"/>
  <c r="O40" i="11" s="1"/>
  <c r="Q40" i="11" s="1"/>
  <c r="M39" i="11"/>
  <c r="O39" i="11" s="1"/>
  <c r="Q39" i="11" s="1"/>
  <c r="M38" i="11"/>
  <c r="O38" i="11" s="1"/>
  <c r="Q38" i="11" s="1"/>
  <c r="M37" i="11"/>
  <c r="O37" i="11" s="1"/>
  <c r="Q37" i="11" s="1"/>
  <c r="M34" i="11"/>
  <c r="O34" i="11" s="1"/>
  <c r="Q34" i="11" s="1"/>
  <c r="M33" i="11"/>
  <c r="O33" i="11" s="1"/>
  <c r="Q33" i="11" s="1"/>
  <c r="M32" i="11"/>
  <c r="O32" i="11" s="1"/>
  <c r="Q32" i="11" s="1"/>
  <c r="M31" i="11"/>
  <c r="O31" i="11" s="1"/>
  <c r="Q31" i="11" s="1"/>
  <c r="M30" i="11"/>
  <c r="O30" i="11" s="1"/>
  <c r="Q30" i="11" s="1"/>
  <c r="M29" i="11"/>
  <c r="O29" i="11" s="1"/>
  <c r="Q29" i="11" s="1"/>
  <c r="M28" i="11"/>
  <c r="O28" i="11" s="1"/>
  <c r="Q28" i="11" s="1"/>
  <c r="M26" i="11"/>
  <c r="O26" i="11" s="1"/>
  <c r="Q26" i="11" s="1"/>
  <c r="M265" i="12"/>
  <c r="O265" i="12" s="1"/>
  <c r="Q265" i="12" s="1"/>
  <c r="M264" i="12"/>
  <c r="O264" i="12" s="1"/>
  <c r="Q264" i="12" s="1"/>
  <c r="M263" i="12"/>
  <c r="O263" i="12" s="1"/>
  <c r="Q263" i="12" s="1"/>
  <c r="M262" i="12"/>
  <c r="O262" i="12" s="1"/>
  <c r="Q262" i="12" s="1"/>
  <c r="M261" i="12"/>
  <c r="O261" i="12" s="1"/>
  <c r="Q261" i="12" s="1"/>
  <c r="M260" i="12"/>
  <c r="O260" i="12" s="1"/>
  <c r="Q260" i="12" s="1"/>
  <c r="M259" i="12"/>
  <c r="O259" i="12" s="1"/>
  <c r="Q259" i="12" s="1"/>
  <c r="M258" i="12"/>
  <c r="O258" i="12" s="1"/>
  <c r="Q258" i="12" s="1"/>
  <c r="M251" i="12"/>
  <c r="O251" i="12" s="1"/>
  <c r="Q251" i="12" s="1"/>
  <c r="M250" i="12"/>
  <c r="O250" i="12" s="1"/>
  <c r="Q250" i="12" s="1"/>
  <c r="M249" i="12"/>
  <c r="O249" i="12" s="1"/>
  <c r="Q249" i="12" s="1"/>
  <c r="M248" i="12"/>
  <c r="O248" i="12" s="1"/>
  <c r="Q248" i="12" s="1"/>
  <c r="M247" i="12"/>
  <c r="O247" i="12" s="1"/>
  <c r="Q247" i="12" s="1"/>
  <c r="M246" i="12"/>
  <c r="O246" i="12" s="1"/>
  <c r="Q246" i="12" s="1"/>
  <c r="M224" i="12"/>
  <c r="O224" i="12" s="1"/>
  <c r="Q224" i="12" s="1"/>
  <c r="M223" i="12"/>
  <c r="O223" i="12" s="1"/>
  <c r="Q223" i="12" s="1"/>
  <c r="M222" i="12"/>
  <c r="O222" i="12" s="1"/>
  <c r="Q222" i="12" s="1"/>
  <c r="M221" i="12"/>
  <c r="O221" i="12" s="1"/>
  <c r="Q221" i="12" s="1"/>
  <c r="M220" i="12"/>
  <c r="O220" i="12" s="1"/>
  <c r="Q220" i="12" s="1"/>
  <c r="M203" i="12"/>
  <c r="O203" i="12" s="1"/>
  <c r="Q203" i="12" s="1"/>
  <c r="M202" i="12"/>
  <c r="O202" i="12" s="1"/>
  <c r="Q202" i="12" s="1"/>
  <c r="M201" i="12"/>
  <c r="O201" i="12" s="1"/>
  <c r="Q201" i="12" s="1"/>
  <c r="M199" i="12"/>
  <c r="O199" i="12" s="1"/>
  <c r="Q199" i="12" s="1"/>
  <c r="M198" i="12"/>
  <c r="O198" i="12" s="1"/>
  <c r="Q198" i="12" s="1"/>
  <c r="M197" i="12"/>
  <c r="O197" i="12" s="1"/>
  <c r="Q197" i="12" s="1"/>
  <c r="M196" i="12"/>
  <c r="O196" i="12" s="1"/>
  <c r="Q196" i="12" s="1"/>
  <c r="M195" i="12"/>
  <c r="O195" i="12" s="1"/>
  <c r="Q195" i="12" s="1"/>
  <c r="M164" i="12"/>
  <c r="O164" i="12" s="1"/>
  <c r="Q164" i="12" s="1"/>
  <c r="M162" i="12"/>
  <c r="O162" i="12" s="1"/>
  <c r="Q162" i="12" s="1"/>
  <c r="M161" i="12"/>
  <c r="O161" i="12" s="1"/>
  <c r="Q161" i="12" s="1"/>
  <c r="M160" i="12"/>
  <c r="O160" i="12" s="1"/>
  <c r="Q160" i="12" s="1"/>
  <c r="M159" i="12"/>
  <c r="O159" i="12" s="1"/>
  <c r="Q159" i="12" s="1"/>
  <c r="M158" i="12"/>
  <c r="O158" i="12" s="1"/>
  <c r="Q158" i="12" s="1"/>
  <c r="M154" i="12"/>
  <c r="O154" i="12" s="1"/>
  <c r="Q154" i="12" s="1"/>
  <c r="M135" i="12"/>
  <c r="O135" i="12" s="1"/>
  <c r="Q135" i="12" s="1"/>
  <c r="M134" i="12"/>
  <c r="O134" i="12" s="1"/>
  <c r="Q134" i="12" s="1"/>
  <c r="M133" i="12"/>
  <c r="O133" i="12" s="1"/>
  <c r="Q133" i="12" s="1"/>
  <c r="M131" i="12"/>
  <c r="O131" i="12" s="1"/>
  <c r="Q131" i="12" s="1"/>
  <c r="M130" i="12"/>
  <c r="O130" i="12" s="1"/>
  <c r="Q130" i="12" s="1"/>
  <c r="M129" i="12"/>
  <c r="O129" i="12" s="1"/>
  <c r="Q129" i="12" s="1"/>
  <c r="M128" i="12"/>
  <c r="O128" i="12" s="1"/>
  <c r="Q128" i="12" s="1"/>
  <c r="M127" i="12"/>
  <c r="O127" i="12" s="1"/>
  <c r="Q127" i="12" s="1"/>
  <c r="M81" i="12"/>
  <c r="O81" i="12" s="1"/>
  <c r="Q81" i="12" s="1"/>
  <c r="M80" i="12"/>
  <c r="O80" i="12" s="1"/>
  <c r="Q80" i="12" s="1"/>
  <c r="M79" i="12"/>
  <c r="O79" i="12" s="1"/>
  <c r="Q79" i="12" s="1"/>
  <c r="M78" i="12"/>
  <c r="O78" i="12" s="1"/>
  <c r="Q78" i="12" s="1"/>
  <c r="M76" i="12"/>
  <c r="O76" i="12" s="1"/>
  <c r="Q76" i="12" s="1"/>
  <c r="M75" i="12"/>
  <c r="O75" i="12" s="1"/>
  <c r="Q75" i="12" s="1"/>
  <c r="M73" i="12"/>
  <c r="O73" i="12" s="1"/>
  <c r="Q73" i="12" s="1"/>
  <c r="M72" i="12"/>
  <c r="O72" i="12" s="1"/>
  <c r="Q72" i="12" s="1"/>
  <c r="M69" i="12"/>
  <c r="O69" i="12" s="1"/>
  <c r="Q69" i="12" s="1"/>
  <c r="M68" i="12"/>
  <c r="O68" i="12" s="1"/>
  <c r="Q68" i="12" s="1"/>
  <c r="M67" i="12"/>
  <c r="O67" i="12" s="1"/>
  <c r="Q67" i="12" s="1"/>
  <c r="M64" i="12"/>
  <c r="O64" i="12" s="1"/>
  <c r="Q64" i="12" s="1"/>
  <c r="M44" i="12"/>
  <c r="O44" i="12" s="1"/>
  <c r="Q44" i="12" s="1"/>
  <c r="M14" i="12"/>
  <c r="O14" i="12" s="1"/>
  <c r="Q14" i="12" s="1"/>
  <c r="T14" i="12" s="1"/>
  <c r="S14" i="12" s="1"/>
  <c r="R14" i="12" s="1"/>
  <c r="M253" i="13"/>
  <c r="O253" i="13" s="1"/>
  <c r="Q253" i="13" s="1"/>
  <c r="M227" i="13"/>
  <c r="O227" i="13" s="1"/>
  <c r="Q227" i="13" s="1"/>
  <c r="M114" i="12"/>
  <c r="O114" i="12" s="1"/>
  <c r="Q114" i="12" s="1"/>
  <c r="M112" i="12"/>
  <c r="O112" i="12" s="1"/>
  <c r="Q112" i="12" s="1"/>
  <c r="M111" i="12"/>
  <c r="O111" i="12" s="1"/>
  <c r="Q111" i="12" s="1"/>
  <c r="M110" i="12"/>
  <c r="O110" i="12" s="1"/>
  <c r="Q110" i="12" s="1"/>
  <c r="M109" i="12"/>
  <c r="O109" i="12" s="1"/>
  <c r="Q109" i="12" s="1"/>
  <c r="M108" i="12"/>
  <c r="O108" i="12" s="1"/>
  <c r="Q108" i="12" s="1"/>
  <c r="M107" i="12"/>
  <c r="O107" i="12" s="1"/>
  <c r="Q107" i="12" s="1"/>
  <c r="M106" i="12"/>
  <c r="O106" i="12" s="1"/>
  <c r="Q106" i="12" s="1"/>
  <c r="M249" i="13"/>
  <c r="O249" i="13" s="1"/>
  <c r="Q249" i="13" s="1"/>
  <c r="M248" i="13"/>
  <c r="O248" i="13" s="1"/>
  <c r="Q248" i="13" s="1"/>
  <c r="M247" i="13"/>
  <c r="O247" i="13" s="1"/>
  <c r="Q247" i="13" s="1"/>
  <c r="M246" i="13"/>
  <c r="O246" i="13" s="1"/>
  <c r="Q246" i="13" s="1"/>
  <c r="M244" i="13"/>
  <c r="O244" i="13" s="1"/>
  <c r="Q244" i="13" s="1"/>
  <c r="M243" i="13"/>
  <c r="O243" i="13" s="1"/>
  <c r="Q243" i="13" s="1"/>
  <c r="M242" i="13"/>
  <c r="O242" i="13" s="1"/>
  <c r="Q242" i="13" s="1"/>
  <c r="M240" i="13"/>
  <c r="O240" i="13" s="1"/>
  <c r="Q240" i="13" s="1"/>
  <c r="M239" i="13"/>
  <c r="O239" i="13" s="1"/>
  <c r="Q239" i="13" s="1"/>
  <c r="M238" i="13"/>
  <c r="O238" i="13" s="1"/>
  <c r="Q238" i="13" s="1"/>
  <c r="M237" i="13"/>
  <c r="O237" i="13" s="1"/>
  <c r="Q237" i="13" s="1"/>
  <c r="M236" i="13"/>
  <c r="O236" i="13" s="1"/>
  <c r="Q236" i="13" s="1"/>
  <c r="M231" i="13"/>
  <c r="O231" i="13" s="1"/>
  <c r="Q231" i="13" s="1"/>
  <c r="M230" i="13"/>
  <c r="O230" i="13" s="1"/>
  <c r="Q230" i="13" s="1"/>
  <c r="M229" i="13"/>
  <c r="O229" i="13" s="1"/>
  <c r="Q229" i="13" s="1"/>
  <c r="M228" i="13"/>
  <c r="O228" i="13" s="1"/>
  <c r="Q228" i="13" s="1"/>
  <c r="M226" i="13"/>
  <c r="O226" i="13" s="1"/>
  <c r="Q226" i="13" s="1"/>
  <c r="M225" i="13"/>
  <c r="O225" i="13" s="1"/>
  <c r="Q225" i="13" s="1"/>
  <c r="M224" i="13"/>
  <c r="O224" i="13" s="1"/>
  <c r="Q224" i="13" s="1"/>
  <c r="M222" i="13"/>
  <c r="O222" i="13" s="1"/>
  <c r="Q222" i="13" s="1"/>
  <c r="M221" i="13"/>
  <c r="O221" i="13" s="1"/>
  <c r="Q221" i="13" s="1"/>
  <c r="M220" i="13"/>
  <c r="O220" i="13" s="1"/>
  <c r="Q220" i="13" s="1"/>
  <c r="M219" i="13"/>
  <c r="O219" i="13" s="1"/>
  <c r="Q219" i="13" s="1"/>
  <c r="M218" i="13"/>
  <c r="O218" i="13" s="1"/>
  <c r="Q218" i="13" s="1"/>
  <c r="M217" i="13"/>
  <c r="O217" i="13" s="1"/>
  <c r="Q217" i="13" s="1"/>
  <c r="M216" i="13"/>
  <c r="O216" i="13" s="1"/>
  <c r="Q216" i="13" s="1"/>
  <c r="M187" i="13"/>
  <c r="O187" i="13" s="1"/>
  <c r="Q187" i="13" s="1"/>
  <c r="M186" i="13"/>
  <c r="O186" i="13" s="1"/>
  <c r="Q186" i="13" s="1"/>
  <c r="M185" i="13"/>
  <c r="O185" i="13" s="1"/>
  <c r="Q185" i="13" s="1"/>
  <c r="M184" i="13"/>
  <c r="O184" i="13" s="1"/>
  <c r="Q184" i="13" s="1"/>
  <c r="M183" i="13"/>
  <c r="O183" i="13" s="1"/>
  <c r="Q183" i="13" s="1"/>
  <c r="M181" i="13"/>
  <c r="O181" i="13" s="1"/>
  <c r="Q181" i="13" s="1"/>
  <c r="M180" i="13"/>
  <c r="O180" i="13" s="1"/>
  <c r="Q180" i="13" s="1"/>
  <c r="M148" i="13"/>
  <c r="O148" i="13" s="1"/>
  <c r="Q148" i="13" s="1"/>
  <c r="M147" i="13"/>
  <c r="O147" i="13" s="1"/>
  <c r="Q147" i="13" s="1"/>
  <c r="M145" i="13"/>
  <c r="O145" i="13" s="1"/>
  <c r="Q145" i="13" s="1"/>
  <c r="M144" i="13"/>
  <c r="O144" i="13" s="1"/>
  <c r="Q144" i="13" s="1"/>
  <c r="M143" i="13"/>
  <c r="O143" i="13" s="1"/>
  <c r="Q143" i="13" s="1"/>
  <c r="M142" i="13"/>
  <c r="O142" i="13" s="1"/>
  <c r="Q142" i="13" s="1"/>
  <c r="M141" i="13"/>
  <c r="O141" i="13" s="1"/>
  <c r="Q141" i="13" s="1"/>
  <c r="M140" i="13"/>
  <c r="O140" i="13" s="1"/>
  <c r="Q140" i="13" s="1"/>
  <c r="M138" i="13"/>
  <c r="O138" i="13" s="1"/>
  <c r="Q138" i="13" s="1"/>
  <c r="M109" i="13"/>
  <c r="O109" i="13" s="1"/>
  <c r="Q109" i="13" s="1"/>
  <c r="M68" i="13"/>
  <c r="O68" i="13" s="1"/>
  <c r="Q68" i="13" s="1"/>
  <c r="M67" i="13"/>
  <c r="O67" i="13" s="1"/>
  <c r="Q67" i="13" s="1"/>
  <c r="M64" i="13"/>
  <c r="O64" i="13" s="1"/>
  <c r="Q64" i="13" s="1"/>
  <c r="M63" i="13"/>
  <c r="O63" i="13" s="1"/>
  <c r="Q63" i="13" s="1"/>
  <c r="M62" i="13"/>
  <c r="O62" i="13" s="1"/>
  <c r="Q62" i="13" s="1"/>
  <c r="M59" i="13"/>
  <c r="O59" i="13" s="1"/>
  <c r="Q59" i="13" s="1"/>
  <c r="M58" i="13"/>
  <c r="O58" i="13" s="1"/>
  <c r="Q58" i="13" s="1"/>
  <c r="M57" i="13"/>
  <c r="O57" i="13" s="1"/>
  <c r="Q57" i="13" s="1"/>
  <c r="M56" i="13"/>
  <c r="O56" i="13" s="1"/>
  <c r="Q56" i="13" s="1"/>
  <c r="M55" i="13"/>
  <c r="O55" i="13" s="1"/>
  <c r="Q55" i="13" s="1"/>
  <c r="M54" i="13"/>
  <c r="O54" i="13" s="1"/>
  <c r="Q54" i="13" s="1"/>
  <c r="M52" i="13"/>
  <c r="O52" i="13" s="1"/>
  <c r="Q52" i="13" s="1"/>
  <c r="M39" i="13"/>
  <c r="O39" i="13" s="1"/>
  <c r="Q39" i="13" s="1"/>
  <c r="M238" i="14"/>
  <c r="O238" i="14" s="1"/>
  <c r="Q238" i="14" s="1"/>
  <c r="M237" i="14"/>
  <c r="O237" i="14" s="1"/>
  <c r="Q237" i="14" s="1"/>
  <c r="M236" i="14"/>
  <c r="O236" i="14" s="1"/>
  <c r="Q236" i="14" s="1"/>
  <c r="M235" i="14"/>
  <c r="O235" i="14" s="1"/>
  <c r="Q235" i="14" s="1"/>
  <c r="M218" i="14"/>
  <c r="O218" i="14" s="1"/>
  <c r="Q218" i="14" s="1"/>
  <c r="M217" i="14"/>
  <c r="O217" i="14" s="1"/>
  <c r="Q217" i="14" s="1"/>
  <c r="M216" i="14"/>
  <c r="O216" i="14" s="1"/>
  <c r="Q216" i="14" s="1"/>
  <c r="M215" i="14"/>
  <c r="O215" i="14" s="1"/>
  <c r="Q215" i="14" s="1"/>
  <c r="M183" i="14"/>
  <c r="O183" i="14" s="1"/>
  <c r="Q183" i="14" s="1"/>
  <c r="M181" i="14"/>
  <c r="O181" i="14" s="1"/>
  <c r="Q181" i="14" s="1"/>
  <c r="M180" i="14"/>
  <c r="O180" i="14" s="1"/>
  <c r="Q180" i="14" s="1"/>
  <c r="M179" i="14"/>
  <c r="O179" i="14" s="1"/>
  <c r="Q179" i="14" s="1"/>
  <c r="M154" i="14"/>
  <c r="O154" i="14" s="1"/>
  <c r="Q154" i="14" s="1"/>
  <c r="M153" i="14"/>
  <c r="O153" i="14" s="1"/>
  <c r="Q153" i="14" s="1"/>
  <c r="M152" i="14"/>
  <c r="O152" i="14" s="1"/>
  <c r="Q152" i="14" s="1"/>
  <c r="M151" i="14"/>
  <c r="O151" i="14" s="1"/>
  <c r="Q151" i="14" s="1"/>
  <c r="M150" i="14"/>
  <c r="O150" i="14" s="1"/>
  <c r="Q150" i="14" s="1"/>
  <c r="M149" i="14"/>
  <c r="O149" i="14" s="1"/>
  <c r="Q149" i="14" s="1"/>
  <c r="M148" i="14"/>
  <c r="O148" i="14" s="1"/>
  <c r="Q148" i="14" s="1"/>
  <c r="M147" i="14"/>
  <c r="O147" i="14" s="1"/>
  <c r="Q147" i="14" s="1"/>
  <c r="M185" i="12"/>
  <c r="O185" i="12" s="1"/>
  <c r="Q185" i="12" s="1"/>
  <c r="M184" i="12"/>
  <c r="O184" i="12" s="1"/>
  <c r="Q184" i="12" s="1"/>
  <c r="M183" i="12"/>
  <c r="O183" i="12" s="1"/>
  <c r="Q183" i="12" s="1"/>
  <c r="M181" i="12"/>
  <c r="O181" i="12" s="1"/>
  <c r="Q181" i="12" s="1"/>
  <c r="M180" i="12"/>
  <c r="O180" i="12" s="1"/>
  <c r="Q180" i="12" s="1"/>
  <c r="M179" i="12"/>
  <c r="O179" i="12" s="1"/>
  <c r="Q179" i="12" s="1"/>
  <c r="M177" i="12"/>
  <c r="O177" i="12" s="1"/>
  <c r="Q177" i="12" s="1"/>
  <c r="M176" i="12"/>
  <c r="O176" i="12" s="1"/>
  <c r="Q176" i="12" s="1"/>
  <c r="M175" i="12"/>
  <c r="O175" i="12" s="1"/>
  <c r="Q175" i="12" s="1"/>
  <c r="M215" i="13"/>
  <c r="O215" i="13" s="1"/>
  <c r="Q215" i="13" s="1"/>
  <c r="M214" i="13"/>
  <c r="O214" i="13" s="1"/>
  <c r="Q214" i="13" s="1"/>
  <c r="M213" i="13"/>
  <c r="O213" i="13" s="1"/>
  <c r="Q213" i="13" s="1"/>
  <c r="M212" i="13"/>
  <c r="O212" i="13" s="1"/>
  <c r="Q212" i="13" s="1"/>
  <c r="M210" i="13"/>
  <c r="O210" i="13" s="1"/>
  <c r="Q210" i="13" s="1"/>
  <c r="M209" i="13"/>
  <c r="O209" i="13" s="1"/>
  <c r="Q209" i="13" s="1"/>
  <c r="M208" i="13"/>
  <c r="O208" i="13" s="1"/>
  <c r="Q208" i="13" s="1"/>
  <c r="M207" i="13"/>
  <c r="O207" i="13" s="1"/>
  <c r="Q207" i="13" s="1"/>
  <c r="M206" i="13"/>
  <c r="O206" i="13" s="1"/>
  <c r="Q206" i="13" s="1"/>
  <c r="M205" i="13"/>
  <c r="O205" i="13" s="1"/>
  <c r="Q205" i="13" s="1"/>
  <c r="M204" i="13"/>
  <c r="O204" i="13" s="1"/>
  <c r="Q204" i="13" s="1"/>
  <c r="M203" i="13"/>
  <c r="O203" i="13" s="1"/>
  <c r="Q203" i="13" s="1"/>
  <c r="M202" i="13"/>
  <c r="O202" i="13" s="1"/>
  <c r="Q202" i="13" s="1"/>
  <c r="M201" i="13"/>
  <c r="O201" i="13" s="1"/>
  <c r="Q201" i="13" s="1"/>
  <c r="M199" i="13"/>
  <c r="O199" i="13" s="1"/>
  <c r="Q199" i="13" s="1"/>
  <c r="M198" i="13"/>
  <c r="O198" i="13" s="1"/>
  <c r="Q198" i="13" s="1"/>
  <c r="M179" i="13"/>
  <c r="O179" i="13" s="1"/>
  <c r="Q179" i="13" s="1"/>
  <c r="M177" i="13"/>
  <c r="O177" i="13" s="1"/>
  <c r="Q177" i="13" s="1"/>
  <c r="M176" i="13"/>
  <c r="O176" i="13" s="1"/>
  <c r="Q176" i="13" s="1"/>
  <c r="M175" i="13"/>
  <c r="O175" i="13" s="1"/>
  <c r="Q175" i="13" s="1"/>
  <c r="M174" i="13"/>
  <c r="O174" i="13" s="1"/>
  <c r="Q174" i="13" s="1"/>
  <c r="M172" i="13"/>
  <c r="O172" i="13" s="1"/>
  <c r="Q172" i="13" s="1"/>
  <c r="M171" i="13"/>
  <c r="O171" i="13" s="1"/>
  <c r="Q171" i="13" s="1"/>
  <c r="M170" i="13"/>
  <c r="O170" i="13" s="1"/>
  <c r="Q170" i="13" s="1"/>
  <c r="M137" i="13"/>
  <c r="O137" i="13" s="1"/>
  <c r="Q137" i="13" s="1"/>
  <c r="M136" i="13"/>
  <c r="O136" i="13" s="1"/>
  <c r="Q136" i="13" s="1"/>
  <c r="M135" i="13"/>
  <c r="O135" i="13" s="1"/>
  <c r="Q135" i="13" s="1"/>
  <c r="M108" i="13"/>
  <c r="O108" i="13" s="1"/>
  <c r="Q108" i="13" s="1"/>
  <c r="M107" i="13"/>
  <c r="O107" i="13" s="1"/>
  <c r="Q107" i="13" s="1"/>
  <c r="M106" i="13"/>
  <c r="O106" i="13" s="1"/>
  <c r="Q106" i="13" s="1"/>
  <c r="M105" i="13"/>
  <c r="O105" i="13" s="1"/>
  <c r="Q105" i="13" s="1"/>
  <c r="M101" i="13"/>
  <c r="O101" i="13" s="1"/>
  <c r="Q101" i="13" s="1"/>
  <c r="M100" i="13"/>
  <c r="O100" i="13" s="1"/>
  <c r="Q100" i="13" s="1"/>
  <c r="M99" i="13"/>
  <c r="O99" i="13" s="1"/>
  <c r="Q99" i="13" s="1"/>
  <c r="M98" i="13"/>
  <c r="O98" i="13" s="1"/>
  <c r="Q98" i="13" s="1"/>
  <c r="M96" i="13"/>
  <c r="O96" i="13" s="1"/>
  <c r="Q96" i="13" s="1"/>
  <c r="M95" i="13"/>
  <c r="O95" i="13" s="1"/>
  <c r="Q95" i="13" s="1"/>
  <c r="M93" i="13"/>
  <c r="O93" i="13" s="1"/>
  <c r="Q93" i="13" s="1"/>
  <c r="M92" i="13"/>
  <c r="O92" i="13" s="1"/>
  <c r="Q92" i="13" s="1"/>
  <c r="M90" i="13"/>
  <c r="O90" i="13" s="1"/>
  <c r="Q90" i="13" s="1"/>
  <c r="M89" i="13"/>
  <c r="O89" i="13" s="1"/>
  <c r="Q89" i="13" s="1"/>
  <c r="M87" i="13"/>
  <c r="O87" i="13" s="1"/>
  <c r="Q87" i="13" s="1"/>
  <c r="M51" i="13"/>
  <c r="O51" i="13" s="1"/>
  <c r="Q51" i="13" s="1"/>
  <c r="M38" i="13"/>
  <c r="O38" i="13" s="1"/>
  <c r="Q38" i="13" s="1"/>
  <c r="M37" i="13"/>
  <c r="O37" i="13" s="1"/>
  <c r="Q37" i="13" s="1"/>
  <c r="M34" i="13"/>
  <c r="O34" i="13" s="1"/>
  <c r="Q34" i="13" s="1"/>
  <c r="M33" i="13"/>
  <c r="O33" i="13" s="1"/>
  <c r="Q33" i="13" s="1"/>
  <c r="M32" i="13"/>
  <c r="O32" i="13" s="1"/>
  <c r="Q32" i="13" s="1"/>
  <c r="M31" i="13"/>
  <c r="O31" i="13" s="1"/>
  <c r="Q31" i="13" s="1"/>
  <c r="M30" i="13"/>
  <c r="O30" i="13" s="1"/>
  <c r="Q30" i="13" s="1"/>
  <c r="M29" i="13"/>
  <c r="O29" i="13" s="1"/>
  <c r="Q29" i="13" s="1"/>
  <c r="M28" i="13"/>
  <c r="O28" i="13" s="1"/>
  <c r="Q28" i="13" s="1"/>
  <c r="M26" i="13"/>
  <c r="O26" i="13" s="1"/>
  <c r="Q26" i="13" s="1"/>
  <c r="M25" i="13"/>
  <c r="O25" i="13" s="1"/>
  <c r="Q25" i="13" s="1"/>
  <c r="M24" i="13"/>
  <c r="O24" i="13" s="1"/>
  <c r="Q24" i="13" s="1"/>
  <c r="M23" i="13"/>
  <c r="O23" i="13" s="1"/>
  <c r="Q23" i="13" s="1"/>
  <c r="M22" i="13"/>
  <c r="O22" i="13" s="1"/>
  <c r="Q22" i="13" s="1"/>
  <c r="M21" i="13"/>
  <c r="O21" i="13" s="1"/>
  <c r="Q21" i="13" s="1"/>
  <c r="M256" i="14"/>
  <c r="O256" i="14" s="1"/>
  <c r="Q256" i="14" s="1"/>
  <c r="M255" i="14"/>
  <c r="O255" i="14" s="1"/>
  <c r="Q255" i="14" s="1"/>
  <c r="M254" i="14"/>
  <c r="O254" i="14" s="1"/>
  <c r="Q254" i="14" s="1"/>
  <c r="M253" i="14"/>
  <c r="O253" i="14" s="1"/>
  <c r="Q253" i="14" s="1"/>
  <c r="M234" i="14"/>
  <c r="O234" i="14" s="1"/>
  <c r="Q234" i="14" s="1"/>
  <c r="M233" i="14"/>
  <c r="O233" i="14" s="1"/>
  <c r="Q233" i="14" s="1"/>
  <c r="M232" i="14"/>
  <c r="O232" i="14" s="1"/>
  <c r="Q232" i="14" s="1"/>
  <c r="M231" i="14"/>
  <c r="O231" i="14" s="1"/>
  <c r="Q231" i="14" s="1"/>
  <c r="M214" i="14"/>
  <c r="O214" i="14" s="1"/>
  <c r="Q214" i="14" s="1"/>
  <c r="M213" i="14"/>
  <c r="O213" i="14" s="1"/>
  <c r="Q213" i="14" s="1"/>
  <c r="M212" i="14"/>
  <c r="O212" i="14" s="1"/>
  <c r="Q212" i="14" s="1"/>
  <c r="M210" i="14"/>
  <c r="O210" i="14" s="1"/>
  <c r="Q210" i="14" s="1"/>
  <c r="M209" i="14"/>
  <c r="O209" i="14" s="1"/>
  <c r="Q209" i="14" s="1"/>
  <c r="M208" i="14"/>
  <c r="O208" i="14" s="1"/>
  <c r="Q208" i="14" s="1"/>
  <c r="M207" i="14"/>
  <c r="O207" i="14" s="1"/>
  <c r="Q207" i="14" s="1"/>
  <c r="M206" i="14"/>
  <c r="O206" i="14" s="1"/>
  <c r="Q206" i="14" s="1"/>
  <c r="M205" i="14"/>
  <c r="O205" i="14" s="1"/>
  <c r="Q205" i="14" s="1"/>
  <c r="M204" i="14"/>
  <c r="O204" i="14" s="1"/>
  <c r="Q204" i="14" s="1"/>
  <c r="M203" i="14"/>
  <c r="O203" i="14" s="1"/>
  <c r="Q203" i="14" s="1"/>
  <c r="M202" i="14"/>
  <c r="O202" i="14" s="1"/>
  <c r="Q202" i="14" s="1"/>
  <c r="M177" i="14"/>
  <c r="O177" i="14" s="1"/>
  <c r="Q177" i="14" s="1"/>
  <c r="M176" i="14"/>
  <c r="O176" i="14" s="1"/>
  <c r="Q176" i="14" s="1"/>
  <c r="M175" i="14"/>
  <c r="O175" i="14" s="1"/>
  <c r="Q175" i="14" s="1"/>
  <c r="M174" i="14"/>
  <c r="O174" i="14" s="1"/>
  <c r="Q174" i="14" s="1"/>
  <c r="M145" i="14"/>
  <c r="O145" i="14" s="1"/>
  <c r="Q145" i="14" s="1"/>
  <c r="M144" i="14"/>
  <c r="O144" i="14" s="1"/>
  <c r="Q144" i="14" s="1"/>
  <c r="M143" i="14"/>
  <c r="O143" i="14" s="1"/>
  <c r="Q143" i="14" s="1"/>
  <c r="M142" i="14"/>
  <c r="O142" i="14" s="1"/>
  <c r="Q142" i="14" s="1"/>
  <c r="M141" i="14"/>
  <c r="O141" i="14" s="1"/>
  <c r="Q141" i="14" s="1"/>
  <c r="M140" i="14"/>
  <c r="O140" i="14" s="1"/>
  <c r="Q140" i="14" s="1"/>
  <c r="M138" i="14"/>
  <c r="O138" i="14" s="1"/>
  <c r="Q138" i="14" s="1"/>
  <c r="M137" i="14"/>
  <c r="O137" i="14" s="1"/>
  <c r="Q137" i="14" s="1"/>
  <c r="M107" i="14"/>
  <c r="O107" i="14" s="1"/>
  <c r="Q107" i="14" s="1"/>
  <c r="M106" i="14"/>
  <c r="O106" i="14" s="1"/>
  <c r="Q106" i="14" s="1"/>
  <c r="M105" i="14"/>
  <c r="O105" i="14" s="1"/>
  <c r="Q105" i="14" s="1"/>
  <c r="M101" i="14"/>
  <c r="O101" i="14" s="1"/>
  <c r="Q101" i="14" s="1"/>
  <c r="M100" i="14"/>
  <c r="O100" i="14" s="1"/>
  <c r="Q100" i="14" s="1"/>
  <c r="M87" i="14"/>
  <c r="O87" i="14" s="1"/>
  <c r="Q87" i="14" s="1"/>
  <c r="M85" i="14"/>
  <c r="O85" i="14" s="1"/>
  <c r="Q85" i="14" s="1"/>
  <c r="M84" i="14"/>
  <c r="O84" i="14" s="1"/>
  <c r="Q84" i="14" s="1"/>
  <c r="M83" i="14"/>
  <c r="O83" i="14" s="1"/>
  <c r="Q83" i="14" s="1"/>
  <c r="M81" i="14"/>
  <c r="O81" i="14" s="1"/>
  <c r="Q81" i="14" s="1"/>
  <c r="M80" i="14"/>
  <c r="O80" i="14" s="1"/>
  <c r="Q80" i="14" s="1"/>
  <c r="M79" i="14"/>
  <c r="O79" i="14" s="1"/>
  <c r="Q79" i="14" s="1"/>
  <c r="M78" i="14"/>
  <c r="O78" i="14" s="1"/>
  <c r="Q78" i="14" s="1"/>
  <c r="M42" i="14"/>
  <c r="O42" i="14" s="1"/>
  <c r="Q42" i="14" s="1"/>
  <c r="M41" i="14"/>
  <c r="O41" i="14" s="1"/>
  <c r="Q41" i="14" s="1"/>
  <c r="M22" i="14"/>
  <c r="O22" i="14" s="1"/>
  <c r="Q22" i="14" s="1"/>
  <c r="M21" i="14"/>
  <c r="O21" i="14" s="1"/>
  <c r="Q21" i="14" s="1"/>
  <c r="M17" i="14"/>
  <c r="O17" i="14" s="1"/>
  <c r="Q17" i="14" s="1"/>
  <c r="T17" i="14" s="1"/>
  <c r="S17" i="14" s="1"/>
  <c r="R17" i="14" s="1"/>
  <c r="M16" i="14"/>
  <c r="O16" i="14" s="1"/>
  <c r="Q16" i="14" s="1"/>
  <c r="T16" i="14" s="1"/>
  <c r="S16" i="14" s="1"/>
  <c r="R16" i="14" s="1"/>
  <c r="M15" i="14"/>
  <c r="O15" i="14" s="1"/>
  <c r="Q15" i="14" s="1"/>
  <c r="T15" i="14" s="1"/>
  <c r="S15" i="14" s="1"/>
  <c r="R15" i="14" s="1"/>
  <c r="M14" i="14"/>
  <c r="O14" i="14" s="1"/>
  <c r="Q14" i="14" s="1"/>
  <c r="T14" i="14" s="1"/>
  <c r="S14" i="14" s="1"/>
  <c r="R14" i="14" s="1"/>
  <c r="M13" i="14"/>
  <c r="O13" i="14" s="1"/>
  <c r="Q13" i="14" s="1"/>
  <c r="T13" i="14" s="1"/>
  <c r="M271" i="15"/>
  <c r="O271" i="15" s="1"/>
  <c r="Q271" i="15" s="1"/>
  <c r="M270" i="15"/>
  <c r="O270" i="15" s="1"/>
  <c r="Q270" i="15" s="1"/>
  <c r="M251" i="15"/>
  <c r="O251" i="15" s="1"/>
  <c r="Q251" i="15" s="1"/>
  <c r="M250" i="15"/>
  <c r="O250" i="15" s="1"/>
  <c r="Q250" i="15" s="1"/>
  <c r="M219" i="15"/>
  <c r="O219" i="15" s="1"/>
  <c r="Q219" i="15" s="1"/>
  <c r="M218" i="15"/>
  <c r="O218" i="15" s="1"/>
  <c r="Q218" i="15" s="1"/>
  <c r="M217" i="15"/>
  <c r="O217" i="15" s="1"/>
  <c r="Q217" i="15" s="1"/>
  <c r="M57" i="12"/>
  <c r="O57" i="12" s="1"/>
  <c r="Q57" i="12" s="1"/>
  <c r="M56" i="12"/>
  <c r="O56" i="12" s="1"/>
  <c r="Q56" i="12" s="1"/>
  <c r="M197" i="13"/>
  <c r="O197" i="13" s="1"/>
  <c r="Q197" i="13" s="1"/>
  <c r="M169" i="13"/>
  <c r="O169" i="13" s="1"/>
  <c r="Q169" i="13" s="1"/>
  <c r="M134" i="13"/>
  <c r="O134" i="13" s="1"/>
  <c r="Q134" i="13" s="1"/>
  <c r="M133" i="13"/>
  <c r="O133" i="13" s="1"/>
  <c r="Q133" i="13" s="1"/>
  <c r="M131" i="13"/>
  <c r="O131" i="13" s="1"/>
  <c r="Q131" i="13" s="1"/>
  <c r="M130" i="13"/>
  <c r="O130" i="13" s="1"/>
  <c r="Q130" i="13" s="1"/>
  <c r="M129" i="13"/>
  <c r="O129" i="13" s="1"/>
  <c r="Q129" i="13" s="1"/>
  <c r="M128" i="13"/>
  <c r="O128" i="13" s="1"/>
  <c r="Q128" i="13" s="1"/>
  <c r="M127" i="13"/>
  <c r="O127" i="13" s="1"/>
  <c r="Q127" i="13" s="1"/>
  <c r="M126" i="13"/>
  <c r="O126" i="13" s="1"/>
  <c r="Q126" i="13" s="1"/>
  <c r="M122" i="13"/>
  <c r="O122" i="13" s="1"/>
  <c r="Q122" i="13" s="1"/>
  <c r="M121" i="13"/>
  <c r="O121" i="13" s="1"/>
  <c r="Q121" i="13" s="1"/>
  <c r="M120" i="13"/>
  <c r="O120" i="13" s="1"/>
  <c r="Q120" i="13" s="1"/>
  <c r="M119" i="13"/>
  <c r="O119" i="13" s="1"/>
  <c r="Q119" i="13" s="1"/>
  <c r="M85" i="13"/>
  <c r="O85" i="13" s="1"/>
  <c r="Q85" i="13" s="1"/>
  <c r="M84" i="13"/>
  <c r="O84" i="13" s="1"/>
  <c r="Q84" i="13" s="1"/>
  <c r="M83" i="13"/>
  <c r="O83" i="13" s="1"/>
  <c r="Q83" i="13" s="1"/>
  <c r="M81" i="13"/>
  <c r="O81" i="13" s="1"/>
  <c r="Q81" i="13" s="1"/>
  <c r="M80" i="13"/>
  <c r="O80" i="13" s="1"/>
  <c r="Q80" i="13" s="1"/>
  <c r="M79" i="13"/>
  <c r="O79" i="13" s="1"/>
  <c r="Q79" i="13" s="1"/>
  <c r="M78" i="13"/>
  <c r="O78" i="13" s="1"/>
  <c r="Q78" i="13" s="1"/>
  <c r="M76" i="13"/>
  <c r="O76" i="13" s="1"/>
  <c r="Q76" i="13" s="1"/>
  <c r="M75" i="13"/>
  <c r="O75" i="13" s="1"/>
  <c r="Q75" i="13" s="1"/>
  <c r="M50" i="13"/>
  <c r="O50" i="13" s="1"/>
  <c r="Q50" i="13" s="1"/>
  <c r="M49" i="13"/>
  <c r="O49" i="13" s="1"/>
  <c r="Q49" i="13" s="1"/>
  <c r="M48" i="13"/>
  <c r="O48" i="13" s="1"/>
  <c r="Q48" i="13" s="1"/>
  <c r="M47" i="13"/>
  <c r="O47" i="13" s="1"/>
  <c r="Q47" i="13" s="1"/>
  <c r="M46" i="13"/>
  <c r="O46" i="13" s="1"/>
  <c r="Q46" i="13" s="1"/>
  <c r="M45" i="13"/>
  <c r="O45" i="13" s="1"/>
  <c r="Q45" i="13" s="1"/>
  <c r="M44" i="13"/>
  <c r="O44" i="13" s="1"/>
  <c r="Q44" i="13" s="1"/>
  <c r="M17" i="13"/>
  <c r="O17" i="13" s="1"/>
  <c r="Q17" i="13" s="1"/>
  <c r="T17" i="13" s="1"/>
  <c r="M16" i="13"/>
  <c r="O16" i="13" s="1"/>
  <c r="Q16" i="13" s="1"/>
  <c r="T16" i="13" s="1"/>
  <c r="S16" i="13" s="1"/>
  <c r="R16" i="13" s="1"/>
  <c r="M15" i="13"/>
  <c r="O15" i="13" s="1"/>
  <c r="Q15" i="13" s="1"/>
  <c r="T15" i="13" s="1"/>
  <c r="S15" i="13" s="1"/>
  <c r="R15" i="13" s="1"/>
  <c r="M14" i="13"/>
  <c r="O14" i="13" s="1"/>
  <c r="Q14" i="13" s="1"/>
  <c r="T14" i="13" s="1"/>
  <c r="S14" i="13" s="1"/>
  <c r="R14" i="13" s="1"/>
  <c r="M13" i="13"/>
  <c r="O13" i="13" s="1"/>
  <c r="Q13" i="13" s="1"/>
  <c r="T13" i="13" s="1"/>
  <c r="S13" i="13" s="1"/>
  <c r="R13" i="13" s="1"/>
  <c r="M271" i="14"/>
  <c r="O271" i="14" s="1"/>
  <c r="Q271" i="14" s="1"/>
  <c r="M270" i="14"/>
  <c r="O270" i="14" s="1"/>
  <c r="Q270" i="14" s="1"/>
  <c r="M269" i="14"/>
  <c r="O269" i="14" s="1"/>
  <c r="Q269" i="14" s="1"/>
  <c r="M268" i="14"/>
  <c r="O268" i="14" s="1"/>
  <c r="Q268" i="14" s="1"/>
  <c r="M251" i="14"/>
  <c r="O251" i="14" s="1"/>
  <c r="Q251" i="14" s="1"/>
  <c r="M250" i="14"/>
  <c r="O250" i="14" s="1"/>
  <c r="Q250" i="14" s="1"/>
  <c r="M249" i="14"/>
  <c r="O249" i="14" s="1"/>
  <c r="Q249" i="14" s="1"/>
  <c r="M248" i="14"/>
  <c r="O248" i="14" s="1"/>
  <c r="Q248" i="14" s="1"/>
  <c r="M247" i="14"/>
  <c r="O247" i="14" s="1"/>
  <c r="Q247" i="14" s="1"/>
  <c r="M246" i="14"/>
  <c r="O246" i="14" s="1"/>
  <c r="Q246" i="14" s="1"/>
  <c r="M244" i="14"/>
  <c r="O244" i="14" s="1"/>
  <c r="Q244" i="14" s="1"/>
  <c r="M230" i="14"/>
  <c r="O230" i="14" s="1"/>
  <c r="Q230" i="14" s="1"/>
  <c r="M229" i="14"/>
  <c r="O229" i="14" s="1"/>
  <c r="Q229" i="14" s="1"/>
  <c r="M228" i="14"/>
  <c r="O228" i="14" s="1"/>
  <c r="Q228" i="14" s="1"/>
  <c r="M227" i="14"/>
  <c r="O227" i="14" s="1"/>
  <c r="Q227" i="14" s="1"/>
  <c r="M201" i="14"/>
  <c r="O201" i="14" s="1"/>
  <c r="Q201" i="14" s="1"/>
  <c r="M199" i="14"/>
  <c r="O199" i="14" s="1"/>
  <c r="Q199" i="14" s="1"/>
  <c r="M198" i="14"/>
  <c r="O198" i="14" s="1"/>
  <c r="Q198" i="14" s="1"/>
  <c r="M197" i="14"/>
  <c r="O197" i="14" s="1"/>
  <c r="Q197" i="14" s="1"/>
  <c r="M196" i="14"/>
  <c r="O196" i="14" s="1"/>
  <c r="Q196" i="14" s="1"/>
  <c r="M195" i="14"/>
  <c r="O195" i="14" s="1"/>
  <c r="Q195" i="14" s="1"/>
  <c r="M194" i="14"/>
  <c r="O194" i="14" s="1"/>
  <c r="Q194" i="14" s="1"/>
  <c r="M193" i="14"/>
  <c r="O193" i="14" s="1"/>
  <c r="Q193" i="14" s="1"/>
  <c r="M192" i="14"/>
  <c r="O192" i="14" s="1"/>
  <c r="Q192" i="14" s="1"/>
  <c r="M191" i="14"/>
  <c r="O191" i="14" s="1"/>
  <c r="Q191" i="14" s="1"/>
  <c r="M190" i="14"/>
  <c r="O190" i="14" s="1"/>
  <c r="Q190" i="14" s="1"/>
  <c r="M188" i="14"/>
  <c r="O188" i="14" s="1"/>
  <c r="Q188" i="14" s="1"/>
  <c r="M172" i="14"/>
  <c r="O172" i="14" s="1"/>
  <c r="Q172" i="14" s="1"/>
  <c r="M171" i="14"/>
  <c r="O171" i="14" s="1"/>
  <c r="Q171" i="14" s="1"/>
  <c r="M170" i="14"/>
  <c r="O170" i="14" s="1"/>
  <c r="Q170" i="14" s="1"/>
  <c r="M169" i="14"/>
  <c r="O169" i="14" s="1"/>
  <c r="Q169" i="14" s="1"/>
  <c r="M167" i="14"/>
  <c r="O167" i="14" s="1"/>
  <c r="Q167" i="14" s="1"/>
  <c r="M166" i="14"/>
  <c r="O166" i="14" s="1"/>
  <c r="Q166" i="14" s="1"/>
  <c r="M165" i="14"/>
  <c r="O165" i="14" s="1"/>
  <c r="Q165" i="14" s="1"/>
  <c r="M164" i="14"/>
  <c r="O164" i="14" s="1"/>
  <c r="Q164" i="14" s="1"/>
  <c r="M136" i="14"/>
  <c r="O136" i="14" s="1"/>
  <c r="Q136" i="14" s="1"/>
  <c r="M135" i="14"/>
  <c r="O135" i="14" s="1"/>
  <c r="Q135" i="14" s="1"/>
  <c r="M134" i="14"/>
  <c r="O134" i="14" s="1"/>
  <c r="Q134" i="14" s="1"/>
  <c r="M133" i="14"/>
  <c r="O133" i="14" s="1"/>
  <c r="Q133" i="14" s="1"/>
  <c r="M76" i="14"/>
  <c r="O76" i="14" s="1"/>
  <c r="Q76" i="14" s="1"/>
  <c r="M75" i="14"/>
  <c r="O75" i="14" s="1"/>
  <c r="Q75" i="14" s="1"/>
  <c r="M73" i="14"/>
  <c r="O73" i="14" s="1"/>
  <c r="Q73" i="14" s="1"/>
  <c r="M72" i="14"/>
  <c r="O72" i="14" s="1"/>
  <c r="Q72" i="14" s="1"/>
  <c r="M69" i="14"/>
  <c r="O69" i="14" s="1"/>
  <c r="Q69" i="14" s="1"/>
  <c r="M68" i="14"/>
  <c r="O68" i="14" s="1"/>
  <c r="Q68" i="14" s="1"/>
  <c r="M67" i="14"/>
  <c r="O67" i="14" s="1"/>
  <c r="Q67" i="14" s="1"/>
  <c r="M64" i="14"/>
  <c r="O64" i="14" s="1"/>
  <c r="Q64" i="14" s="1"/>
  <c r="M63" i="14"/>
  <c r="O63" i="14" s="1"/>
  <c r="Q63" i="14" s="1"/>
  <c r="M62" i="14"/>
  <c r="O62" i="14" s="1"/>
  <c r="Q62" i="14" s="1"/>
  <c r="M59" i="14"/>
  <c r="O59" i="14" s="1"/>
  <c r="Q59" i="14" s="1"/>
  <c r="M58" i="14"/>
  <c r="O58" i="14" s="1"/>
  <c r="Q58" i="14" s="1"/>
  <c r="M57" i="14"/>
  <c r="O57" i="14" s="1"/>
  <c r="Q57" i="14" s="1"/>
  <c r="M56" i="14"/>
  <c r="O56" i="14" s="1"/>
  <c r="Q56" i="14" s="1"/>
  <c r="M55" i="14"/>
  <c r="O55" i="14" s="1"/>
  <c r="Q55" i="14" s="1"/>
  <c r="M54" i="14"/>
  <c r="O54" i="14" s="1"/>
  <c r="Q54" i="14" s="1"/>
  <c r="M52" i="14"/>
  <c r="O52" i="14" s="1"/>
  <c r="Q52" i="14" s="1"/>
  <c r="M51" i="14"/>
  <c r="O51" i="14" s="1"/>
  <c r="Q51" i="14" s="1"/>
  <c r="M50" i="14"/>
  <c r="O50" i="14" s="1"/>
  <c r="Q50" i="14" s="1"/>
  <c r="M49" i="14"/>
  <c r="O49" i="14" s="1"/>
  <c r="Q49" i="14" s="1"/>
  <c r="M40" i="14"/>
  <c r="O40" i="14" s="1"/>
  <c r="Q40" i="14" s="1"/>
  <c r="M39" i="14"/>
  <c r="O39" i="14" s="1"/>
  <c r="Q39" i="14" s="1"/>
  <c r="M38" i="14"/>
  <c r="O38" i="14" s="1"/>
  <c r="Q38" i="14" s="1"/>
  <c r="M37" i="14"/>
  <c r="O37" i="14" s="1"/>
  <c r="Q37" i="14" s="1"/>
  <c r="M34" i="14"/>
  <c r="O34" i="14" s="1"/>
  <c r="Q34" i="14" s="1"/>
  <c r="M33" i="14"/>
  <c r="O33" i="14" s="1"/>
  <c r="Q33" i="14" s="1"/>
  <c r="M32" i="14"/>
  <c r="O32" i="14" s="1"/>
  <c r="Q32" i="14" s="1"/>
  <c r="M269" i="15"/>
  <c r="O269" i="15" s="1"/>
  <c r="Q269" i="15" s="1"/>
  <c r="M268" i="15"/>
  <c r="O268" i="15" s="1"/>
  <c r="Q268" i="15" s="1"/>
  <c r="M267" i="15"/>
  <c r="O267" i="15" s="1"/>
  <c r="Q267" i="15" s="1"/>
  <c r="M266" i="15"/>
  <c r="O266" i="15" s="1"/>
  <c r="Q266" i="15" s="1"/>
  <c r="M265" i="15"/>
  <c r="O265" i="15" s="1"/>
  <c r="Q265" i="15" s="1"/>
  <c r="M264" i="15"/>
  <c r="O264" i="15" s="1"/>
  <c r="Q264" i="15" s="1"/>
  <c r="M263" i="15"/>
  <c r="O263" i="15" s="1"/>
  <c r="Q263" i="15" s="1"/>
  <c r="M262" i="15"/>
  <c r="O262" i="15" s="1"/>
  <c r="Q262" i="15" s="1"/>
  <c r="M249" i="15"/>
  <c r="O249" i="15" s="1"/>
  <c r="Q249" i="15" s="1"/>
  <c r="M248" i="15"/>
  <c r="O248" i="15" s="1"/>
  <c r="Q248" i="15" s="1"/>
  <c r="M247" i="15"/>
  <c r="O247" i="15" s="1"/>
  <c r="Q247" i="15" s="1"/>
  <c r="M246" i="15"/>
  <c r="O246" i="15" s="1"/>
  <c r="Q246" i="15" s="1"/>
  <c r="M244" i="15"/>
  <c r="O244" i="15" s="1"/>
  <c r="Q244" i="15" s="1"/>
  <c r="M243" i="15"/>
  <c r="O243" i="15" s="1"/>
  <c r="Q243" i="15" s="1"/>
  <c r="M242" i="15"/>
  <c r="O242" i="15" s="1"/>
  <c r="Q242" i="15" s="1"/>
  <c r="M240" i="15"/>
  <c r="O240" i="15" s="1"/>
  <c r="Q240" i="15" s="1"/>
  <c r="M239" i="15"/>
  <c r="O239" i="15" s="1"/>
  <c r="Q239" i="15" s="1"/>
  <c r="M238" i="15"/>
  <c r="O238" i="15" s="1"/>
  <c r="Q238" i="15" s="1"/>
  <c r="M237" i="15"/>
  <c r="O237" i="15" s="1"/>
  <c r="Q237" i="15" s="1"/>
  <c r="M236" i="15"/>
  <c r="O236" i="15" s="1"/>
  <c r="Q236" i="15" s="1"/>
  <c r="M235" i="15"/>
  <c r="O235" i="15" s="1"/>
  <c r="Q235" i="15" s="1"/>
  <c r="M234" i="15"/>
  <c r="O234" i="15" s="1"/>
  <c r="Q234" i="15" s="1"/>
  <c r="M233" i="15"/>
  <c r="O233" i="15" s="1"/>
  <c r="Q233" i="15" s="1"/>
  <c r="M232" i="15"/>
  <c r="O232" i="15" s="1"/>
  <c r="Q232" i="15" s="1"/>
  <c r="M231" i="15"/>
  <c r="O231" i="15" s="1"/>
  <c r="Q231" i="15" s="1"/>
  <c r="M230" i="15"/>
  <c r="O230" i="15" s="1"/>
  <c r="Q230" i="15" s="1"/>
  <c r="M229" i="15"/>
  <c r="O229" i="15" s="1"/>
  <c r="Q229" i="15" s="1"/>
  <c r="M228" i="15"/>
  <c r="O228" i="15" s="1"/>
  <c r="Q228" i="15" s="1"/>
  <c r="M212" i="12"/>
  <c r="O212" i="12" s="1"/>
  <c r="Q212" i="12" s="1"/>
  <c r="M144" i="12"/>
  <c r="O144" i="12" s="1"/>
  <c r="Q144" i="12" s="1"/>
  <c r="M34" i="12"/>
  <c r="O34" i="12" s="1"/>
  <c r="Q34" i="12" s="1"/>
  <c r="M33" i="12"/>
  <c r="O33" i="12" s="1"/>
  <c r="Q33" i="12" s="1"/>
  <c r="M32" i="12"/>
  <c r="O32" i="12" s="1"/>
  <c r="Q32" i="12" s="1"/>
  <c r="M31" i="12"/>
  <c r="O31" i="12" s="1"/>
  <c r="Q31" i="12" s="1"/>
  <c r="M30" i="12"/>
  <c r="O30" i="12" s="1"/>
  <c r="Q30" i="12" s="1"/>
  <c r="M29" i="12"/>
  <c r="O29" i="12" s="1"/>
  <c r="Q29" i="12" s="1"/>
  <c r="M28" i="12"/>
  <c r="O28" i="12" s="1"/>
  <c r="Q28" i="12" s="1"/>
  <c r="M26" i="12"/>
  <c r="O26" i="12" s="1"/>
  <c r="Q26" i="12" s="1"/>
  <c r="M25" i="12"/>
  <c r="O25" i="12" s="1"/>
  <c r="Q25" i="12" s="1"/>
  <c r="M24" i="12"/>
  <c r="O24" i="12" s="1"/>
  <c r="Q24" i="12" s="1"/>
  <c r="M23" i="12"/>
  <c r="O23" i="12" s="1"/>
  <c r="Q23" i="12" s="1"/>
  <c r="M22" i="12"/>
  <c r="O22" i="12" s="1"/>
  <c r="Q22" i="12" s="1"/>
  <c r="M271" i="13"/>
  <c r="O271" i="13" s="1"/>
  <c r="Q271" i="13" s="1"/>
  <c r="M270" i="13"/>
  <c r="O270" i="13" s="1"/>
  <c r="Q270" i="13" s="1"/>
  <c r="M269" i="13"/>
  <c r="O269" i="13" s="1"/>
  <c r="Q269" i="13" s="1"/>
  <c r="M268" i="13"/>
  <c r="O268" i="13" s="1"/>
  <c r="Q268" i="13" s="1"/>
  <c r="M267" i="13"/>
  <c r="O267" i="13" s="1"/>
  <c r="Q267" i="13" s="1"/>
  <c r="M266" i="13"/>
  <c r="O266" i="13" s="1"/>
  <c r="Q266" i="13" s="1"/>
  <c r="M265" i="13"/>
  <c r="O265" i="13" s="1"/>
  <c r="Q265" i="13" s="1"/>
  <c r="M264" i="13"/>
  <c r="O264" i="13" s="1"/>
  <c r="Q264" i="13" s="1"/>
  <c r="M263" i="13"/>
  <c r="O263" i="13" s="1"/>
  <c r="Q263" i="13" s="1"/>
  <c r="M262" i="13"/>
  <c r="O262" i="13" s="1"/>
  <c r="Q262" i="13" s="1"/>
  <c r="M261" i="13"/>
  <c r="O261" i="13" s="1"/>
  <c r="Q261" i="13" s="1"/>
  <c r="M260" i="13"/>
  <c r="O260" i="13" s="1"/>
  <c r="Q260" i="13" s="1"/>
  <c r="M259" i="13"/>
  <c r="O259" i="13" s="1"/>
  <c r="Q259" i="13" s="1"/>
  <c r="M258" i="13"/>
  <c r="O258" i="13" s="1"/>
  <c r="Q258" i="13" s="1"/>
  <c r="M196" i="13"/>
  <c r="O196" i="13" s="1"/>
  <c r="Q196" i="13" s="1"/>
  <c r="M167" i="13"/>
  <c r="O167" i="13" s="1"/>
  <c r="Q167" i="13" s="1"/>
  <c r="M166" i="13"/>
  <c r="O166" i="13" s="1"/>
  <c r="Q166" i="13" s="1"/>
  <c r="M165" i="13"/>
  <c r="O165" i="13" s="1"/>
  <c r="Q165" i="13" s="1"/>
  <c r="M164" i="13"/>
  <c r="O164" i="13" s="1"/>
  <c r="Q164" i="13" s="1"/>
  <c r="M162" i="13"/>
  <c r="O162" i="13" s="1"/>
  <c r="Q162" i="13" s="1"/>
  <c r="M161" i="13"/>
  <c r="O161" i="13" s="1"/>
  <c r="Q161" i="13" s="1"/>
  <c r="M160" i="13"/>
  <c r="O160" i="13" s="1"/>
  <c r="Q160" i="13" s="1"/>
  <c r="M159" i="13"/>
  <c r="O159" i="13" s="1"/>
  <c r="Q159" i="13" s="1"/>
  <c r="M158" i="13"/>
  <c r="O158" i="13" s="1"/>
  <c r="Q158" i="13" s="1"/>
  <c r="M154" i="13"/>
  <c r="O154" i="13" s="1"/>
  <c r="Q154" i="13" s="1"/>
  <c r="M153" i="13"/>
  <c r="O153" i="13" s="1"/>
  <c r="Q153" i="13" s="1"/>
  <c r="M152" i="13"/>
  <c r="O152" i="13" s="1"/>
  <c r="Q152" i="13" s="1"/>
  <c r="M151" i="13"/>
  <c r="O151" i="13" s="1"/>
  <c r="Q151" i="13" s="1"/>
  <c r="M150" i="13"/>
  <c r="O150" i="13" s="1"/>
  <c r="Q150" i="13" s="1"/>
  <c r="M149" i="13"/>
  <c r="O149" i="13" s="1"/>
  <c r="Q149" i="13" s="1"/>
  <c r="M42" i="13"/>
  <c r="O42" i="13" s="1"/>
  <c r="Q42" i="13" s="1"/>
  <c r="M41" i="13"/>
  <c r="O41" i="13" s="1"/>
  <c r="Q41" i="13" s="1"/>
  <c r="M40" i="13"/>
  <c r="O40" i="13" s="1"/>
  <c r="Q40" i="13" s="1"/>
  <c r="M267" i="14"/>
  <c r="O267" i="14" s="1"/>
  <c r="Q267" i="14" s="1"/>
  <c r="M266" i="14"/>
  <c r="O266" i="14" s="1"/>
  <c r="Q266" i="14" s="1"/>
  <c r="M265" i="14"/>
  <c r="O265" i="14" s="1"/>
  <c r="Q265" i="14" s="1"/>
  <c r="M264" i="14"/>
  <c r="O264" i="14" s="1"/>
  <c r="Q264" i="14" s="1"/>
  <c r="M263" i="14"/>
  <c r="O263" i="14" s="1"/>
  <c r="Q263" i="14" s="1"/>
  <c r="M262" i="14"/>
  <c r="O262" i="14" s="1"/>
  <c r="Q262" i="14" s="1"/>
  <c r="M261" i="14"/>
  <c r="O261" i="14" s="1"/>
  <c r="Q261" i="14" s="1"/>
  <c r="M260" i="14"/>
  <c r="O260" i="14" s="1"/>
  <c r="Q260" i="14" s="1"/>
  <c r="M259" i="14"/>
  <c r="O259" i="14" s="1"/>
  <c r="Q259" i="14" s="1"/>
  <c r="M258" i="14"/>
  <c r="O258" i="14" s="1"/>
  <c r="Q258" i="14" s="1"/>
  <c r="M243" i="14"/>
  <c r="O243" i="14" s="1"/>
  <c r="Q243" i="14" s="1"/>
  <c r="M242" i="14"/>
  <c r="O242" i="14" s="1"/>
  <c r="Q242" i="14" s="1"/>
  <c r="M240" i="14"/>
  <c r="O240" i="14" s="1"/>
  <c r="Q240" i="14" s="1"/>
  <c r="M239" i="14"/>
  <c r="O239" i="14" s="1"/>
  <c r="Q239" i="14" s="1"/>
  <c r="M226" i="14"/>
  <c r="O226" i="14" s="1"/>
  <c r="Q226" i="14" s="1"/>
  <c r="M225" i="14"/>
  <c r="O225" i="14" s="1"/>
  <c r="Q225" i="14" s="1"/>
  <c r="M224" i="14"/>
  <c r="O224" i="14" s="1"/>
  <c r="Q224" i="14" s="1"/>
  <c r="M223" i="14"/>
  <c r="O223" i="14" s="1"/>
  <c r="Q223" i="14" s="1"/>
  <c r="M222" i="14"/>
  <c r="O222" i="14" s="1"/>
  <c r="Q222" i="14" s="1"/>
  <c r="M221" i="14"/>
  <c r="O221" i="14" s="1"/>
  <c r="Q221" i="14" s="1"/>
  <c r="M220" i="14"/>
  <c r="O220" i="14" s="1"/>
  <c r="Q220" i="14" s="1"/>
  <c r="M219" i="14"/>
  <c r="O219" i="14" s="1"/>
  <c r="Q219" i="14" s="1"/>
  <c r="M99" i="14"/>
  <c r="O99" i="14" s="1"/>
  <c r="Q99" i="14" s="1"/>
  <c r="M98" i="14"/>
  <c r="O98" i="14" s="1"/>
  <c r="Q98" i="14" s="1"/>
  <c r="M96" i="14"/>
  <c r="O96" i="14" s="1"/>
  <c r="Q96" i="14" s="1"/>
  <c r="M95" i="14"/>
  <c r="O95" i="14" s="1"/>
  <c r="Q95" i="14" s="1"/>
  <c r="M93" i="14"/>
  <c r="O93" i="14" s="1"/>
  <c r="Q93" i="14" s="1"/>
  <c r="M92" i="14"/>
  <c r="O92" i="14" s="1"/>
  <c r="Q92" i="14" s="1"/>
  <c r="M90" i="14"/>
  <c r="O90" i="14" s="1"/>
  <c r="Q90" i="14" s="1"/>
  <c r="M89" i="14"/>
  <c r="O89" i="14" s="1"/>
  <c r="Q89" i="14" s="1"/>
  <c r="M261" i="15"/>
  <c r="O261" i="15" s="1"/>
  <c r="Q261" i="15" s="1"/>
  <c r="M260" i="15"/>
  <c r="O260" i="15" s="1"/>
  <c r="Q260" i="15" s="1"/>
  <c r="M259" i="15"/>
  <c r="O259" i="15" s="1"/>
  <c r="Q259" i="15" s="1"/>
  <c r="M187" i="14"/>
  <c r="O187" i="14" s="1"/>
  <c r="Q187" i="14" s="1"/>
  <c r="M186" i="14"/>
  <c r="O186" i="14" s="1"/>
  <c r="Q186" i="14" s="1"/>
  <c r="M185" i="14"/>
  <c r="O185" i="14" s="1"/>
  <c r="Q185" i="14" s="1"/>
  <c r="M184" i="14"/>
  <c r="O184" i="14" s="1"/>
  <c r="Q184" i="14" s="1"/>
  <c r="M256" i="15"/>
  <c r="O256" i="15" s="1"/>
  <c r="Q256" i="15" s="1"/>
  <c r="M255" i="15"/>
  <c r="O255" i="15" s="1"/>
  <c r="Q255" i="15" s="1"/>
  <c r="M254" i="15"/>
  <c r="O254" i="15" s="1"/>
  <c r="Q254" i="15" s="1"/>
  <c r="M253" i="15"/>
  <c r="O253" i="15" s="1"/>
  <c r="Q253" i="15" s="1"/>
  <c r="M227" i="15"/>
  <c r="O227" i="15" s="1"/>
  <c r="Q227" i="15" s="1"/>
  <c r="M226" i="15"/>
  <c r="O226" i="15" s="1"/>
  <c r="Q226" i="15" s="1"/>
  <c r="M225" i="15"/>
  <c r="O225" i="15" s="1"/>
  <c r="Q225" i="15" s="1"/>
  <c r="M224" i="15"/>
  <c r="O224" i="15" s="1"/>
  <c r="Q224" i="15" s="1"/>
  <c r="M223" i="15"/>
  <c r="O223" i="15" s="1"/>
  <c r="Q223" i="15" s="1"/>
  <c r="M222" i="15"/>
  <c r="O222" i="15" s="1"/>
  <c r="Q222" i="15" s="1"/>
  <c r="M221" i="15"/>
  <c r="O221" i="15" s="1"/>
  <c r="Q221" i="15" s="1"/>
  <c r="M220" i="15"/>
  <c r="O220" i="15" s="1"/>
  <c r="Q220" i="15" s="1"/>
  <c r="M215" i="15"/>
  <c r="O215" i="15" s="1"/>
  <c r="Q215" i="15" s="1"/>
  <c r="M214" i="15"/>
  <c r="O214" i="15" s="1"/>
  <c r="Q214" i="15" s="1"/>
  <c r="M213" i="15"/>
  <c r="O213" i="15" s="1"/>
  <c r="Q213" i="15" s="1"/>
  <c r="M212" i="15"/>
  <c r="O212" i="15" s="1"/>
  <c r="Q212" i="15" s="1"/>
  <c r="M202" i="15"/>
  <c r="O202" i="15" s="1"/>
  <c r="Q202" i="15" s="1"/>
  <c r="M201" i="15"/>
  <c r="O201" i="15" s="1"/>
  <c r="Q201" i="15" s="1"/>
  <c r="M199" i="15"/>
  <c r="O199" i="15" s="1"/>
  <c r="Q199" i="15" s="1"/>
  <c r="M198" i="15"/>
  <c r="O198" i="15" s="1"/>
  <c r="Q198" i="15" s="1"/>
  <c r="M197" i="15"/>
  <c r="O197" i="15" s="1"/>
  <c r="Q197" i="15" s="1"/>
  <c r="M196" i="15"/>
  <c r="O196" i="15" s="1"/>
  <c r="Q196" i="15" s="1"/>
  <c r="M195" i="15"/>
  <c r="O195" i="15" s="1"/>
  <c r="Q195" i="15" s="1"/>
  <c r="M194" i="15"/>
  <c r="O194" i="15" s="1"/>
  <c r="Q194" i="15" s="1"/>
  <c r="M164" i="15"/>
  <c r="O164" i="15" s="1"/>
  <c r="Q164" i="15" s="1"/>
  <c r="M162" i="15"/>
  <c r="O162" i="15" s="1"/>
  <c r="Q162" i="15" s="1"/>
  <c r="M161" i="15"/>
  <c r="O161" i="15" s="1"/>
  <c r="Q161" i="15" s="1"/>
  <c r="M160" i="15"/>
  <c r="O160" i="15" s="1"/>
  <c r="Q160" i="15" s="1"/>
  <c r="M159" i="15"/>
  <c r="O159" i="15" s="1"/>
  <c r="Q159" i="15" s="1"/>
  <c r="M158" i="15"/>
  <c r="O158" i="15" s="1"/>
  <c r="Q158" i="15" s="1"/>
  <c r="M154" i="15"/>
  <c r="O154" i="15" s="1"/>
  <c r="Q154" i="15" s="1"/>
  <c r="M153" i="15"/>
  <c r="O153" i="15" s="1"/>
  <c r="Q153" i="15" s="1"/>
  <c r="M152" i="15"/>
  <c r="O152" i="15" s="1"/>
  <c r="Q152" i="15" s="1"/>
  <c r="M151" i="15"/>
  <c r="O151" i="15" s="1"/>
  <c r="Q151" i="15" s="1"/>
  <c r="M150" i="15"/>
  <c r="O150" i="15" s="1"/>
  <c r="Q150" i="15" s="1"/>
  <c r="M149" i="15"/>
  <c r="O149" i="15" s="1"/>
  <c r="Q149" i="15" s="1"/>
  <c r="M148" i="15"/>
  <c r="O148" i="15" s="1"/>
  <c r="Q148" i="15" s="1"/>
  <c r="M147" i="15"/>
  <c r="O147" i="15" s="1"/>
  <c r="Q147" i="15" s="1"/>
  <c r="M145" i="15"/>
  <c r="O145" i="15" s="1"/>
  <c r="Q145" i="15" s="1"/>
  <c r="M114" i="15"/>
  <c r="O114" i="15" s="1"/>
  <c r="Q114" i="15" s="1"/>
  <c r="M112" i="15"/>
  <c r="O112" i="15" s="1"/>
  <c r="Q112" i="15" s="1"/>
  <c r="M111" i="15"/>
  <c r="O111" i="15" s="1"/>
  <c r="Q111" i="15" s="1"/>
  <c r="M110" i="15"/>
  <c r="O110" i="15" s="1"/>
  <c r="Q110" i="15" s="1"/>
  <c r="M109" i="15"/>
  <c r="O109" i="15" s="1"/>
  <c r="Q109" i="15" s="1"/>
  <c r="M108" i="15"/>
  <c r="O108" i="15" s="1"/>
  <c r="Q108" i="15" s="1"/>
  <c r="M107" i="15"/>
  <c r="O107" i="15" s="1"/>
  <c r="Q107" i="15" s="1"/>
  <c r="M106" i="15"/>
  <c r="O106" i="15" s="1"/>
  <c r="Q106" i="15" s="1"/>
  <c r="M80" i="15"/>
  <c r="O80" i="15" s="1"/>
  <c r="Q80" i="15" s="1"/>
  <c r="M79" i="15"/>
  <c r="O79" i="15" s="1"/>
  <c r="Q79" i="15" s="1"/>
  <c r="M78" i="15"/>
  <c r="O78" i="15" s="1"/>
  <c r="Q78" i="15" s="1"/>
  <c r="M76" i="15"/>
  <c r="O76" i="15" s="1"/>
  <c r="Q76" i="15" s="1"/>
  <c r="M75" i="15"/>
  <c r="O75" i="15" s="1"/>
  <c r="Q75" i="15" s="1"/>
  <c r="M73" i="15"/>
  <c r="O73" i="15" s="1"/>
  <c r="Q73" i="15" s="1"/>
  <c r="M72" i="15"/>
  <c r="O72" i="15" s="1"/>
  <c r="Q72" i="15" s="1"/>
  <c r="M69" i="15"/>
  <c r="O69" i="15" s="1"/>
  <c r="Q69" i="15" s="1"/>
  <c r="M68" i="15"/>
  <c r="O68" i="15" s="1"/>
  <c r="Q68" i="15" s="1"/>
  <c r="M67" i="15"/>
  <c r="O67" i="15" s="1"/>
  <c r="Q67" i="15" s="1"/>
  <c r="M64" i="15"/>
  <c r="O64" i="15" s="1"/>
  <c r="Q64" i="15" s="1"/>
  <c r="M63" i="15"/>
  <c r="O63" i="15" s="1"/>
  <c r="Q63" i="15" s="1"/>
  <c r="M62" i="15"/>
  <c r="O62" i="15" s="1"/>
  <c r="Q62" i="15" s="1"/>
  <c r="M59" i="15"/>
  <c r="O59" i="15" s="1"/>
  <c r="Q59" i="15" s="1"/>
  <c r="M58" i="15"/>
  <c r="O58" i="15" s="1"/>
  <c r="Q58" i="15" s="1"/>
  <c r="M33" i="15"/>
  <c r="O33" i="15" s="1"/>
  <c r="Q33" i="15" s="1"/>
  <c r="M32" i="15"/>
  <c r="O32" i="15" s="1"/>
  <c r="Q32" i="15" s="1"/>
  <c r="M31" i="15"/>
  <c r="O31" i="15" s="1"/>
  <c r="Q31" i="15" s="1"/>
  <c r="M30" i="15"/>
  <c r="O30" i="15" s="1"/>
  <c r="Q30" i="15" s="1"/>
  <c r="M29" i="15"/>
  <c r="O29" i="15" s="1"/>
  <c r="Q29" i="15" s="1"/>
  <c r="M28" i="15"/>
  <c r="O28" i="15" s="1"/>
  <c r="Q28" i="15" s="1"/>
  <c r="M26" i="15"/>
  <c r="O26" i="15" s="1"/>
  <c r="Q26" i="15" s="1"/>
  <c r="M256" i="16"/>
  <c r="O256" i="16" s="1"/>
  <c r="Q256" i="16" s="1"/>
  <c r="M255" i="16"/>
  <c r="O255" i="16" s="1"/>
  <c r="Q255" i="16" s="1"/>
  <c r="M254" i="16"/>
  <c r="O254" i="16" s="1"/>
  <c r="Q254" i="16" s="1"/>
  <c r="M253" i="16"/>
  <c r="O253" i="16" s="1"/>
  <c r="Q253" i="16" s="1"/>
  <c r="M223" i="16"/>
  <c r="O223" i="16" s="1"/>
  <c r="Q223" i="16" s="1"/>
  <c r="M222" i="16"/>
  <c r="O222" i="16" s="1"/>
  <c r="Q222" i="16" s="1"/>
  <c r="M221" i="16"/>
  <c r="O221" i="16" s="1"/>
  <c r="Q221" i="16" s="1"/>
  <c r="M220" i="16"/>
  <c r="O220" i="16" s="1"/>
  <c r="Q220" i="16" s="1"/>
  <c r="M219" i="16"/>
  <c r="O219" i="16" s="1"/>
  <c r="Q219" i="16" s="1"/>
  <c r="M218" i="16"/>
  <c r="O218" i="16" s="1"/>
  <c r="Q218" i="16" s="1"/>
  <c r="M217" i="16"/>
  <c r="O217" i="16" s="1"/>
  <c r="Q217" i="16" s="1"/>
  <c r="M216" i="16"/>
  <c r="O216" i="16" s="1"/>
  <c r="Q216" i="16" s="1"/>
  <c r="M193" i="16"/>
  <c r="O193" i="16" s="1"/>
  <c r="Q193" i="16" s="1"/>
  <c r="M192" i="16"/>
  <c r="O192" i="16" s="1"/>
  <c r="Q192" i="16" s="1"/>
  <c r="M191" i="16"/>
  <c r="O191" i="16" s="1"/>
  <c r="Q191" i="16" s="1"/>
  <c r="M190" i="16"/>
  <c r="O190" i="16" s="1"/>
  <c r="Q190" i="16" s="1"/>
  <c r="M164" i="16"/>
  <c r="O164" i="16" s="1"/>
  <c r="Q164" i="16" s="1"/>
  <c r="M162" i="16"/>
  <c r="O162" i="16" s="1"/>
  <c r="Q162" i="16" s="1"/>
  <c r="M161" i="16"/>
  <c r="O161" i="16" s="1"/>
  <c r="Q161" i="16" s="1"/>
  <c r="M160" i="16"/>
  <c r="O160" i="16" s="1"/>
  <c r="Q160" i="16" s="1"/>
  <c r="M159" i="16"/>
  <c r="O159" i="16" s="1"/>
  <c r="Q159" i="16" s="1"/>
  <c r="M158" i="16"/>
  <c r="O158" i="16" s="1"/>
  <c r="Q158" i="16" s="1"/>
  <c r="M154" i="16"/>
  <c r="O154" i="16" s="1"/>
  <c r="Q154" i="16" s="1"/>
  <c r="M153" i="16"/>
  <c r="O153" i="16" s="1"/>
  <c r="Q153" i="16" s="1"/>
  <c r="M122" i="16"/>
  <c r="O122" i="16" s="1"/>
  <c r="Q122" i="16" s="1"/>
  <c r="M121" i="16"/>
  <c r="O121" i="16" s="1"/>
  <c r="Q121" i="16" s="1"/>
  <c r="M120" i="16"/>
  <c r="O120" i="16" s="1"/>
  <c r="Q120" i="16" s="1"/>
  <c r="M119" i="16"/>
  <c r="O119" i="16" s="1"/>
  <c r="Q119" i="16" s="1"/>
  <c r="M92" i="16"/>
  <c r="O92" i="16" s="1"/>
  <c r="Q92" i="16" s="1"/>
  <c r="M90" i="16"/>
  <c r="O90" i="16" s="1"/>
  <c r="Q90" i="16" s="1"/>
  <c r="M89" i="16"/>
  <c r="O89" i="16" s="1"/>
  <c r="Q89" i="16" s="1"/>
  <c r="M87" i="16"/>
  <c r="O87" i="16" s="1"/>
  <c r="Q87" i="16" s="1"/>
  <c r="M85" i="16"/>
  <c r="O85" i="16" s="1"/>
  <c r="Q85" i="16" s="1"/>
  <c r="M84" i="16"/>
  <c r="O84" i="16" s="1"/>
  <c r="Q84" i="16" s="1"/>
  <c r="M83" i="16"/>
  <c r="O83" i="16" s="1"/>
  <c r="Q83" i="16" s="1"/>
  <c r="M81" i="16"/>
  <c r="O81" i="16" s="1"/>
  <c r="Q81" i="16" s="1"/>
  <c r="M42" i="16"/>
  <c r="O42" i="16" s="1"/>
  <c r="Q42" i="16" s="1"/>
  <c r="M41" i="16"/>
  <c r="O41" i="16" s="1"/>
  <c r="Q41" i="16" s="1"/>
  <c r="M40" i="16"/>
  <c r="O40" i="16" s="1"/>
  <c r="Q40" i="16" s="1"/>
  <c r="M39" i="16"/>
  <c r="O39" i="16" s="1"/>
  <c r="Q39" i="16" s="1"/>
  <c r="M38" i="16"/>
  <c r="O38" i="16" s="1"/>
  <c r="Q38" i="16" s="1"/>
  <c r="M37" i="16"/>
  <c r="O37" i="16" s="1"/>
  <c r="Q37" i="16" s="1"/>
  <c r="M34" i="16"/>
  <c r="O34" i="16" s="1"/>
  <c r="Q34" i="16" s="1"/>
  <c r="M33" i="16"/>
  <c r="O33" i="16" s="1"/>
  <c r="Q33" i="16" s="1"/>
  <c r="M32" i="16"/>
  <c r="O32" i="16" s="1"/>
  <c r="Q32" i="16" s="1"/>
  <c r="M31" i="16"/>
  <c r="O31" i="16" s="1"/>
  <c r="Q31" i="16" s="1"/>
  <c r="M30" i="16"/>
  <c r="O30" i="16" s="1"/>
  <c r="Q30" i="16" s="1"/>
  <c r="M234" i="17"/>
  <c r="O234" i="17" s="1"/>
  <c r="Q234" i="17" s="1"/>
  <c r="M233" i="17"/>
  <c r="O233" i="17" s="1"/>
  <c r="Q233" i="17" s="1"/>
  <c r="M232" i="17"/>
  <c r="O232" i="17" s="1"/>
  <c r="Q232" i="17" s="1"/>
  <c r="M231" i="17"/>
  <c r="O231" i="17" s="1"/>
  <c r="Q231" i="17" s="1"/>
  <c r="M214" i="17"/>
  <c r="O214" i="17" s="1"/>
  <c r="Q214" i="17" s="1"/>
  <c r="M213" i="17"/>
  <c r="O213" i="17" s="1"/>
  <c r="Q213" i="17" s="1"/>
  <c r="M212" i="17"/>
  <c r="O212" i="17" s="1"/>
  <c r="Q212" i="17" s="1"/>
  <c r="M210" i="17"/>
  <c r="O210" i="17" s="1"/>
  <c r="Q210" i="17" s="1"/>
  <c r="M167" i="17"/>
  <c r="O167" i="17" s="1"/>
  <c r="Q167" i="17" s="1"/>
  <c r="M166" i="17"/>
  <c r="O166" i="17" s="1"/>
  <c r="Q166" i="17" s="1"/>
  <c r="M165" i="17"/>
  <c r="O165" i="17" s="1"/>
  <c r="Q165" i="17" s="1"/>
  <c r="M164" i="17"/>
  <c r="O164" i="17" s="1"/>
  <c r="Q164" i="17" s="1"/>
  <c r="M112" i="17"/>
  <c r="O112" i="17" s="1"/>
  <c r="Q112" i="17" s="1"/>
  <c r="M111" i="17"/>
  <c r="O111" i="17" s="1"/>
  <c r="Q111" i="17" s="1"/>
  <c r="M110" i="17"/>
  <c r="O110" i="17" s="1"/>
  <c r="Q110" i="17" s="1"/>
  <c r="M109" i="17"/>
  <c r="O109" i="17" s="1"/>
  <c r="Q109" i="17" s="1"/>
  <c r="M79" i="17"/>
  <c r="O79" i="17" s="1"/>
  <c r="Q79" i="17" s="1"/>
  <c r="M78" i="17"/>
  <c r="O78" i="17" s="1"/>
  <c r="Q78" i="17" s="1"/>
  <c r="M76" i="17"/>
  <c r="O76" i="17" s="1"/>
  <c r="Q76" i="17" s="1"/>
  <c r="M75" i="17"/>
  <c r="O75" i="17" s="1"/>
  <c r="Q75" i="17" s="1"/>
  <c r="M73" i="17"/>
  <c r="O73" i="17" s="1"/>
  <c r="Q73" i="17" s="1"/>
  <c r="M72" i="17"/>
  <c r="O72" i="17" s="1"/>
  <c r="Q72" i="17" s="1"/>
  <c r="M69" i="17"/>
  <c r="O69" i="17" s="1"/>
  <c r="Q69" i="17" s="1"/>
  <c r="M68" i="17"/>
  <c r="O68" i="17" s="1"/>
  <c r="Q68" i="17" s="1"/>
  <c r="M42" i="17"/>
  <c r="O42" i="17" s="1"/>
  <c r="Q42" i="17" s="1"/>
  <c r="M41" i="17"/>
  <c r="O41" i="17" s="1"/>
  <c r="Q41" i="17" s="1"/>
  <c r="M40" i="17"/>
  <c r="O40" i="17" s="1"/>
  <c r="Q40" i="17" s="1"/>
  <c r="M39" i="17"/>
  <c r="O39" i="17" s="1"/>
  <c r="Q39" i="17" s="1"/>
  <c r="M38" i="17"/>
  <c r="O38" i="17" s="1"/>
  <c r="Q38" i="17" s="1"/>
  <c r="M37" i="17"/>
  <c r="O37" i="17" s="1"/>
  <c r="Q37" i="17" s="1"/>
  <c r="M34" i="17"/>
  <c r="O34" i="17" s="1"/>
  <c r="Q34" i="17" s="1"/>
  <c r="M33" i="17"/>
  <c r="O33" i="17" s="1"/>
  <c r="Q33" i="17" s="1"/>
  <c r="M267" i="18"/>
  <c r="O267" i="18" s="1"/>
  <c r="Q267" i="18" s="1"/>
  <c r="M266" i="18"/>
  <c r="O266" i="18" s="1"/>
  <c r="Q266" i="18" s="1"/>
  <c r="M265" i="18"/>
  <c r="O265" i="18" s="1"/>
  <c r="Q265" i="18" s="1"/>
  <c r="M251" i="18"/>
  <c r="O251" i="18" s="1"/>
  <c r="Q251" i="18" s="1"/>
  <c r="M250" i="18"/>
  <c r="O250" i="18" s="1"/>
  <c r="Q250" i="18" s="1"/>
  <c r="M249" i="18"/>
  <c r="O249" i="18" s="1"/>
  <c r="Q249" i="18" s="1"/>
  <c r="M248" i="18"/>
  <c r="O248" i="18" s="1"/>
  <c r="Q248" i="18" s="1"/>
  <c r="M229" i="18"/>
  <c r="O229" i="18" s="1"/>
  <c r="Q229" i="18" s="1"/>
  <c r="M228" i="18"/>
  <c r="O228" i="18" s="1"/>
  <c r="Q228" i="18" s="1"/>
  <c r="M227" i="18"/>
  <c r="O227" i="18" s="1"/>
  <c r="Q227" i="18" s="1"/>
  <c r="M226" i="18"/>
  <c r="O226" i="18" s="1"/>
  <c r="Q226" i="18" s="1"/>
  <c r="M199" i="18"/>
  <c r="O199" i="18" s="1"/>
  <c r="Q199" i="18" s="1"/>
  <c r="M198" i="18"/>
  <c r="O198" i="18" s="1"/>
  <c r="Q198" i="18" s="1"/>
  <c r="M197" i="18"/>
  <c r="O197" i="18" s="1"/>
  <c r="Q197" i="18" s="1"/>
  <c r="M166" i="18"/>
  <c r="O166" i="18" s="1"/>
  <c r="Q166" i="18" s="1"/>
  <c r="M165" i="18"/>
  <c r="O165" i="18" s="1"/>
  <c r="Q165" i="18" s="1"/>
  <c r="M164" i="18"/>
  <c r="O164" i="18" s="1"/>
  <c r="Q164" i="18" s="1"/>
  <c r="M162" i="18"/>
  <c r="O162" i="18" s="1"/>
  <c r="Q162" i="18" s="1"/>
  <c r="M161" i="18"/>
  <c r="O161" i="18" s="1"/>
  <c r="Q161" i="18" s="1"/>
  <c r="M118" i="13"/>
  <c r="O118" i="13" s="1"/>
  <c r="Q118" i="13" s="1"/>
  <c r="M117" i="13"/>
  <c r="O117" i="13" s="1"/>
  <c r="Q117" i="13" s="1"/>
  <c r="M116" i="13"/>
  <c r="O116" i="13" s="1"/>
  <c r="Q116" i="13" s="1"/>
  <c r="M115" i="13"/>
  <c r="O115" i="13" s="1"/>
  <c r="Q115" i="13" s="1"/>
  <c r="M114" i="13"/>
  <c r="O114" i="13" s="1"/>
  <c r="Q114" i="13" s="1"/>
  <c r="M112" i="13"/>
  <c r="O112" i="13" s="1"/>
  <c r="Q112" i="13" s="1"/>
  <c r="M111" i="13"/>
  <c r="O111" i="13" s="1"/>
  <c r="Q111" i="13" s="1"/>
  <c r="M110" i="13"/>
  <c r="O110" i="13" s="1"/>
  <c r="Q110" i="13" s="1"/>
  <c r="M73" i="13"/>
  <c r="O73" i="13" s="1"/>
  <c r="Q73" i="13" s="1"/>
  <c r="M72" i="13"/>
  <c r="O72" i="13" s="1"/>
  <c r="Q72" i="13" s="1"/>
  <c r="M69" i="13"/>
  <c r="O69" i="13" s="1"/>
  <c r="Q69" i="13" s="1"/>
  <c r="M162" i="14"/>
  <c r="O162" i="14" s="1"/>
  <c r="Q162" i="14" s="1"/>
  <c r="M161" i="14"/>
  <c r="O161" i="14" s="1"/>
  <c r="Q161" i="14" s="1"/>
  <c r="M160" i="14"/>
  <c r="O160" i="14" s="1"/>
  <c r="Q160" i="14" s="1"/>
  <c r="M159" i="14"/>
  <c r="O159" i="14" s="1"/>
  <c r="Q159" i="14" s="1"/>
  <c r="M158" i="14"/>
  <c r="O158" i="14" s="1"/>
  <c r="Q158" i="14" s="1"/>
  <c r="M48" i="14"/>
  <c r="O48" i="14" s="1"/>
  <c r="Q48" i="14" s="1"/>
  <c r="M47" i="14"/>
  <c r="O47" i="14" s="1"/>
  <c r="Q47" i="14" s="1"/>
  <c r="M46" i="14"/>
  <c r="O46" i="14" s="1"/>
  <c r="Q46" i="14" s="1"/>
  <c r="M45" i="14"/>
  <c r="O45" i="14" s="1"/>
  <c r="Q45" i="14" s="1"/>
  <c r="M44" i="14"/>
  <c r="O44" i="14" s="1"/>
  <c r="Q44" i="14" s="1"/>
  <c r="M210" i="15"/>
  <c r="O210" i="15" s="1"/>
  <c r="Q210" i="15" s="1"/>
  <c r="M209" i="15"/>
  <c r="O209" i="15" s="1"/>
  <c r="Q209" i="15" s="1"/>
  <c r="M208" i="15"/>
  <c r="O208" i="15" s="1"/>
  <c r="Q208" i="15" s="1"/>
  <c r="M207" i="15"/>
  <c r="O207" i="15" s="1"/>
  <c r="Q207" i="15" s="1"/>
  <c r="M193" i="15"/>
  <c r="O193" i="15" s="1"/>
  <c r="Q193" i="15" s="1"/>
  <c r="M192" i="15"/>
  <c r="O192" i="15" s="1"/>
  <c r="Q192" i="15" s="1"/>
  <c r="M191" i="15"/>
  <c r="O191" i="15" s="1"/>
  <c r="Q191" i="15" s="1"/>
  <c r="M190" i="15"/>
  <c r="O190" i="15" s="1"/>
  <c r="Q190" i="15" s="1"/>
  <c r="M188" i="15"/>
  <c r="O188" i="15" s="1"/>
  <c r="Q188" i="15" s="1"/>
  <c r="M187" i="15"/>
  <c r="O187" i="15" s="1"/>
  <c r="Q187" i="15" s="1"/>
  <c r="M186" i="15"/>
  <c r="O186" i="15" s="1"/>
  <c r="Q186" i="15" s="1"/>
  <c r="M185" i="15"/>
  <c r="O185" i="15" s="1"/>
  <c r="Q185" i="15" s="1"/>
  <c r="M144" i="15"/>
  <c r="O144" i="15" s="1"/>
  <c r="Q144" i="15" s="1"/>
  <c r="M143" i="15"/>
  <c r="O143" i="15" s="1"/>
  <c r="Q143" i="15" s="1"/>
  <c r="M142" i="15"/>
  <c r="O142" i="15" s="1"/>
  <c r="Q142" i="15" s="1"/>
  <c r="M141" i="15"/>
  <c r="O141" i="15" s="1"/>
  <c r="Q141" i="15" s="1"/>
  <c r="M140" i="15"/>
  <c r="O140" i="15" s="1"/>
  <c r="Q140" i="15" s="1"/>
  <c r="M138" i="15"/>
  <c r="O138" i="15" s="1"/>
  <c r="Q138" i="15" s="1"/>
  <c r="M137" i="15"/>
  <c r="O137" i="15" s="1"/>
  <c r="Q137" i="15" s="1"/>
  <c r="M136" i="15"/>
  <c r="O136" i="15" s="1"/>
  <c r="Q136" i="15" s="1"/>
  <c r="M135" i="15"/>
  <c r="O135" i="15" s="1"/>
  <c r="Q135" i="15" s="1"/>
  <c r="M105" i="15"/>
  <c r="O105" i="15" s="1"/>
  <c r="Q105" i="15" s="1"/>
  <c r="M101" i="15"/>
  <c r="O101" i="15" s="1"/>
  <c r="Q101" i="15" s="1"/>
  <c r="M100" i="15"/>
  <c r="O100" i="15" s="1"/>
  <c r="Q100" i="15" s="1"/>
  <c r="M99" i="15"/>
  <c r="O99" i="15" s="1"/>
  <c r="Q99" i="15" s="1"/>
  <c r="M98" i="15"/>
  <c r="O98" i="15" s="1"/>
  <c r="Q98" i="15" s="1"/>
  <c r="M96" i="15"/>
  <c r="O96" i="15" s="1"/>
  <c r="Q96" i="15" s="1"/>
  <c r="M95" i="15"/>
  <c r="O95" i="15" s="1"/>
  <c r="Q95" i="15" s="1"/>
  <c r="M57" i="15"/>
  <c r="O57" i="15" s="1"/>
  <c r="Q57" i="15" s="1"/>
  <c r="M56" i="15"/>
  <c r="O56" i="15" s="1"/>
  <c r="Q56" i="15" s="1"/>
  <c r="M55" i="15"/>
  <c r="O55" i="15" s="1"/>
  <c r="Q55" i="15" s="1"/>
  <c r="M54" i="15"/>
  <c r="O54" i="15" s="1"/>
  <c r="Q54" i="15" s="1"/>
  <c r="M52" i="15"/>
  <c r="O52" i="15" s="1"/>
  <c r="Q52" i="15" s="1"/>
  <c r="M51" i="15"/>
  <c r="O51" i="15" s="1"/>
  <c r="Q51" i="15" s="1"/>
  <c r="M50" i="15"/>
  <c r="O50" i="15" s="1"/>
  <c r="Q50" i="15" s="1"/>
  <c r="M49" i="15"/>
  <c r="O49" i="15" s="1"/>
  <c r="Q49" i="15" s="1"/>
  <c r="M48" i="15"/>
  <c r="O48" i="15" s="1"/>
  <c r="Q48" i="15" s="1"/>
  <c r="M25" i="15"/>
  <c r="O25" i="15" s="1"/>
  <c r="Q25" i="15" s="1"/>
  <c r="M24" i="15"/>
  <c r="O24" i="15" s="1"/>
  <c r="Q24" i="15" s="1"/>
  <c r="M23" i="15"/>
  <c r="O23" i="15" s="1"/>
  <c r="Q23" i="15" s="1"/>
  <c r="M22" i="15"/>
  <c r="O22" i="15" s="1"/>
  <c r="Q22" i="15" s="1"/>
  <c r="M21" i="15"/>
  <c r="O21" i="15" s="1"/>
  <c r="Q21" i="15" s="1"/>
  <c r="M17" i="15"/>
  <c r="O17" i="15" s="1"/>
  <c r="Q17" i="15" s="1"/>
  <c r="T17" i="15" s="1"/>
  <c r="M16" i="15"/>
  <c r="O16" i="15" s="1"/>
  <c r="Q16" i="15" s="1"/>
  <c r="T16" i="15" s="1"/>
  <c r="S16" i="15" s="1"/>
  <c r="R16" i="15" s="1"/>
  <c r="M15" i="15"/>
  <c r="O15" i="15" s="1"/>
  <c r="Q15" i="15" s="1"/>
  <c r="T15" i="15" s="1"/>
  <c r="M14" i="15"/>
  <c r="O14" i="15" s="1"/>
  <c r="Q14" i="15" s="1"/>
  <c r="T14" i="15" s="1"/>
  <c r="M13" i="15"/>
  <c r="O13" i="15" s="1"/>
  <c r="Q13" i="15" s="1"/>
  <c r="T13" i="15" s="1"/>
  <c r="M271" i="16"/>
  <c r="O271" i="16" s="1"/>
  <c r="Q271" i="16" s="1"/>
  <c r="M270" i="16"/>
  <c r="O270" i="16" s="1"/>
  <c r="Q270" i="16" s="1"/>
  <c r="M251" i="16"/>
  <c r="O251" i="16" s="1"/>
  <c r="Q251" i="16" s="1"/>
  <c r="M250" i="16"/>
  <c r="O250" i="16" s="1"/>
  <c r="Q250" i="16" s="1"/>
  <c r="M249" i="16"/>
  <c r="O249" i="16" s="1"/>
  <c r="Q249" i="16" s="1"/>
  <c r="M248" i="16"/>
  <c r="O248" i="16" s="1"/>
  <c r="Q248" i="16" s="1"/>
  <c r="M247" i="16"/>
  <c r="O247" i="16" s="1"/>
  <c r="Q247" i="16" s="1"/>
  <c r="M246" i="16"/>
  <c r="O246" i="16" s="1"/>
  <c r="Q246" i="16" s="1"/>
  <c r="M215" i="16"/>
  <c r="O215" i="16" s="1"/>
  <c r="Q215" i="16" s="1"/>
  <c r="M214" i="16"/>
  <c r="O214" i="16" s="1"/>
  <c r="Q214" i="16" s="1"/>
  <c r="M213" i="16"/>
  <c r="O213" i="16" s="1"/>
  <c r="Q213" i="16" s="1"/>
  <c r="M212" i="16"/>
  <c r="O212" i="16" s="1"/>
  <c r="Q212" i="16" s="1"/>
  <c r="M210" i="16"/>
  <c r="O210" i="16" s="1"/>
  <c r="Q210" i="16" s="1"/>
  <c r="M209" i="16"/>
  <c r="O209" i="16" s="1"/>
  <c r="Q209" i="16" s="1"/>
  <c r="M208" i="16"/>
  <c r="O208" i="16" s="1"/>
  <c r="Q208" i="16" s="1"/>
  <c r="M207" i="16"/>
  <c r="O207" i="16" s="1"/>
  <c r="Q207" i="16" s="1"/>
  <c r="M188" i="16"/>
  <c r="O188" i="16" s="1"/>
  <c r="Q188" i="16" s="1"/>
  <c r="M187" i="16"/>
  <c r="O187" i="16" s="1"/>
  <c r="Q187" i="16" s="1"/>
  <c r="M186" i="16"/>
  <c r="O186" i="16" s="1"/>
  <c r="Q186" i="16" s="1"/>
  <c r="M185" i="16"/>
  <c r="O185" i="16" s="1"/>
  <c r="Q185" i="16" s="1"/>
  <c r="M152" i="16"/>
  <c r="O152" i="16" s="1"/>
  <c r="Q152" i="16" s="1"/>
  <c r="M151" i="16"/>
  <c r="O151" i="16" s="1"/>
  <c r="Q151" i="16" s="1"/>
  <c r="M150" i="16"/>
  <c r="O150" i="16" s="1"/>
  <c r="Q150" i="16" s="1"/>
  <c r="M149" i="16"/>
  <c r="O149" i="16" s="1"/>
  <c r="Q149" i="16" s="1"/>
  <c r="M148" i="16"/>
  <c r="O148" i="16" s="1"/>
  <c r="Q148" i="16" s="1"/>
  <c r="M147" i="16"/>
  <c r="O147" i="16" s="1"/>
  <c r="Q147" i="16" s="1"/>
  <c r="M145" i="16"/>
  <c r="O145" i="16" s="1"/>
  <c r="Q145" i="16" s="1"/>
  <c r="M144" i="16"/>
  <c r="O144" i="16" s="1"/>
  <c r="Q144" i="16" s="1"/>
  <c r="M118" i="16"/>
  <c r="O118" i="16" s="1"/>
  <c r="Q118" i="16" s="1"/>
  <c r="M117" i="16"/>
  <c r="O117" i="16" s="1"/>
  <c r="Q117" i="16" s="1"/>
  <c r="M116" i="16"/>
  <c r="O116" i="16" s="1"/>
  <c r="Q116" i="16" s="1"/>
  <c r="M115" i="16"/>
  <c r="O115" i="16" s="1"/>
  <c r="Q115" i="16" s="1"/>
  <c r="M114" i="16"/>
  <c r="O114" i="16" s="1"/>
  <c r="Q114" i="16" s="1"/>
  <c r="M112" i="16"/>
  <c r="O112" i="16" s="1"/>
  <c r="Q112" i="16" s="1"/>
  <c r="M111" i="16"/>
  <c r="O111" i="16" s="1"/>
  <c r="Q111" i="16" s="1"/>
  <c r="M110" i="16"/>
  <c r="O110" i="16" s="1"/>
  <c r="Q110" i="16" s="1"/>
  <c r="M109" i="16"/>
  <c r="O109" i="16" s="1"/>
  <c r="Q109" i="16" s="1"/>
  <c r="M108" i="16"/>
  <c r="O108" i="16" s="1"/>
  <c r="Q108" i="16" s="1"/>
  <c r="M107" i="16"/>
  <c r="O107" i="16" s="1"/>
  <c r="Q107" i="16" s="1"/>
  <c r="M106" i="16"/>
  <c r="O106" i="16" s="1"/>
  <c r="Q106" i="16" s="1"/>
  <c r="M80" i="16"/>
  <c r="O80" i="16" s="1"/>
  <c r="Q80" i="16" s="1"/>
  <c r="M79" i="16"/>
  <c r="O79" i="16" s="1"/>
  <c r="Q79" i="16" s="1"/>
  <c r="M78" i="16"/>
  <c r="O78" i="16" s="1"/>
  <c r="Q78" i="16" s="1"/>
  <c r="M76" i="16"/>
  <c r="O76" i="16" s="1"/>
  <c r="Q76" i="16" s="1"/>
  <c r="M29" i="16"/>
  <c r="O29" i="16" s="1"/>
  <c r="Q29" i="16" s="1"/>
  <c r="M28" i="16"/>
  <c r="O28" i="16" s="1"/>
  <c r="Q28" i="16" s="1"/>
  <c r="M26" i="16"/>
  <c r="O26" i="16" s="1"/>
  <c r="Q26" i="16" s="1"/>
  <c r="M25" i="16"/>
  <c r="O25" i="16" s="1"/>
  <c r="Q25" i="16" s="1"/>
  <c r="M24" i="16"/>
  <c r="O24" i="16" s="1"/>
  <c r="Q24" i="16" s="1"/>
  <c r="M23" i="16"/>
  <c r="O23" i="16" s="1"/>
  <c r="Q23" i="16" s="1"/>
  <c r="M22" i="16"/>
  <c r="O22" i="16" s="1"/>
  <c r="Q22" i="16" s="1"/>
  <c r="M21" i="16"/>
  <c r="O21" i="16" s="1"/>
  <c r="Q21" i="16" s="1"/>
  <c r="M256" i="17"/>
  <c r="O256" i="17" s="1"/>
  <c r="Q256" i="17" s="1"/>
  <c r="M255" i="17"/>
  <c r="O255" i="17" s="1"/>
  <c r="Q255" i="17" s="1"/>
  <c r="M254" i="17"/>
  <c r="O254" i="17" s="1"/>
  <c r="Q254" i="17" s="1"/>
  <c r="M253" i="17"/>
  <c r="O253" i="17" s="1"/>
  <c r="Q253" i="17" s="1"/>
  <c r="M230" i="17"/>
  <c r="O230" i="17" s="1"/>
  <c r="Q230" i="17" s="1"/>
  <c r="M229" i="17"/>
  <c r="O229" i="17" s="1"/>
  <c r="Q229" i="17" s="1"/>
  <c r="M228" i="17"/>
  <c r="O228" i="17" s="1"/>
  <c r="Q228" i="17" s="1"/>
  <c r="M227" i="17"/>
  <c r="O227" i="17" s="1"/>
  <c r="Q227" i="17" s="1"/>
  <c r="M209" i="17"/>
  <c r="O209" i="17" s="1"/>
  <c r="Q209" i="17" s="1"/>
  <c r="M208" i="17"/>
  <c r="O208" i="17" s="1"/>
  <c r="Q208" i="17" s="1"/>
  <c r="M207" i="17"/>
  <c r="O207" i="17" s="1"/>
  <c r="Q207" i="17" s="1"/>
  <c r="M206" i="17"/>
  <c r="O206" i="17" s="1"/>
  <c r="Q206" i="17" s="1"/>
  <c r="M205" i="17"/>
  <c r="O205" i="17" s="1"/>
  <c r="Q205" i="17" s="1"/>
  <c r="M204" i="17"/>
  <c r="O204" i="17" s="1"/>
  <c r="Q204" i="17" s="1"/>
  <c r="M203" i="17"/>
  <c r="O203" i="17" s="1"/>
  <c r="Q203" i="17" s="1"/>
  <c r="M202" i="17"/>
  <c r="O202" i="17" s="1"/>
  <c r="Q202" i="17" s="1"/>
  <c r="M201" i="17"/>
  <c r="O201" i="17" s="1"/>
  <c r="Q201" i="17" s="1"/>
  <c r="M199" i="17"/>
  <c r="O199" i="17" s="1"/>
  <c r="Q199" i="17" s="1"/>
  <c r="M198" i="17"/>
  <c r="O198" i="17" s="1"/>
  <c r="Q198" i="17" s="1"/>
  <c r="M197" i="17"/>
  <c r="O197" i="17" s="1"/>
  <c r="Q197" i="17" s="1"/>
  <c r="M162" i="17"/>
  <c r="O162" i="17" s="1"/>
  <c r="Q162" i="17" s="1"/>
  <c r="M161" i="17"/>
  <c r="O161" i="17" s="1"/>
  <c r="Q161" i="17" s="1"/>
  <c r="M160" i="17"/>
  <c r="O160" i="17" s="1"/>
  <c r="Q160" i="17" s="1"/>
  <c r="M159" i="17"/>
  <c r="O159" i="17" s="1"/>
  <c r="Q159" i="17" s="1"/>
  <c r="M158" i="17"/>
  <c r="O158" i="17" s="1"/>
  <c r="Q158" i="17" s="1"/>
  <c r="M154" i="17"/>
  <c r="O154" i="17" s="1"/>
  <c r="Q154" i="17" s="1"/>
  <c r="M153" i="17"/>
  <c r="O153" i="17" s="1"/>
  <c r="Q153" i="17" s="1"/>
  <c r="M152" i="17"/>
  <c r="O152" i="17" s="1"/>
  <c r="Q152" i="17" s="1"/>
  <c r="M151" i="17"/>
  <c r="O151" i="17" s="1"/>
  <c r="Q151" i="17" s="1"/>
  <c r="M150" i="17"/>
  <c r="O150" i="17" s="1"/>
  <c r="Q150" i="17" s="1"/>
  <c r="M149" i="17"/>
  <c r="O149" i="17" s="1"/>
  <c r="Q149" i="17" s="1"/>
  <c r="M148" i="17"/>
  <c r="O148" i="17" s="1"/>
  <c r="Q148" i="17" s="1"/>
  <c r="M147" i="17"/>
  <c r="O147" i="17" s="1"/>
  <c r="Q147" i="17" s="1"/>
  <c r="M145" i="17"/>
  <c r="O145" i="17" s="1"/>
  <c r="Q145" i="17" s="1"/>
  <c r="M144" i="17"/>
  <c r="O144" i="17" s="1"/>
  <c r="Q144" i="17" s="1"/>
  <c r="M143" i="17"/>
  <c r="O143" i="17" s="1"/>
  <c r="Q143" i="17" s="1"/>
  <c r="M142" i="17"/>
  <c r="O142" i="17" s="1"/>
  <c r="Q142" i="17" s="1"/>
  <c r="M141" i="17"/>
  <c r="O141" i="17" s="1"/>
  <c r="Q141" i="17" s="1"/>
  <c r="M140" i="17"/>
  <c r="O140" i="17" s="1"/>
  <c r="Q140" i="17" s="1"/>
  <c r="M138" i="17"/>
  <c r="O138" i="17" s="1"/>
  <c r="Q138" i="17" s="1"/>
  <c r="M108" i="17"/>
  <c r="O108" i="17" s="1"/>
  <c r="Q108" i="17" s="1"/>
  <c r="M107" i="17"/>
  <c r="O107" i="17" s="1"/>
  <c r="Q107" i="17" s="1"/>
  <c r="M106" i="17"/>
  <c r="O106" i="17" s="1"/>
  <c r="Q106" i="17" s="1"/>
  <c r="M105" i="17"/>
  <c r="O105" i="17" s="1"/>
  <c r="Q105" i="17" s="1"/>
  <c r="M67" i="17"/>
  <c r="O67" i="17" s="1"/>
  <c r="Q67" i="17" s="1"/>
  <c r="M64" i="17"/>
  <c r="O64" i="17" s="1"/>
  <c r="Q64" i="17" s="1"/>
  <c r="M63" i="17"/>
  <c r="O63" i="17" s="1"/>
  <c r="Q63" i="17" s="1"/>
  <c r="M32" i="17"/>
  <c r="O32" i="17" s="1"/>
  <c r="Q32" i="17" s="1"/>
  <c r="M31" i="17"/>
  <c r="O31" i="17" s="1"/>
  <c r="Q31" i="17" s="1"/>
  <c r="M30" i="17"/>
  <c r="O30" i="17" s="1"/>
  <c r="Q30" i="17" s="1"/>
  <c r="M29" i="17"/>
  <c r="O29" i="17" s="1"/>
  <c r="Q29" i="17" s="1"/>
  <c r="M28" i="17"/>
  <c r="O28" i="17" s="1"/>
  <c r="Q28" i="17" s="1"/>
  <c r="M26" i="17"/>
  <c r="O26" i="17" s="1"/>
  <c r="Q26" i="17" s="1"/>
  <c r="M25" i="17"/>
  <c r="O25" i="17" s="1"/>
  <c r="Q25" i="17" s="1"/>
  <c r="M24" i="17"/>
  <c r="O24" i="17" s="1"/>
  <c r="Q24" i="17" s="1"/>
  <c r="M264" i="18"/>
  <c r="O264" i="18" s="1"/>
  <c r="Q264" i="18" s="1"/>
  <c r="M263" i="18"/>
  <c r="O263" i="18" s="1"/>
  <c r="Q263" i="18" s="1"/>
  <c r="M262" i="18"/>
  <c r="O262" i="18" s="1"/>
  <c r="Q262" i="18" s="1"/>
  <c r="M261" i="18"/>
  <c r="O261" i="18" s="1"/>
  <c r="Q261" i="18" s="1"/>
  <c r="M260" i="18"/>
  <c r="O260" i="18" s="1"/>
  <c r="Q260" i="18" s="1"/>
  <c r="M247" i="18"/>
  <c r="O247" i="18" s="1"/>
  <c r="Q247" i="18" s="1"/>
  <c r="M246" i="18"/>
  <c r="O246" i="18" s="1"/>
  <c r="Q246" i="18" s="1"/>
  <c r="M244" i="18"/>
  <c r="O244" i="18" s="1"/>
  <c r="Q244" i="18" s="1"/>
  <c r="M243" i="18"/>
  <c r="O243" i="18" s="1"/>
  <c r="Q243" i="18" s="1"/>
  <c r="M225" i="18"/>
  <c r="O225" i="18" s="1"/>
  <c r="Q225" i="18" s="1"/>
  <c r="M224" i="18"/>
  <c r="O224" i="18" s="1"/>
  <c r="Q224" i="18" s="1"/>
  <c r="M223" i="18"/>
  <c r="O223" i="18" s="1"/>
  <c r="Q223" i="18" s="1"/>
  <c r="M222" i="18"/>
  <c r="O222" i="18" s="1"/>
  <c r="Q222" i="18" s="1"/>
  <c r="M221" i="18"/>
  <c r="O221" i="18" s="1"/>
  <c r="Q221" i="18" s="1"/>
  <c r="M220" i="18"/>
  <c r="O220" i="18" s="1"/>
  <c r="Q220" i="18" s="1"/>
  <c r="M219" i="18"/>
  <c r="O219" i="18" s="1"/>
  <c r="Q219" i="18" s="1"/>
  <c r="M218" i="18"/>
  <c r="O218" i="18" s="1"/>
  <c r="Q218" i="18" s="1"/>
  <c r="M196" i="18"/>
  <c r="O196" i="18" s="1"/>
  <c r="Q196" i="18" s="1"/>
  <c r="M195" i="18"/>
  <c r="O195" i="18" s="1"/>
  <c r="Q195" i="18" s="1"/>
  <c r="M194" i="18"/>
  <c r="O194" i="18" s="1"/>
  <c r="Q194" i="18" s="1"/>
  <c r="M193" i="18"/>
  <c r="O193" i="18" s="1"/>
  <c r="Q193" i="18" s="1"/>
  <c r="M192" i="18"/>
  <c r="O192" i="18" s="1"/>
  <c r="Q192" i="18" s="1"/>
  <c r="M191" i="18"/>
  <c r="O191" i="18" s="1"/>
  <c r="Q191" i="18" s="1"/>
  <c r="M190" i="18"/>
  <c r="O190" i="18" s="1"/>
  <c r="Q190" i="18" s="1"/>
  <c r="M188" i="18"/>
  <c r="O188" i="18" s="1"/>
  <c r="Q188" i="18" s="1"/>
  <c r="M187" i="18"/>
  <c r="O187" i="18" s="1"/>
  <c r="Q187" i="18" s="1"/>
  <c r="M154" i="18"/>
  <c r="O154" i="18" s="1"/>
  <c r="Q154" i="18" s="1"/>
  <c r="M153" i="18"/>
  <c r="O153" i="18" s="1"/>
  <c r="Q153" i="18" s="1"/>
  <c r="M152" i="18"/>
  <c r="O152" i="18" s="1"/>
  <c r="Q152" i="18" s="1"/>
  <c r="M151" i="18"/>
  <c r="O151" i="18" s="1"/>
  <c r="Q151" i="18" s="1"/>
  <c r="M120" i="18"/>
  <c r="O120" i="18" s="1"/>
  <c r="Q120" i="18" s="1"/>
  <c r="M119" i="18"/>
  <c r="O119" i="18" s="1"/>
  <c r="Q119" i="18" s="1"/>
  <c r="M118" i="18"/>
  <c r="O118" i="18" s="1"/>
  <c r="Q118" i="18" s="1"/>
  <c r="M117" i="18"/>
  <c r="O117" i="18" s="1"/>
  <c r="Q117" i="18" s="1"/>
  <c r="M78" i="18"/>
  <c r="O78" i="18" s="1"/>
  <c r="Q78" i="18" s="1"/>
  <c r="M76" i="18"/>
  <c r="O76" i="18" s="1"/>
  <c r="Q76" i="18" s="1"/>
  <c r="M75" i="18"/>
  <c r="O75" i="18" s="1"/>
  <c r="Q75" i="18" s="1"/>
  <c r="M73" i="18"/>
  <c r="O73" i="18" s="1"/>
  <c r="Q73" i="18" s="1"/>
  <c r="M195" i="13"/>
  <c r="O195" i="13" s="1"/>
  <c r="Q195" i="13" s="1"/>
  <c r="M194" i="13"/>
  <c r="O194" i="13" s="1"/>
  <c r="Q194" i="13" s="1"/>
  <c r="M193" i="13"/>
  <c r="O193" i="13" s="1"/>
  <c r="Q193" i="13" s="1"/>
  <c r="M192" i="13"/>
  <c r="O192" i="13" s="1"/>
  <c r="Q192" i="13" s="1"/>
  <c r="M191" i="13"/>
  <c r="O191" i="13" s="1"/>
  <c r="Q191" i="13" s="1"/>
  <c r="M190" i="13"/>
  <c r="O190" i="13" s="1"/>
  <c r="Q190" i="13" s="1"/>
  <c r="M188" i="13"/>
  <c r="O188" i="13" s="1"/>
  <c r="Q188" i="13" s="1"/>
  <c r="M131" i="14"/>
  <c r="O131" i="14" s="1"/>
  <c r="Q131" i="14" s="1"/>
  <c r="M130" i="14"/>
  <c r="O130" i="14" s="1"/>
  <c r="Q130" i="14" s="1"/>
  <c r="M129" i="14"/>
  <c r="O129" i="14" s="1"/>
  <c r="Q129" i="14" s="1"/>
  <c r="M128" i="14"/>
  <c r="O128" i="14" s="1"/>
  <c r="Q128" i="14" s="1"/>
  <c r="M127" i="14"/>
  <c r="O127" i="14" s="1"/>
  <c r="Q127" i="14" s="1"/>
  <c r="M126" i="14"/>
  <c r="O126" i="14" s="1"/>
  <c r="Q126" i="14" s="1"/>
  <c r="M122" i="14"/>
  <c r="O122" i="14" s="1"/>
  <c r="Q122" i="14" s="1"/>
  <c r="M121" i="14"/>
  <c r="O121" i="14" s="1"/>
  <c r="Q121" i="14" s="1"/>
  <c r="M120" i="14"/>
  <c r="O120" i="14" s="1"/>
  <c r="Q120" i="14" s="1"/>
  <c r="M119" i="14"/>
  <c r="O119" i="14" s="1"/>
  <c r="Q119" i="14" s="1"/>
  <c r="M118" i="14"/>
  <c r="O118" i="14" s="1"/>
  <c r="Q118" i="14" s="1"/>
  <c r="M117" i="14"/>
  <c r="O117" i="14" s="1"/>
  <c r="Q117" i="14" s="1"/>
  <c r="M116" i="14"/>
  <c r="O116" i="14" s="1"/>
  <c r="Q116" i="14" s="1"/>
  <c r="M115" i="14"/>
  <c r="O115" i="14" s="1"/>
  <c r="Q115" i="14" s="1"/>
  <c r="M114" i="14"/>
  <c r="O114" i="14" s="1"/>
  <c r="Q114" i="14" s="1"/>
  <c r="M112" i="14"/>
  <c r="O112" i="14" s="1"/>
  <c r="Q112" i="14" s="1"/>
  <c r="M111" i="14"/>
  <c r="O111" i="14" s="1"/>
  <c r="Q111" i="14" s="1"/>
  <c r="M110" i="14"/>
  <c r="O110" i="14" s="1"/>
  <c r="Q110" i="14" s="1"/>
  <c r="M109" i="14"/>
  <c r="O109" i="14" s="1"/>
  <c r="Q109" i="14" s="1"/>
  <c r="M108" i="14"/>
  <c r="O108" i="14" s="1"/>
  <c r="Q108" i="14" s="1"/>
  <c r="M31" i="14"/>
  <c r="O31" i="14" s="1"/>
  <c r="Q31" i="14" s="1"/>
  <c r="M30" i="14"/>
  <c r="O30" i="14" s="1"/>
  <c r="Q30" i="14" s="1"/>
  <c r="M29" i="14"/>
  <c r="O29" i="14" s="1"/>
  <c r="Q29" i="14" s="1"/>
  <c r="M28" i="14"/>
  <c r="O28" i="14" s="1"/>
  <c r="Q28" i="14" s="1"/>
  <c r="M26" i="14"/>
  <c r="O26" i="14" s="1"/>
  <c r="Q26" i="14" s="1"/>
  <c r="M25" i="14"/>
  <c r="O25" i="14" s="1"/>
  <c r="Q25" i="14" s="1"/>
  <c r="M24" i="14"/>
  <c r="O24" i="14" s="1"/>
  <c r="Q24" i="14" s="1"/>
  <c r="M23" i="14"/>
  <c r="O23" i="14" s="1"/>
  <c r="Q23" i="14" s="1"/>
  <c r="M216" i="15"/>
  <c r="O216" i="15" s="1"/>
  <c r="Q216" i="15" s="1"/>
  <c r="M184" i="15"/>
  <c r="O184" i="15" s="1"/>
  <c r="Q184" i="15" s="1"/>
  <c r="M183" i="15"/>
  <c r="O183" i="15" s="1"/>
  <c r="Q183" i="15" s="1"/>
  <c r="M181" i="15"/>
  <c r="O181" i="15" s="1"/>
  <c r="Q181" i="15" s="1"/>
  <c r="M180" i="15"/>
  <c r="O180" i="15" s="1"/>
  <c r="Q180" i="15" s="1"/>
  <c r="M179" i="15"/>
  <c r="O179" i="15" s="1"/>
  <c r="Q179" i="15" s="1"/>
  <c r="M177" i="15"/>
  <c r="O177" i="15" s="1"/>
  <c r="Q177" i="15" s="1"/>
  <c r="M176" i="15"/>
  <c r="O176" i="15" s="1"/>
  <c r="Q176" i="15" s="1"/>
  <c r="M175" i="15"/>
  <c r="O175" i="15" s="1"/>
  <c r="Q175" i="15" s="1"/>
  <c r="M174" i="15"/>
  <c r="O174" i="15" s="1"/>
  <c r="Q174" i="15" s="1"/>
  <c r="M172" i="15"/>
  <c r="O172" i="15" s="1"/>
  <c r="Q172" i="15" s="1"/>
  <c r="M171" i="15"/>
  <c r="O171" i="15" s="1"/>
  <c r="Q171" i="15" s="1"/>
  <c r="M170" i="15"/>
  <c r="O170" i="15" s="1"/>
  <c r="Q170" i="15" s="1"/>
  <c r="M169" i="15"/>
  <c r="O169" i="15" s="1"/>
  <c r="Q169" i="15" s="1"/>
  <c r="M167" i="15"/>
  <c r="O167" i="15" s="1"/>
  <c r="Q167" i="15" s="1"/>
  <c r="M166" i="15"/>
  <c r="O166" i="15" s="1"/>
  <c r="Q166" i="15" s="1"/>
  <c r="M134" i="15"/>
  <c r="O134" i="15" s="1"/>
  <c r="Q134" i="15" s="1"/>
  <c r="M133" i="15"/>
  <c r="O133" i="15" s="1"/>
  <c r="Q133" i="15" s="1"/>
  <c r="M131" i="15"/>
  <c r="O131" i="15" s="1"/>
  <c r="Q131" i="15" s="1"/>
  <c r="M130" i="15"/>
  <c r="O130" i="15" s="1"/>
  <c r="Q130" i="15" s="1"/>
  <c r="M129" i="15"/>
  <c r="O129" i="15" s="1"/>
  <c r="Q129" i="15" s="1"/>
  <c r="M128" i="15"/>
  <c r="O128" i="15" s="1"/>
  <c r="Q128" i="15" s="1"/>
  <c r="M127" i="15"/>
  <c r="O127" i="15" s="1"/>
  <c r="Q127" i="15" s="1"/>
  <c r="M126" i="15"/>
  <c r="O126" i="15" s="1"/>
  <c r="Q126" i="15" s="1"/>
  <c r="M122" i="15"/>
  <c r="O122" i="15" s="1"/>
  <c r="Q122" i="15" s="1"/>
  <c r="M121" i="15"/>
  <c r="O121" i="15" s="1"/>
  <c r="Q121" i="15" s="1"/>
  <c r="M120" i="15"/>
  <c r="O120" i="15" s="1"/>
  <c r="Q120" i="15" s="1"/>
  <c r="M119" i="15"/>
  <c r="O119" i="15" s="1"/>
  <c r="Q119" i="15" s="1"/>
  <c r="M118" i="15"/>
  <c r="O118" i="15" s="1"/>
  <c r="Q118" i="15" s="1"/>
  <c r="M117" i="15"/>
  <c r="O117" i="15" s="1"/>
  <c r="Q117" i="15" s="1"/>
  <c r="M116" i="15"/>
  <c r="O116" i="15" s="1"/>
  <c r="Q116" i="15" s="1"/>
  <c r="M93" i="15"/>
  <c r="O93" i="15" s="1"/>
  <c r="Q93" i="15" s="1"/>
  <c r="M92" i="15"/>
  <c r="O92" i="15" s="1"/>
  <c r="Q92" i="15" s="1"/>
  <c r="M90" i="15"/>
  <c r="O90" i="15" s="1"/>
  <c r="Q90" i="15" s="1"/>
  <c r="M89" i="15"/>
  <c r="O89" i="15" s="1"/>
  <c r="Q89" i="15" s="1"/>
  <c r="M87" i="15"/>
  <c r="O87" i="15" s="1"/>
  <c r="Q87" i="15" s="1"/>
  <c r="M85" i="15"/>
  <c r="O85" i="15" s="1"/>
  <c r="Q85" i="15" s="1"/>
  <c r="M84" i="15"/>
  <c r="O84" i="15" s="1"/>
  <c r="Q84" i="15" s="1"/>
  <c r="M83" i="15"/>
  <c r="O83" i="15" s="1"/>
  <c r="Q83" i="15" s="1"/>
  <c r="M47" i="15"/>
  <c r="O47" i="15" s="1"/>
  <c r="Q47" i="15" s="1"/>
  <c r="M46" i="15"/>
  <c r="O46" i="15" s="1"/>
  <c r="Q46" i="15" s="1"/>
  <c r="M45" i="15"/>
  <c r="O45" i="15" s="1"/>
  <c r="Q45" i="15" s="1"/>
  <c r="M44" i="15"/>
  <c r="O44" i="15" s="1"/>
  <c r="Q44" i="15" s="1"/>
  <c r="M269" i="16"/>
  <c r="O269" i="16" s="1"/>
  <c r="Q269" i="16" s="1"/>
  <c r="M268" i="16"/>
  <c r="O268" i="16" s="1"/>
  <c r="Q268" i="16" s="1"/>
  <c r="M267" i="16"/>
  <c r="O267" i="16" s="1"/>
  <c r="Q267" i="16" s="1"/>
  <c r="M266" i="16"/>
  <c r="O266" i="16" s="1"/>
  <c r="Q266" i="16" s="1"/>
  <c r="M265" i="16"/>
  <c r="O265" i="16" s="1"/>
  <c r="Q265" i="16" s="1"/>
  <c r="M264" i="16"/>
  <c r="O264" i="16" s="1"/>
  <c r="Q264" i="16" s="1"/>
  <c r="M263" i="16"/>
  <c r="O263" i="16" s="1"/>
  <c r="Q263" i="16" s="1"/>
  <c r="M262" i="16"/>
  <c r="O262" i="16" s="1"/>
  <c r="Q262" i="16" s="1"/>
  <c r="M244" i="16"/>
  <c r="O244" i="16" s="1"/>
  <c r="Q244" i="16" s="1"/>
  <c r="M243" i="16"/>
  <c r="O243" i="16" s="1"/>
  <c r="Q243" i="16" s="1"/>
  <c r="M242" i="16"/>
  <c r="O242" i="16" s="1"/>
  <c r="Q242" i="16" s="1"/>
  <c r="M240" i="16"/>
  <c r="O240" i="16" s="1"/>
  <c r="Q240" i="16" s="1"/>
  <c r="M239" i="16"/>
  <c r="O239" i="16" s="1"/>
  <c r="Q239" i="16" s="1"/>
  <c r="M238" i="16"/>
  <c r="O238" i="16" s="1"/>
  <c r="Q238" i="16" s="1"/>
  <c r="M237" i="16"/>
  <c r="O237" i="16" s="1"/>
  <c r="Q237" i="16" s="1"/>
  <c r="M236" i="16"/>
  <c r="O236" i="16" s="1"/>
  <c r="Q236" i="16" s="1"/>
  <c r="M235" i="16"/>
  <c r="O235" i="16" s="1"/>
  <c r="Q235" i="16" s="1"/>
  <c r="M234" i="16"/>
  <c r="O234" i="16" s="1"/>
  <c r="Q234" i="16" s="1"/>
  <c r="M233" i="16"/>
  <c r="O233" i="16" s="1"/>
  <c r="Q233" i="16" s="1"/>
  <c r="M232" i="16"/>
  <c r="O232" i="16" s="1"/>
  <c r="Q232" i="16" s="1"/>
  <c r="M206" i="16"/>
  <c r="O206" i="16" s="1"/>
  <c r="Q206" i="16" s="1"/>
  <c r="M205" i="16"/>
  <c r="O205" i="16" s="1"/>
  <c r="Q205" i="16" s="1"/>
  <c r="M204" i="16"/>
  <c r="O204" i="16" s="1"/>
  <c r="Q204" i="16" s="1"/>
  <c r="M203" i="16"/>
  <c r="O203" i="16" s="1"/>
  <c r="Q203" i="16" s="1"/>
  <c r="M202" i="16"/>
  <c r="O202" i="16" s="1"/>
  <c r="Q202" i="16" s="1"/>
  <c r="M201" i="16"/>
  <c r="O201" i="16" s="1"/>
  <c r="Q201" i="16" s="1"/>
  <c r="M199" i="16"/>
  <c r="O199" i="16" s="1"/>
  <c r="Q199" i="16" s="1"/>
  <c r="M198" i="16"/>
  <c r="O198" i="16" s="1"/>
  <c r="Q198" i="16" s="1"/>
  <c r="M184" i="16"/>
  <c r="O184" i="16" s="1"/>
  <c r="Q184" i="16" s="1"/>
  <c r="M183" i="16"/>
  <c r="O183" i="16" s="1"/>
  <c r="Q183" i="16" s="1"/>
  <c r="M181" i="16"/>
  <c r="O181" i="16" s="1"/>
  <c r="Q181" i="16" s="1"/>
  <c r="M180" i="16"/>
  <c r="O180" i="16" s="1"/>
  <c r="Q180" i="16" s="1"/>
  <c r="M179" i="16"/>
  <c r="O179" i="16" s="1"/>
  <c r="Q179" i="16" s="1"/>
  <c r="M177" i="16"/>
  <c r="O177" i="16" s="1"/>
  <c r="Q177" i="16" s="1"/>
  <c r="M176" i="16"/>
  <c r="O176" i="16" s="1"/>
  <c r="Q176" i="16" s="1"/>
  <c r="M175" i="16"/>
  <c r="O175" i="16" s="1"/>
  <c r="Q175" i="16" s="1"/>
  <c r="M143" i="16"/>
  <c r="O143" i="16" s="1"/>
  <c r="Q143" i="16" s="1"/>
  <c r="M142" i="16"/>
  <c r="O142" i="16" s="1"/>
  <c r="Q142" i="16" s="1"/>
  <c r="M141" i="16"/>
  <c r="O141" i="16" s="1"/>
  <c r="Q141" i="16" s="1"/>
  <c r="M140" i="16"/>
  <c r="O140" i="16" s="1"/>
  <c r="Q140" i="16" s="1"/>
  <c r="M138" i="16"/>
  <c r="O138" i="16" s="1"/>
  <c r="Q138" i="16" s="1"/>
  <c r="M137" i="16"/>
  <c r="O137" i="16" s="1"/>
  <c r="Q137" i="16" s="1"/>
  <c r="M136" i="16"/>
  <c r="O136" i="16" s="1"/>
  <c r="Q136" i="16" s="1"/>
  <c r="M135" i="16"/>
  <c r="O135" i="16" s="1"/>
  <c r="Q135" i="16" s="1"/>
  <c r="M105" i="16"/>
  <c r="O105" i="16" s="1"/>
  <c r="Q105" i="16" s="1"/>
  <c r="M101" i="16"/>
  <c r="O101" i="16" s="1"/>
  <c r="Q101" i="16" s="1"/>
  <c r="M100" i="16"/>
  <c r="O100" i="16" s="1"/>
  <c r="Q100" i="16" s="1"/>
  <c r="M99" i="16"/>
  <c r="O99" i="16" s="1"/>
  <c r="Q99" i="16" s="1"/>
  <c r="M75" i="16"/>
  <c r="O75" i="16" s="1"/>
  <c r="Q75" i="16" s="1"/>
  <c r="M73" i="16"/>
  <c r="O73" i="16" s="1"/>
  <c r="Q73" i="16" s="1"/>
  <c r="M72" i="16"/>
  <c r="O72" i="16" s="1"/>
  <c r="Q72" i="16" s="1"/>
  <c r="M69" i="16"/>
  <c r="O69" i="16" s="1"/>
  <c r="Q69" i="16" s="1"/>
  <c r="M68" i="16"/>
  <c r="O68" i="16" s="1"/>
  <c r="Q68" i="16" s="1"/>
  <c r="M67" i="16"/>
  <c r="O67" i="16" s="1"/>
  <c r="Q67" i="16" s="1"/>
  <c r="M64" i="16"/>
  <c r="O64" i="16" s="1"/>
  <c r="Q64" i="16" s="1"/>
  <c r="M63" i="16"/>
  <c r="O63" i="16" s="1"/>
  <c r="Q63" i="16" s="1"/>
  <c r="M62" i="16"/>
  <c r="O62" i="16" s="1"/>
  <c r="Q62" i="16" s="1"/>
  <c r="M59" i="16"/>
  <c r="O59" i="16" s="1"/>
  <c r="Q59" i="16" s="1"/>
  <c r="M58" i="16"/>
  <c r="O58" i="16" s="1"/>
  <c r="Q58" i="16" s="1"/>
  <c r="M57" i="16"/>
  <c r="O57" i="16" s="1"/>
  <c r="Q57" i="16" s="1"/>
  <c r="M56" i="16"/>
  <c r="O56" i="16" s="1"/>
  <c r="Q56" i="16" s="1"/>
  <c r="M55" i="16"/>
  <c r="O55" i="16" s="1"/>
  <c r="Q55" i="16" s="1"/>
  <c r="M54" i="16"/>
  <c r="O54" i="16" s="1"/>
  <c r="Q54" i="16" s="1"/>
  <c r="M52" i="16"/>
  <c r="O52" i="16" s="1"/>
  <c r="Q52" i="16" s="1"/>
  <c r="M17" i="16"/>
  <c r="O17" i="16" s="1"/>
  <c r="Q17" i="16" s="1"/>
  <c r="T17" i="16" s="1"/>
  <c r="S17" i="16" s="1"/>
  <c r="R17" i="16" s="1"/>
  <c r="M16" i="16"/>
  <c r="O16" i="16" s="1"/>
  <c r="Q16" i="16" s="1"/>
  <c r="T16" i="16" s="1"/>
  <c r="S16" i="16" s="1"/>
  <c r="R16" i="16" s="1"/>
  <c r="M15" i="16"/>
  <c r="O15" i="16" s="1"/>
  <c r="Q15" i="16" s="1"/>
  <c r="T15" i="16" s="1"/>
  <c r="M14" i="16"/>
  <c r="O14" i="16" s="1"/>
  <c r="Q14" i="16" s="1"/>
  <c r="T14" i="16" s="1"/>
  <c r="M13" i="16"/>
  <c r="O13" i="16" s="1"/>
  <c r="Q13" i="16" s="1"/>
  <c r="T13" i="16" s="1"/>
  <c r="M271" i="17"/>
  <c r="O271" i="17" s="1"/>
  <c r="Q271" i="17" s="1"/>
  <c r="M270" i="17"/>
  <c r="O270" i="17" s="1"/>
  <c r="Q270" i="17" s="1"/>
  <c r="M269" i="17"/>
  <c r="O269" i="17" s="1"/>
  <c r="Q269" i="17" s="1"/>
  <c r="M268" i="17"/>
  <c r="O268" i="17" s="1"/>
  <c r="Q268" i="17" s="1"/>
  <c r="M267" i="17"/>
  <c r="O267" i="17" s="1"/>
  <c r="Q267" i="17" s="1"/>
  <c r="M266" i="17"/>
  <c r="O266" i="17" s="1"/>
  <c r="Q266" i="17" s="1"/>
  <c r="M265" i="17"/>
  <c r="O265" i="17" s="1"/>
  <c r="Q265" i="17" s="1"/>
  <c r="M251" i="17"/>
  <c r="O251" i="17" s="1"/>
  <c r="Q251" i="17" s="1"/>
  <c r="M250" i="17"/>
  <c r="O250" i="17" s="1"/>
  <c r="Q250" i="17" s="1"/>
  <c r="M249" i="17"/>
  <c r="O249" i="17" s="1"/>
  <c r="Q249" i="17" s="1"/>
  <c r="M248" i="17"/>
  <c r="O248" i="17" s="1"/>
  <c r="Q248" i="17" s="1"/>
  <c r="M247" i="17"/>
  <c r="O247" i="17" s="1"/>
  <c r="Q247" i="17" s="1"/>
  <c r="M246" i="17"/>
  <c r="O246" i="17" s="1"/>
  <c r="Q246" i="17" s="1"/>
  <c r="M244" i="17"/>
  <c r="O244" i="17" s="1"/>
  <c r="Q244" i="17" s="1"/>
  <c r="M226" i="17"/>
  <c r="O226" i="17" s="1"/>
  <c r="Q226" i="17" s="1"/>
  <c r="M225" i="17"/>
  <c r="O225" i="17" s="1"/>
  <c r="Q225" i="17" s="1"/>
  <c r="M224" i="17"/>
  <c r="O224" i="17" s="1"/>
  <c r="Q224" i="17" s="1"/>
  <c r="M223" i="17"/>
  <c r="O223" i="17" s="1"/>
  <c r="Q223" i="17" s="1"/>
  <c r="M222" i="17"/>
  <c r="O222" i="17" s="1"/>
  <c r="Q222" i="17" s="1"/>
  <c r="M221" i="17"/>
  <c r="O221" i="17" s="1"/>
  <c r="Q221" i="17" s="1"/>
  <c r="M220" i="17"/>
  <c r="O220" i="17" s="1"/>
  <c r="Q220" i="17" s="1"/>
  <c r="M219" i="17"/>
  <c r="O219" i="17" s="1"/>
  <c r="Q219" i="17" s="1"/>
  <c r="M196" i="17"/>
  <c r="O196" i="17" s="1"/>
  <c r="Q196" i="17" s="1"/>
  <c r="M195" i="17"/>
  <c r="O195" i="17" s="1"/>
  <c r="Q195" i="17" s="1"/>
  <c r="M194" i="17"/>
  <c r="O194" i="17" s="1"/>
  <c r="Q194" i="17" s="1"/>
  <c r="M193" i="17"/>
  <c r="O193" i="17" s="1"/>
  <c r="Q193" i="17" s="1"/>
  <c r="M192" i="17"/>
  <c r="O192" i="17" s="1"/>
  <c r="Q192" i="17" s="1"/>
  <c r="M191" i="17"/>
  <c r="O191" i="17" s="1"/>
  <c r="Q191" i="17" s="1"/>
  <c r="M190" i="17"/>
  <c r="O190" i="17" s="1"/>
  <c r="Q190" i="17" s="1"/>
  <c r="M188" i="17"/>
  <c r="O188" i="17" s="1"/>
  <c r="Q188" i="17" s="1"/>
  <c r="M137" i="17"/>
  <c r="O137" i="17" s="1"/>
  <c r="Q137" i="17" s="1"/>
  <c r="M136" i="17"/>
  <c r="O136" i="17" s="1"/>
  <c r="Q136" i="17" s="1"/>
  <c r="M135" i="17"/>
  <c r="O135" i="17" s="1"/>
  <c r="Q135" i="17" s="1"/>
  <c r="M134" i="17"/>
  <c r="O134" i="17" s="1"/>
  <c r="Q134" i="17" s="1"/>
  <c r="M133" i="17"/>
  <c r="O133" i="17" s="1"/>
  <c r="Q133" i="17" s="1"/>
  <c r="M131" i="17"/>
  <c r="O131" i="17" s="1"/>
  <c r="Q131" i="17" s="1"/>
  <c r="M130" i="17"/>
  <c r="O130" i="17" s="1"/>
  <c r="Q130" i="17" s="1"/>
  <c r="M129" i="17"/>
  <c r="O129" i="17" s="1"/>
  <c r="Q129" i="17" s="1"/>
  <c r="M101" i="17"/>
  <c r="O101" i="17" s="1"/>
  <c r="Q101" i="17" s="1"/>
  <c r="M100" i="17"/>
  <c r="O100" i="17" s="1"/>
  <c r="Q100" i="17" s="1"/>
  <c r="M99" i="17"/>
  <c r="O99" i="17" s="1"/>
  <c r="Q99" i="17" s="1"/>
  <c r="M98" i="17"/>
  <c r="O98" i="17" s="1"/>
  <c r="Q98" i="17" s="1"/>
  <c r="M96" i="17"/>
  <c r="O96" i="17" s="1"/>
  <c r="Q96" i="17" s="1"/>
  <c r="M95" i="17"/>
  <c r="O95" i="17" s="1"/>
  <c r="Q95" i="17" s="1"/>
  <c r="M93" i="17"/>
  <c r="O93" i="17" s="1"/>
  <c r="Q93" i="17" s="1"/>
  <c r="M92" i="17"/>
  <c r="O92" i="17" s="1"/>
  <c r="Q92" i="17" s="1"/>
  <c r="M62" i="17"/>
  <c r="O62" i="17" s="1"/>
  <c r="Q62" i="17" s="1"/>
  <c r="M59" i="17"/>
  <c r="O59" i="17" s="1"/>
  <c r="Q59" i="17" s="1"/>
  <c r="M58" i="17"/>
  <c r="O58" i="17" s="1"/>
  <c r="Q58" i="17" s="1"/>
  <c r="M57" i="17"/>
  <c r="O57" i="17" s="1"/>
  <c r="Q57" i="17" s="1"/>
  <c r="M56" i="17"/>
  <c r="O56" i="17" s="1"/>
  <c r="Q56" i="17" s="1"/>
  <c r="M55" i="17"/>
  <c r="O55" i="17" s="1"/>
  <c r="Q55" i="17" s="1"/>
  <c r="M54" i="17"/>
  <c r="O54" i="17" s="1"/>
  <c r="Q54" i="17" s="1"/>
  <c r="M52" i="17"/>
  <c r="O52" i="17" s="1"/>
  <c r="Q52" i="17" s="1"/>
  <c r="M51" i="17"/>
  <c r="O51" i="17" s="1"/>
  <c r="Q51" i="17" s="1"/>
  <c r="M23" i="17"/>
  <c r="O23" i="17" s="1"/>
  <c r="Q23" i="17" s="1"/>
  <c r="M22" i="17"/>
  <c r="O22" i="17" s="1"/>
  <c r="Q22" i="17" s="1"/>
  <c r="M21" i="17"/>
  <c r="O21" i="17" s="1"/>
  <c r="Q21" i="17" s="1"/>
  <c r="M17" i="17"/>
  <c r="O17" i="17" s="1"/>
  <c r="Q17" i="17" s="1"/>
  <c r="T17" i="17" s="1"/>
  <c r="M259" i="18"/>
  <c r="O259" i="18" s="1"/>
  <c r="Q259" i="18" s="1"/>
  <c r="M258" i="18"/>
  <c r="O258" i="18" s="1"/>
  <c r="Q258" i="18" s="1"/>
  <c r="M242" i="18"/>
  <c r="O242" i="18" s="1"/>
  <c r="Q242" i="18" s="1"/>
  <c r="M240" i="18"/>
  <c r="O240" i="18" s="1"/>
  <c r="Q240" i="18" s="1"/>
  <c r="M239" i="18"/>
  <c r="O239" i="18" s="1"/>
  <c r="Q239" i="18" s="1"/>
  <c r="M238" i="18"/>
  <c r="O238" i="18" s="1"/>
  <c r="Q238" i="18" s="1"/>
  <c r="M237" i="18"/>
  <c r="O237" i="18" s="1"/>
  <c r="Q237" i="18" s="1"/>
  <c r="M236" i="18"/>
  <c r="O236" i="18" s="1"/>
  <c r="Q236" i="18" s="1"/>
  <c r="M235" i="18"/>
  <c r="O235" i="18" s="1"/>
  <c r="Q235" i="18" s="1"/>
  <c r="M234" i="18"/>
  <c r="O234" i="18" s="1"/>
  <c r="Q234" i="18" s="1"/>
  <c r="M217" i="18"/>
  <c r="O217" i="18" s="1"/>
  <c r="Q217" i="18" s="1"/>
  <c r="M216" i="18"/>
  <c r="O216" i="18" s="1"/>
  <c r="Q216" i="18" s="1"/>
  <c r="M215" i="18"/>
  <c r="O215" i="18" s="1"/>
  <c r="Q215" i="18" s="1"/>
  <c r="M214" i="18"/>
  <c r="O214" i="18" s="1"/>
  <c r="Q214" i="18" s="1"/>
  <c r="M213" i="18"/>
  <c r="O213" i="18" s="1"/>
  <c r="Q213" i="18" s="1"/>
  <c r="M212" i="18"/>
  <c r="O212" i="18" s="1"/>
  <c r="Q212" i="18" s="1"/>
  <c r="M210" i="18"/>
  <c r="O210" i="18" s="1"/>
  <c r="Q210" i="18" s="1"/>
  <c r="M209" i="18"/>
  <c r="O209" i="18" s="1"/>
  <c r="Q209" i="18" s="1"/>
  <c r="M186" i="18"/>
  <c r="O186" i="18" s="1"/>
  <c r="Q186" i="18" s="1"/>
  <c r="M185" i="18"/>
  <c r="O185" i="18" s="1"/>
  <c r="Q185" i="18" s="1"/>
  <c r="M184" i="18"/>
  <c r="O184" i="18" s="1"/>
  <c r="Q184" i="18" s="1"/>
  <c r="M183" i="18"/>
  <c r="O183" i="18" s="1"/>
  <c r="Q183" i="18" s="1"/>
  <c r="M181" i="18"/>
  <c r="O181" i="18" s="1"/>
  <c r="Q181" i="18" s="1"/>
  <c r="M180" i="18"/>
  <c r="O180" i="18" s="1"/>
  <c r="Q180" i="18" s="1"/>
  <c r="M179" i="18"/>
  <c r="O179" i="18" s="1"/>
  <c r="Q179" i="18" s="1"/>
  <c r="M177" i="18"/>
  <c r="O177" i="18" s="1"/>
  <c r="Q177" i="18" s="1"/>
  <c r="M150" i="18"/>
  <c r="O150" i="18" s="1"/>
  <c r="Q150" i="18" s="1"/>
  <c r="M149" i="18"/>
  <c r="O149" i="18" s="1"/>
  <c r="Q149" i="18" s="1"/>
  <c r="M148" i="18"/>
  <c r="O148" i="18" s="1"/>
  <c r="Q148" i="18" s="1"/>
  <c r="M147" i="18"/>
  <c r="O147" i="18" s="1"/>
  <c r="Q147" i="18" s="1"/>
  <c r="M145" i="18"/>
  <c r="O145" i="18" s="1"/>
  <c r="Q145" i="18" s="1"/>
  <c r="M144" i="18"/>
  <c r="O144" i="18" s="1"/>
  <c r="Q144" i="18" s="1"/>
  <c r="M143" i="18"/>
  <c r="O143" i="18" s="1"/>
  <c r="Q143" i="18" s="1"/>
  <c r="M142" i="18"/>
  <c r="O142" i="18" s="1"/>
  <c r="Q142" i="18" s="1"/>
  <c r="M116" i="18"/>
  <c r="O116" i="18" s="1"/>
  <c r="Q116" i="18" s="1"/>
  <c r="M115" i="18"/>
  <c r="O115" i="18" s="1"/>
  <c r="Q115" i="18" s="1"/>
  <c r="M114" i="18"/>
  <c r="O114" i="18" s="1"/>
  <c r="Q114" i="18" s="1"/>
  <c r="M112" i="18"/>
  <c r="O112" i="18" s="1"/>
  <c r="Q112" i="18" s="1"/>
  <c r="M111" i="18"/>
  <c r="O111" i="18" s="1"/>
  <c r="Q111" i="18" s="1"/>
  <c r="M110" i="18"/>
  <c r="O110" i="18" s="1"/>
  <c r="Q110" i="18" s="1"/>
  <c r="M109" i="18"/>
  <c r="O109" i="18" s="1"/>
  <c r="Q109" i="18" s="1"/>
  <c r="M108" i="18"/>
  <c r="O108" i="18" s="1"/>
  <c r="Q108" i="18" s="1"/>
  <c r="M107" i="18"/>
  <c r="O107" i="18" s="1"/>
  <c r="Q107" i="18" s="1"/>
  <c r="M106" i="18"/>
  <c r="O106" i="18" s="1"/>
  <c r="Q106" i="18" s="1"/>
  <c r="M105" i="18"/>
  <c r="O105" i="18" s="1"/>
  <c r="Q105" i="18" s="1"/>
  <c r="M101" i="18"/>
  <c r="O101" i="18" s="1"/>
  <c r="Q101" i="18" s="1"/>
  <c r="M72" i="18"/>
  <c r="O72" i="18" s="1"/>
  <c r="Q72" i="18" s="1"/>
  <c r="M69" i="18"/>
  <c r="O69" i="18" s="1"/>
  <c r="Q69" i="18" s="1"/>
  <c r="M68" i="18"/>
  <c r="O68" i="18" s="1"/>
  <c r="Q68" i="18" s="1"/>
  <c r="M67" i="18"/>
  <c r="O67" i="18" s="1"/>
  <c r="Q67" i="18" s="1"/>
  <c r="M64" i="18"/>
  <c r="O64" i="18" s="1"/>
  <c r="Q64" i="18" s="1"/>
  <c r="M63" i="18"/>
  <c r="O63" i="18" s="1"/>
  <c r="Q63" i="18" s="1"/>
  <c r="M62" i="18"/>
  <c r="O62" i="18" s="1"/>
  <c r="Q62" i="18" s="1"/>
  <c r="M59" i="18"/>
  <c r="O59" i="18" s="1"/>
  <c r="Q59" i="18" s="1"/>
  <c r="M58" i="18"/>
  <c r="O58" i="18" s="1"/>
  <c r="Q58" i="18" s="1"/>
  <c r="M57" i="18"/>
  <c r="O57" i="18" s="1"/>
  <c r="Q57" i="18" s="1"/>
  <c r="M56" i="18"/>
  <c r="O56" i="18" s="1"/>
  <c r="Q56" i="18" s="1"/>
  <c r="M55" i="18"/>
  <c r="O55" i="18" s="1"/>
  <c r="Q55" i="18" s="1"/>
  <c r="M42" i="18"/>
  <c r="O42" i="18" s="1"/>
  <c r="Q42" i="18" s="1"/>
  <c r="M258" i="15"/>
  <c r="O258" i="15" s="1"/>
  <c r="Q258" i="15" s="1"/>
  <c r="M134" i="16"/>
  <c r="O134" i="16" s="1"/>
  <c r="Q134" i="16" s="1"/>
  <c r="M133" i="16"/>
  <c r="O133" i="16" s="1"/>
  <c r="Q133" i="16" s="1"/>
  <c r="M131" i="16"/>
  <c r="O131" i="16" s="1"/>
  <c r="Q131" i="16" s="1"/>
  <c r="M130" i="16"/>
  <c r="O130" i="16" s="1"/>
  <c r="Q130" i="16" s="1"/>
  <c r="M129" i="16"/>
  <c r="O129" i="16" s="1"/>
  <c r="Q129" i="16" s="1"/>
  <c r="M128" i="16"/>
  <c r="O128" i="16" s="1"/>
  <c r="Q128" i="16" s="1"/>
  <c r="M127" i="16"/>
  <c r="O127" i="16" s="1"/>
  <c r="Q127" i="16" s="1"/>
  <c r="M126" i="16"/>
  <c r="O126" i="16" s="1"/>
  <c r="Q126" i="16" s="1"/>
  <c r="M128" i="17"/>
  <c r="O128" i="17" s="1"/>
  <c r="Q128" i="17" s="1"/>
  <c r="M127" i="17"/>
  <c r="O127" i="17" s="1"/>
  <c r="Q127" i="17" s="1"/>
  <c r="M126" i="17"/>
  <c r="O126" i="17" s="1"/>
  <c r="Q126" i="17" s="1"/>
  <c r="M122" i="17"/>
  <c r="O122" i="17" s="1"/>
  <c r="Q122" i="17" s="1"/>
  <c r="M121" i="17"/>
  <c r="O121" i="17" s="1"/>
  <c r="Q121" i="17" s="1"/>
  <c r="M120" i="17"/>
  <c r="O120" i="17" s="1"/>
  <c r="Q120" i="17" s="1"/>
  <c r="M119" i="17"/>
  <c r="O119" i="17" s="1"/>
  <c r="Q119" i="17" s="1"/>
  <c r="M118" i="17"/>
  <c r="O118" i="17" s="1"/>
  <c r="Q118" i="17" s="1"/>
  <c r="M117" i="17"/>
  <c r="O117" i="17" s="1"/>
  <c r="Q117" i="17" s="1"/>
  <c r="M116" i="17"/>
  <c r="O116" i="17" s="1"/>
  <c r="Q116" i="17" s="1"/>
  <c r="M115" i="17"/>
  <c r="O115" i="17" s="1"/>
  <c r="Q115" i="17" s="1"/>
  <c r="M114" i="17"/>
  <c r="O114" i="17" s="1"/>
  <c r="Q114" i="17" s="1"/>
  <c r="M256" i="18"/>
  <c r="O256" i="18" s="1"/>
  <c r="Q256" i="18" s="1"/>
  <c r="M255" i="18"/>
  <c r="O255" i="18" s="1"/>
  <c r="Q255" i="18" s="1"/>
  <c r="M254" i="18"/>
  <c r="O254" i="18" s="1"/>
  <c r="Q254" i="18" s="1"/>
  <c r="M253" i="18"/>
  <c r="O253" i="18" s="1"/>
  <c r="Q253" i="18" s="1"/>
  <c r="M165" i="15"/>
  <c r="O165" i="15" s="1"/>
  <c r="Q165" i="15" s="1"/>
  <c r="M81" i="15"/>
  <c r="O81" i="15" s="1"/>
  <c r="Q81" i="15" s="1"/>
  <c r="M261" i="16"/>
  <c r="O261" i="16" s="1"/>
  <c r="Q261" i="16" s="1"/>
  <c r="M260" i="16"/>
  <c r="O260" i="16" s="1"/>
  <c r="Q260" i="16" s="1"/>
  <c r="M259" i="16"/>
  <c r="O259" i="16" s="1"/>
  <c r="Q259" i="16" s="1"/>
  <c r="M258" i="16"/>
  <c r="O258" i="16" s="1"/>
  <c r="Q258" i="16" s="1"/>
  <c r="M231" i="16"/>
  <c r="O231" i="16" s="1"/>
  <c r="Q231" i="16" s="1"/>
  <c r="M230" i="16"/>
  <c r="O230" i="16" s="1"/>
  <c r="Q230" i="16" s="1"/>
  <c r="M229" i="16"/>
  <c r="O229" i="16" s="1"/>
  <c r="Q229" i="16" s="1"/>
  <c r="M228" i="16"/>
  <c r="O228" i="16" s="1"/>
  <c r="Q228" i="16" s="1"/>
  <c r="M227" i="16"/>
  <c r="O227" i="16" s="1"/>
  <c r="Q227" i="16" s="1"/>
  <c r="M226" i="16"/>
  <c r="O226" i="16" s="1"/>
  <c r="Q226" i="16" s="1"/>
  <c r="M225" i="16"/>
  <c r="O225" i="16" s="1"/>
  <c r="Q225" i="16" s="1"/>
  <c r="M224" i="16"/>
  <c r="O224" i="16" s="1"/>
  <c r="Q224" i="16" s="1"/>
  <c r="M98" i="16"/>
  <c r="O98" i="16" s="1"/>
  <c r="Q98" i="16" s="1"/>
  <c r="M96" i="16"/>
  <c r="O96" i="16" s="1"/>
  <c r="Q96" i="16" s="1"/>
  <c r="M95" i="16"/>
  <c r="O95" i="16" s="1"/>
  <c r="Q95" i="16" s="1"/>
  <c r="M93" i="16"/>
  <c r="O93" i="16" s="1"/>
  <c r="Q93" i="16" s="1"/>
  <c r="M264" i="17"/>
  <c r="O264" i="17" s="1"/>
  <c r="Q264" i="17" s="1"/>
  <c r="M263" i="17"/>
  <c r="O263" i="17" s="1"/>
  <c r="Q263" i="17" s="1"/>
  <c r="M262" i="17"/>
  <c r="O262" i="17" s="1"/>
  <c r="Q262" i="17" s="1"/>
  <c r="M261" i="17"/>
  <c r="O261" i="17" s="1"/>
  <c r="Q261" i="17" s="1"/>
  <c r="M260" i="17"/>
  <c r="O260" i="17" s="1"/>
  <c r="Q260" i="17" s="1"/>
  <c r="M259" i="17"/>
  <c r="O259" i="17" s="1"/>
  <c r="Q259" i="17" s="1"/>
  <c r="M258" i="17"/>
  <c r="O258" i="17" s="1"/>
  <c r="Q258" i="17" s="1"/>
  <c r="M243" i="17"/>
  <c r="O243" i="17" s="1"/>
  <c r="Q243" i="17" s="1"/>
  <c r="M242" i="17"/>
  <c r="O242" i="17" s="1"/>
  <c r="Q242" i="17" s="1"/>
  <c r="M240" i="17"/>
  <c r="O240" i="17" s="1"/>
  <c r="Q240" i="17" s="1"/>
  <c r="M239" i="17"/>
  <c r="O239" i="17" s="1"/>
  <c r="Q239" i="17" s="1"/>
  <c r="M238" i="17"/>
  <c r="O238" i="17" s="1"/>
  <c r="Q238" i="17" s="1"/>
  <c r="M237" i="17"/>
  <c r="O237" i="17" s="1"/>
  <c r="Q237" i="17" s="1"/>
  <c r="M236" i="17"/>
  <c r="O236" i="17" s="1"/>
  <c r="Q236" i="17" s="1"/>
  <c r="M235" i="17"/>
  <c r="O235" i="17" s="1"/>
  <c r="Q235" i="17" s="1"/>
  <c r="M90" i="17"/>
  <c r="O90" i="17" s="1"/>
  <c r="Q90" i="17" s="1"/>
  <c r="M89" i="17"/>
  <c r="O89" i="17" s="1"/>
  <c r="Q89" i="17" s="1"/>
  <c r="M87" i="17"/>
  <c r="O87" i="17" s="1"/>
  <c r="Q87" i="17" s="1"/>
  <c r="M85" i="17"/>
  <c r="O85" i="17" s="1"/>
  <c r="Q85" i="17" s="1"/>
  <c r="M84" i="17"/>
  <c r="O84" i="17" s="1"/>
  <c r="Q84" i="17" s="1"/>
  <c r="M83" i="17"/>
  <c r="O83" i="17" s="1"/>
  <c r="Q83" i="17" s="1"/>
  <c r="M81" i="17"/>
  <c r="O81" i="17" s="1"/>
  <c r="Q81" i="17" s="1"/>
  <c r="M80" i="17"/>
  <c r="O80" i="17" s="1"/>
  <c r="Q80" i="17" s="1"/>
  <c r="M16" i="17"/>
  <c r="O16" i="17" s="1"/>
  <c r="Q16" i="17" s="1"/>
  <c r="T16" i="17" s="1"/>
  <c r="S16" i="17" s="1"/>
  <c r="R16" i="17" s="1"/>
  <c r="M15" i="17"/>
  <c r="O15" i="17" s="1"/>
  <c r="Q15" i="17" s="1"/>
  <c r="T15" i="17" s="1"/>
  <c r="M14" i="17"/>
  <c r="O14" i="17" s="1"/>
  <c r="Q14" i="17" s="1"/>
  <c r="T14" i="17" s="1"/>
  <c r="S14" i="17" s="1"/>
  <c r="R14" i="17" s="1"/>
  <c r="M13" i="17"/>
  <c r="O13" i="17" s="1"/>
  <c r="Q13" i="17" s="1"/>
  <c r="T13" i="17" s="1"/>
  <c r="M271" i="18"/>
  <c r="O271" i="18" s="1"/>
  <c r="Q271" i="18" s="1"/>
  <c r="M270" i="18"/>
  <c r="O270" i="18" s="1"/>
  <c r="Q270" i="18" s="1"/>
  <c r="M269" i="18"/>
  <c r="O269" i="18" s="1"/>
  <c r="Q269" i="18" s="1"/>
  <c r="M268" i="18"/>
  <c r="O268" i="18" s="1"/>
  <c r="Q268" i="18" s="1"/>
  <c r="M41" i="18"/>
  <c r="O41" i="18" s="1"/>
  <c r="Q41" i="18" s="1"/>
  <c r="M40" i="18"/>
  <c r="O40" i="18" s="1"/>
  <c r="Q40" i="18" s="1"/>
  <c r="M39" i="18"/>
  <c r="O39" i="18" s="1"/>
  <c r="Q39" i="18" s="1"/>
  <c r="M263" i="5"/>
  <c r="O263" i="5" s="1"/>
  <c r="Q263" i="5" s="1"/>
  <c r="M262" i="5"/>
  <c r="O262" i="5" s="1"/>
  <c r="Q262" i="5" s="1"/>
  <c r="M261" i="5"/>
  <c r="O261" i="5" s="1"/>
  <c r="Q261" i="5" s="1"/>
  <c r="M260" i="5"/>
  <c r="O260" i="5" s="1"/>
  <c r="Q260" i="5" s="1"/>
  <c r="M251" i="5"/>
  <c r="O251" i="5" s="1"/>
  <c r="Q251" i="5" s="1"/>
  <c r="M250" i="5"/>
  <c r="O250" i="5" s="1"/>
  <c r="Q250" i="5" s="1"/>
  <c r="M249" i="5"/>
  <c r="O249" i="5" s="1"/>
  <c r="Q249" i="5" s="1"/>
  <c r="M248" i="5"/>
  <c r="O248" i="5" s="1"/>
  <c r="Q248" i="5" s="1"/>
  <c r="M247" i="5"/>
  <c r="O247" i="5" s="1"/>
  <c r="Q247" i="5" s="1"/>
  <c r="M246" i="5"/>
  <c r="O246" i="5" s="1"/>
  <c r="Q246" i="5" s="1"/>
  <c r="M177" i="5"/>
  <c r="O177" i="5" s="1"/>
  <c r="Q177" i="5" s="1"/>
  <c r="M176" i="5"/>
  <c r="O176" i="5" s="1"/>
  <c r="Q176" i="5" s="1"/>
  <c r="M175" i="5"/>
  <c r="O175" i="5" s="1"/>
  <c r="Q175" i="5" s="1"/>
  <c r="M174" i="5"/>
  <c r="O174" i="5" s="1"/>
  <c r="Q174" i="5" s="1"/>
  <c r="M167" i="5"/>
  <c r="O167" i="5" s="1"/>
  <c r="Q167" i="5" s="1"/>
  <c r="M141" i="5"/>
  <c r="O141" i="5" s="1"/>
  <c r="Q141" i="5" s="1"/>
  <c r="M140" i="5"/>
  <c r="O140" i="5" s="1"/>
  <c r="Q140" i="5" s="1"/>
  <c r="M138" i="5"/>
  <c r="O138" i="5" s="1"/>
  <c r="Q138" i="5" s="1"/>
  <c r="M137" i="5"/>
  <c r="O137" i="5" s="1"/>
  <c r="Q137" i="5" s="1"/>
  <c r="M136" i="5"/>
  <c r="O136" i="5" s="1"/>
  <c r="Q136" i="5" s="1"/>
  <c r="M135" i="5"/>
  <c r="O135" i="5" s="1"/>
  <c r="Q135" i="5" s="1"/>
  <c r="M134" i="5"/>
  <c r="O134" i="5" s="1"/>
  <c r="Q134" i="5" s="1"/>
  <c r="M133" i="5"/>
  <c r="O133" i="5" s="1"/>
  <c r="Q133" i="5" s="1"/>
  <c r="M131" i="5"/>
  <c r="O131" i="5" s="1"/>
  <c r="Q131" i="5" s="1"/>
  <c r="M130" i="5"/>
  <c r="O130" i="5" s="1"/>
  <c r="Q130" i="5" s="1"/>
  <c r="M129" i="5"/>
  <c r="O129" i="5" s="1"/>
  <c r="Q129" i="5" s="1"/>
  <c r="M128" i="5"/>
  <c r="O128" i="5" s="1"/>
  <c r="Q128" i="5" s="1"/>
  <c r="M100" i="5"/>
  <c r="M17" i="5"/>
  <c r="M16" i="5"/>
  <c r="M15" i="5"/>
  <c r="M14" i="5"/>
  <c r="M13" i="5"/>
  <c r="M197" i="16"/>
  <c r="O197" i="16" s="1"/>
  <c r="Q197" i="16" s="1"/>
  <c r="M196" i="16"/>
  <c r="O196" i="16" s="1"/>
  <c r="Q196" i="16" s="1"/>
  <c r="M195" i="16"/>
  <c r="O195" i="16" s="1"/>
  <c r="Q195" i="16" s="1"/>
  <c r="M194" i="16"/>
  <c r="O194" i="16" s="1"/>
  <c r="Q194" i="16" s="1"/>
  <c r="M51" i="16"/>
  <c r="O51" i="16" s="1"/>
  <c r="Q51" i="16" s="1"/>
  <c r="M50" i="16"/>
  <c r="O50" i="16" s="1"/>
  <c r="Q50" i="16" s="1"/>
  <c r="M49" i="16"/>
  <c r="O49" i="16" s="1"/>
  <c r="Q49" i="16" s="1"/>
  <c r="M48" i="16"/>
  <c r="O48" i="16" s="1"/>
  <c r="Q48" i="16" s="1"/>
  <c r="M47" i="16"/>
  <c r="O47" i="16" s="1"/>
  <c r="Q47" i="16" s="1"/>
  <c r="M46" i="16"/>
  <c r="O46" i="16" s="1"/>
  <c r="Q46" i="16" s="1"/>
  <c r="M45" i="16"/>
  <c r="O45" i="16" s="1"/>
  <c r="Q45" i="16" s="1"/>
  <c r="M44" i="16"/>
  <c r="O44" i="16" s="1"/>
  <c r="Q44" i="16" s="1"/>
  <c r="M233" i="18"/>
  <c r="O233" i="18" s="1"/>
  <c r="Q233" i="18" s="1"/>
  <c r="M232" i="18"/>
  <c r="O232" i="18" s="1"/>
  <c r="Q232" i="18" s="1"/>
  <c r="M231" i="18"/>
  <c r="O231" i="18" s="1"/>
  <c r="Q231" i="18" s="1"/>
  <c r="M230" i="18"/>
  <c r="O230" i="18" s="1"/>
  <c r="Q230" i="18" s="1"/>
  <c r="M160" i="18"/>
  <c r="O160" i="18" s="1"/>
  <c r="Q160" i="18" s="1"/>
  <c r="M159" i="18"/>
  <c r="O159" i="18" s="1"/>
  <c r="Q159" i="18" s="1"/>
  <c r="M158" i="18"/>
  <c r="O158" i="18" s="1"/>
  <c r="Q158" i="18" s="1"/>
  <c r="M100" i="18"/>
  <c r="O100" i="18" s="1"/>
  <c r="Q100" i="18" s="1"/>
  <c r="M99" i="18"/>
  <c r="O99" i="18" s="1"/>
  <c r="Q99" i="18" s="1"/>
  <c r="M98" i="18"/>
  <c r="O98" i="18" s="1"/>
  <c r="Q98" i="18" s="1"/>
  <c r="M96" i="18"/>
  <c r="O96" i="18" s="1"/>
  <c r="Q96" i="18" s="1"/>
  <c r="M95" i="18"/>
  <c r="O95" i="18" s="1"/>
  <c r="Q95" i="18" s="1"/>
  <c r="M93" i="18"/>
  <c r="O93" i="18" s="1"/>
  <c r="Q93" i="18" s="1"/>
  <c r="M92" i="18"/>
  <c r="O92" i="18" s="1"/>
  <c r="Q92" i="18" s="1"/>
  <c r="M90" i="18"/>
  <c r="O90" i="18" s="1"/>
  <c r="Q90" i="18" s="1"/>
  <c r="M89" i="18"/>
  <c r="O89" i="18" s="1"/>
  <c r="Q89" i="18" s="1"/>
  <c r="M87" i="18"/>
  <c r="O87" i="18" s="1"/>
  <c r="Q87" i="18" s="1"/>
  <c r="M85" i="18"/>
  <c r="O85" i="18" s="1"/>
  <c r="Q85" i="18" s="1"/>
  <c r="M84" i="18"/>
  <c r="O84" i="18" s="1"/>
  <c r="Q84" i="18" s="1"/>
  <c r="M83" i="18"/>
  <c r="O83" i="18" s="1"/>
  <c r="Q83" i="18" s="1"/>
  <c r="M81" i="18"/>
  <c r="O81" i="18" s="1"/>
  <c r="Q81" i="18" s="1"/>
  <c r="M80" i="18"/>
  <c r="O80" i="18" s="1"/>
  <c r="Q80" i="18" s="1"/>
  <c r="M79" i="18"/>
  <c r="O79" i="18" s="1"/>
  <c r="Q79" i="18" s="1"/>
  <c r="M38" i="18"/>
  <c r="O38" i="18" s="1"/>
  <c r="Q38" i="18" s="1"/>
  <c r="M37" i="18"/>
  <c r="O37" i="18" s="1"/>
  <c r="Q37" i="18" s="1"/>
  <c r="M34" i="18"/>
  <c r="O34" i="18" s="1"/>
  <c r="Q34" i="18" s="1"/>
  <c r="M33" i="18"/>
  <c r="O33" i="18" s="1"/>
  <c r="Q33" i="18" s="1"/>
  <c r="M32" i="18"/>
  <c r="O32" i="18" s="1"/>
  <c r="Q32" i="18" s="1"/>
  <c r="M31" i="18"/>
  <c r="O31" i="18" s="1"/>
  <c r="Q31" i="18" s="1"/>
  <c r="M30" i="18"/>
  <c r="O30" i="18" s="1"/>
  <c r="Q30" i="18" s="1"/>
  <c r="M29" i="18"/>
  <c r="O29" i="18" s="1"/>
  <c r="Q29" i="18" s="1"/>
  <c r="M28" i="18"/>
  <c r="O28" i="18" s="1"/>
  <c r="Q28" i="18" s="1"/>
  <c r="M26" i="18"/>
  <c r="O26" i="18" s="1"/>
  <c r="Q26" i="18" s="1"/>
  <c r="M25" i="18"/>
  <c r="O25" i="18" s="1"/>
  <c r="Q25" i="18" s="1"/>
  <c r="M24" i="18"/>
  <c r="O24" i="18" s="1"/>
  <c r="Q24" i="18" s="1"/>
  <c r="M259" i="5"/>
  <c r="O259" i="5" s="1"/>
  <c r="Q259" i="5" s="1"/>
  <c r="M258" i="5"/>
  <c r="O258" i="5" s="1"/>
  <c r="Q258" i="5" s="1"/>
  <c r="M166" i="5"/>
  <c r="O166" i="5" s="1"/>
  <c r="Q166" i="5" s="1"/>
  <c r="M165" i="5"/>
  <c r="O165" i="5" s="1"/>
  <c r="Q165" i="5" s="1"/>
  <c r="M164" i="5"/>
  <c r="O164" i="5" s="1"/>
  <c r="Q164" i="5" s="1"/>
  <c r="M127" i="5"/>
  <c r="O127" i="5" s="1"/>
  <c r="Q127" i="5" s="1"/>
  <c r="M126" i="5"/>
  <c r="O126" i="5" s="1"/>
  <c r="Q126" i="5" s="1"/>
  <c r="M122" i="5"/>
  <c r="M141" i="18"/>
  <c r="O141" i="18" s="1"/>
  <c r="Q141" i="18" s="1"/>
  <c r="M137" i="18"/>
  <c r="O137" i="18" s="1"/>
  <c r="Q137" i="18" s="1"/>
  <c r="M135" i="18"/>
  <c r="O135" i="18" s="1"/>
  <c r="Q135" i="18" s="1"/>
  <c r="M134" i="18"/>
  <c r="O134" i="18" s="1"/>
  <c r="Q134" i="18" s="1"/>
  <c r="M131" i="18"/>
  <c r="O131" i="18" s="1"/>
  <c r="Q131" i="18" s="1"/>
  <c r="M129" i="18"/>
  <c r="O129" i="18" s="1"/>
  <c r="Q129" i="18" s="1"/>
  <c r="M127" i="18"/>
  <c r="O127" i="18" s="1"/>
  <c r="Q127" i="18" s="1"/>
  <c r="M122" i="18"/>
  <c r="O122" i="18" s="1"/>
  <c r="Q122" i="18" s="1"/>
  <c r="M52" i="18"/>
  <c r="O52" i="18" s="1"/>
  <c r="Q52" i="18" s="1"/>
  <c r="M51" i="18"/>
  <c r="O51" i="18" s="1"/>
  <c r="Q51" i="18" s="1"/>
  <c r="M49" i="18"/>
  <c r="O49" i="18" s="1"/>
  <c r="Q49" i="18" s="1"/>
  <c r="M46" i="18"/>
  <c r="O46" i="18" s="1"/>
  <c r="Q46" i="18" s="1"/>
  <c r="M44" i="18"/>
  <c r="O44" i="18" s="1"/>
  <c r="Q44" i="18" s="1"/>
  <c r="M15" i="18"/>
  <c r="O15" i="18" s="1"/>
  <c r="Q15" i="18" s="1"/>
  <c r="T15" i="18" s="1"/>
  <c r="S15" i="18" s="1"/>
  <c r="R15" i="18" s="1"/>
  <c r="M13" i="18"/>
  <c r="O13" i="18" s="1"/>
  <c r="Q13" i="18" s="1"/>
  <c r="T13" i="18" s="1"/>
  <c r="S13" i="18" s="1"/>
  <c r="R13" i="18" s="1"/>
  <c r="M270" i="5"/>
  <c r="O270" i="5" s="1"/>
  <c r="Q270" i="5" s="1"/>
  <c r="M268" i="5"/>
  <c r="O268" i="5" s="1"/>
  <c r="Q268" i="5" s="1"/>
  <c r="M266" i="5"/>
  <c r="O266" i="5" s="1"/>
  <c r="Q266" i="5" s="1"/>
  <c r="M264" i="5"/>
  <c r="O264" i="5" s="1"/>
  <c r="Q264" i="5" s="1"/>
  <c r="M219" i="5"/>
  <c r="M145" i="5"/>
  <c r="O145" i="5" s="1"/>
  <c r="Q145" i="5" s="1"/>
  <c r="M143" i="5"/>
  <c r="O143" i="5" s="1"/>
  <c r="Q143" i="5" s="1"/>
  <c r="M101" i="5"/>
  <c r="M206" i="15"/>
  <c r="O206" i="15" s="1"/>
  <c r="Q206" i="15" s="1"/>
  <c r="M205" i="15"/>
  <c r="O205" i="15" s="1"/>
  <c r="Q205" i="15" s="1"/>
  <c r="M204" i="15"/>
  <c r="O204" i="15" s="1"/>
  <c r="Q204" i="15" s="1"/>
  <c r="M203" i="15"/>
  <c r="O203" i="15" s="1"/>
  <c r="Q203" i="15" s="1"/>
  <c r="M115" i="15"/>
  <c r="O115" i="15" s="1"/>
  <c r="Q115" i="15" s="1"/>
  <c r="M42" i="15"/>
  <c r="O42" i="15" s="1"/>
  <c r="Q42" i="15" s="1"/>
  <c r="M41" i="15"/>
  <c r="O41" i="15" s="1"/>
  <c r="Q41" i="15" s="1"/>
  <c r="M40" i="15"/>
  <c r="O40" i="15" s="1"/>
  <c r="Q40" i="15" s="1"/>
  <c r="M39" i="15"/>
  <c r="O39" i="15" s="1"/>
  <c r="Q39" i="15" s="1"/>
  <c r="M38" i="15"/>
  <c r="O38" i="15" s="1"/>
  <c r="Q38" i="15" s="1"/>
  <c r="M37" i="15"/>
  <c r="O37" i="15" s="1"/>
  <c r="Q37" i="15" s="1"/>
  <c r="M34" i="15"/>
  <c r="O34" i="15" s="1"/>
  <c r="Q34" i="15" s="1"/>
  <c r="M174" i="16"/>
  <c r="O174" i="16" s="1"/>
  <c r="Q174" i="16" s="1"/>
  <c r="M172" i="16"/>
  <c r="O172" i="16" s="1"/>
  <c r="Q172" i="16" s="1"/>
  <c r="M171" i="16"/>
  <c r="O171" i="16" s="1"/>
  <c r="Q171" i="16" s="1"/>
  <c r="M170" i="16"/>
  <c r="O170" i="16" s="1"/>
  <c r="Q170" i="16" s="1"/>
  <c r="M169" i="16"/>
  <c r="O169" i="16" s="1"/>
  <c r="Q169" i="16" s="1"/>
  <c r="M167" i="16"/>
  <c r="O167" i="16" s="1"/>
  <c r="Q167" i="16" s="1"/>
  <c r="M166" i="16"/>
  <c r="O166" i="16" s="1"/>
  <c r="Q166" i="16" s="1"/>
  <c r="M165" i="16"/>
  <c r="O165" i="16" s="1"/>
  <c r="Q165" i="16" s="1"/>
  <c r="M218" i="17"/>
  <c r="O218" i="17" s="1"/>
  <c r="Q218" i="17" s="1"/>
  <c r="M217" i="17"/>
  <c r="O217" i="17" s="1"/>
  <c r="Q217" i="17" s="1"/>
  <c r="M216" i="17"/>
  <c r="O216" i="17" s="1"/>
  <c r="Q216" i="17" s="1"/>
  <c r="M215" i="17"/>
  <c r="O215" i="17" s="1"/>
  <c r="Q215" i="17" s="1"/>
  <c r="M187" i="17"/>
  <c r="O187" i="17" s="1"/>
  <c r="Q187" i="17" s="1"/>
  <c r="M186" i="17"/>
  <c r="O186" i="17" s="1"/>
  <c r="Q186" i="17" s="1"/>
  <c r="M185" i="17"/>
  <c r="O185" i="17" s="1"/>
  <c r="Q185" i="17" s="1"/>
  <c r="M184" i="17"/>
  <c r="O184" i="17" s="1"/>
  <c r="Q184" i="17" s="1"/>
  <c r="M183" i="17"/>
  <c r="O183" i="17" s="1"/>
  <c r="Q183" i="17" s="1"/>
  <c r="M181" i="17"/>
  <c r="O181" i="17" s="1"/>
  <c r="Q181" i="17" s="1"/>
  <c r="M180" i="17"/>
  <c r="O180" i="17" s="1"/>
  <c r="Q180" i="17" s="1"/>
  <c r="M179" i="17"/>
  <c r="O179" i="17" s="1"/>
  <c r="Q179" i="17" s="1"/>
  <c r="M177" i="17"/>
  <c r="O177" i="17" s="1"/>
  <c r="Q177" i="17" s="1"/>
  <c r="M176" i="17"/>
  <c r="O176" i="17" s="1"/>
  <c r="Q176" i="17" s="1"/>
  <c r="M175" i="17"/>
  <c r="O175" i="17" s="1"/>
  <c r="Q175" i="17" s="1"/>
  <c r="M174" i="17"/>
  <c r="O174" i="17" s="1"/>
  <c r="Q174" i="17" s="1"/>
  <c r="M172" i="17"/>
  <c r="O172" i="17" s="1"/>
  <c r="Q172" i="17" s="1"/>
  <c r="M171" i="17"/>
  <c r="O171" i="17" s="1"/>
  <c r="Q171" i="17" s="1"/>
  <c r="M170" i="17"/>
  <c r="O170" i="17" s="1"/>
  <c r="Q170" i="17" s="1"/>
  <c r="M169" i="17"/>
  <c r="O169" i="17" s="1"/>
  <c r="Q169" i="17" s="1"/>
  <c r="M50" i="17"/>
  <c r="O50" i="17" s="1"/>
  <c r="Q50" i="17" s="1"/>
  <c r="M49" i="17"/>
  <c r="O49" i="17" s="1"/>
  <c r="Q49" i="17" s="1"/>
  <c r="M48" i="17"/>
  <c r="O48" i="17" s="1"/>
  <c r="Q48" i="17" s="1"/>
  <c r="M47" i="17"/>
  <c r="O47" i="17" s="1"/>
  <c r="Q47" i="17" s="1"/>
  <c r="M46" i="17"/>
  <c r="O46" i="17" s="1"/>
  <c r="Q46" i="17" s="1"/>
  <c r="M45" i="17"/>
  <c r="O45" i="17" s="1"/>
  <c r="Q45" i="17" s="1"/>
  <c r="M44" i="17"/>
  <c r="O44" i="17" s="1"/>
  <c r="Q44" i="17" s="1"/>
  <c r="M208" i="18"/>
  <c r="O208" i="18" s="1"/>
  <c r="Q208" i="18" s="1"/>
  <c r="M207" i="18"/>
  <c r="O207" i="18" s="1"/>
  <c r="Q207" i="18" s="1"/>
  <c r="M206" i="18"/>
  <c r="O206" i="18" s="1"/>
  <c r="Q206" i="18" s="1"/>
  <c r="M205" i="18"/>
  <c r="O205" i="18" s="1"/>
  <c r="Q205" i="18" s="1"/>
  <c r="M204" i="18"/>
  <c r="O204" i="18" s="1"/>
  <c r="Q204" i="18" s="1"/>
  <c r="M203" i="18"/>
  <c r="O203" i="18" s="1"/>
  <c r="Q203" i="18" s="1"/>
  <c r="M202" i="18"/>
  <c r="O202" i="18" s="1"/>
  <c r="Q202" i="18" s="1"/>
  <c r="M201" i="18"/>
  <c r="O201" i="18" s="1"/>
  <c r="Q201" i="18" s="1"/>
  <c r="M176" i="18"/>
  <c r="O176" i="18" s="1"/>
  <c r="Q176" i="18" s="1"/>
  <c r="M175" i="18"/>
  <c r="O175" i="18" s="1"/>
  <c r="Q175" i="18" s="1"/>
  <c r="M174" i="18"/>
  <c r="O174" i="18" s="1"/>
  <c r="Q174" i="18" s="1"/>
  <c r="M172" i="18"/>
  <c r="O172" i="18" s="1"/>
  <c r="Q172" i="18" s="1"/>
  <c r="M171" i="18"/>
  <c r="O171" i="18" s="1"/>
  <c r="Q171" i="18" s="1"/>
  <c r="M170" i="18"/>
  <c r="O170" i="18" s="1"/>
  <c r="Q170" i="18" s="1"/>
  <c r="M169" i="18"/>
  <c r="O169" i="18" s="1"/>
  <c r="Q169" i="18" s="1"/>
  <c r="M167" i="18"/>
  <c r="O167" i="18" s="1"/>
  <c r="Q167" i="18" s="1"/>
  <c r="M23" i="18"/>
  <c r="O23" i="18" s="1"/>
  <c r="Q23" i="18" s="1"/>
  <c r="M22" i="18"/>
  <c r="O22" i="18" s="1"/>
  <c r="Q22" i="18" s="1"/>
  <c r="M21" i="18"/>
  <c r="O21" i="18" s="1"/>
  <c r="Q21" i="18" s="1"/>
  <c r="M17" i="18"/>
  <c r="O17" i="18" s="1"/>
  <c r="Q17" i="18" s="1"/>
  <c r="T17" i="18" s="1"/>
  <c r="M256" i="5"/>
  <c r="O256" i="5" s="1"/>
  <c r="Q256" i="5" s="1"/>
  <c r="M255" i="5"/>
  <c r="O255" i="5" s="1"/>
  <c r="Q255" i="5" s="1"/>
  <c r="M254" i="5"/>
  <c r="O254" i="5" s="1"/>
  <c r="Q254" i="5" s="1"/>
  <c r="M253" i="5"/>
  <c r="O253" i="5" s="1"/>
  <c r="Q253" i="5" s="1"/>
  <c r="M225" i="5"/>
  <c r="M154" i="5"/>
  <c r="O154" i="5" s="1"/>
  <c r="Q154" i="5" s="1"/>
  <c r="M153" i="5"/>
  <c r="O153" i="5" s="1"/>
  <c r="Q153" i="5" s="1"/>
  <c r="M152" i="5"/>
  <c r="O152" i="5" s="1"/>
  <c r="Q152" i="5" s="1"/>
  <c r="M151" i="5"/>
  <c r="O151" i="5" s="1"/>
  <c r="Q151" i="5" s="1"/>
  <c r="M150" i="5"/>
  <c r="O150" i="5" s="1"/>
  <c r="Q150" i="5" s="1"/>
  <c r="M149" i="5"/>
  <c r="O149" i="5" s="1"/>
  <c r="Q149" i="5" s="1"/>
  <c r="M148" i="5"/>
  <c r="O148" i="5" s="1"/>
  <c r="Q148" i="5" s="1"/>
  <c r="M147" i="5"/>
  <c r="O147" i="5" s="1"/>
  <c r="Q147" i="5" s="1"/>
  <c r="M140" i="18"/>
  <c r="O140" i="18" s="1"/>
  <c r="Q140" i="18" s="1"/>
  <c r="M138" i="18"/>
  <c r="O138" i="18" s="1"/>
  <c r="Q138" i="18" s="1"/>
  <c r="M136" i="18"/>
  <c r="O136" i="18" s="1"/>
  <c r="Q136" i="18" s="1"/>
  <c r="M133" i="18"/>
  <c r="O133" i="18" s="1"/>
  <c r="Q133" i="18" s="1"/>
  <c r="M130" i="18"/>
  <c r="O130" i="18" s="1"/>
  <c r="Q130" i="18" s="1"/>
  <c r="M128" i="18"/>
  <c r="O128" i="18" s="1"/>
  <c r="Q128" i="18" s="1"/>
  <c r="M126" i="18"/>
  <c r="O126" i="18" s="1"/>
  <c r="Q126" i="18" s="1"/>
  <c r="M121" i="18"/>
  <c r="O121" i="18" s="1"/>
  <c r="Q121" i="18" s="1"/>
  <c r="M54" i="18"/>
  <c r="O54" i="18" s="1"/>
  <c r="Q54" i="18" s="1"/>
  <c r="M50" i="18"/>
  <c r="O50" i="18" s="1"/>
  <c r="Q50" i="18" s="1"/>
  <c r="M48" i="18"/>
  <c r="O48" i="18" s="1"/>
  <c r="Q48" i="18" s="1"/>
  <c r="M47" i="18"/>
  <c r="O47" i="18" s="1"/>
  <c r="Q47" i="18" s="1"/>
  <c r="M45" i="18"/>
  <c r="O45" i="18" s="1"/>
  <c r="Q45" i="18" s="1"/>
  <c r="M16" i="18"/>
  <c r="O16" i="18" s="1"/>
  <c r="Q16" i="18" s="1"/>
  <c r="T16" i="18" s="1"/>
  <c r="S16" i="18" s="1"/>
  <c r="R16" i="18" s="1"/>
  <c r="M14" i="18"/>
  <c r="O14" i="18" s="1"/>
  <c r="Q14" i="18" s="1"/>
  <c r="T14" i="18" s="1"/>
  <c r="M271" i="5"/>
  <c r="O271" i="5" s="1"/>
  <c r="Q271" i="5" s="1"/>
  <c r="M269" i="5"/>
  <c r="O269" i="5" s="1"/>
  <c r="Q269" i="5" s="1"/>
  <c r="M267" i="5"/>
  <c r="O267" i="5" s="1"/>
  <c r="Q267" i="5" s="1"/>
  <c r="M265" i="5"/>
  <c r="O265" i="5" s="1"/>
  <c r="Q265" i="5" s="1"/>
  <c r="M144" i="5"/>
  <c r="O144" i="5" s="1"/>
  <c r="Q144" i="5" s="1"/>
  <c r="M142" i="5"/>
  <c r="O142" i="5" s="1"/>
  <c r="Q142" i="5" s="1"/>
  <c r="M96" i="4"/>
  <c r="M266" i="4"/>
  <c r="M205" i="4"/>
  <c r="M176" i="4"/>
  <c r="M159" i="4"/>
  <c r="M265" i="4"/>
  <c r="M261" i="4"/>
  <c r="M244" i="4"/>
  <c r="M225" i="4"/>
  <c r="M201" i="4"/>
  <c r="M196" i="4"/>
  <c r="M191" i="4"/>
  <c r="M186" i="4"/>
  <c r="M172" i="4"/>
  <c r="M79" i="4"/>
  <c r="M26" i="4"/>
  <c r="M93" i="4"/>
  <c r="M235" i="4"/>
  <c r="M187" i="4"/>
  <c r="M181" i="4"/>
  <c r="M158" i="4"/>
  <c r="M269" i="4"/>
  <c r="M263" i="4"/>
  <c r="M260" i="4"/>
  <c r="M258" i="4"/>
  <c r="M251" i="4"/>
  <c r="M247" i="4"/>
  <c r="M242" i="4"/>
  <c r="M233" i="4"/>
  <c r="M227" i="4"/>
  <c r="M221" i="4"/>
  <c r="M213" i="4"/>
  <c r="M204" i="4"/>
  <c r="M195" i="4"/>
  <c r="M183" i="4"/>
  <c r="M166" i="4"/>
  <c r="M151" i="4"/>
  <c r="M145" i="4"/>
  <c r="M142" i="4"/>
  <c r="M137" i="4"/>
  <c r="M87" i="4"/>
  <c r="M50" i="4"/>
  <c r="M67" i="4"/>
  <c r="M271" i="4"/>
  <c r="M209" i="4"/>
  <c r="M171" i="4"/>
  <c r="M267" i="4"/>
  <c r="M256" i="4"/>
  <c r="M237" i="4"/>
  <c r="M231" i="4"/>
  <c r="M223" i="4"/>
  <c r="M217" i="4"/>
  <c r="M208" i="4"/>
  <c r="M202" i="4"/>
  <c r="M197" i="4"/>
  <c r="M188" i="4"/>
  <c r="M174" i="4"/>
  <c r="M164" i="4"/>
  <c r="M148" i="4"/>
  <c r="M136" i="4"/>
  <c r="M112" i="4"/>
  <c r="M101" i="4"/>
  <c r="M73" i="4"/>
  <c r="M59" i="4"/>
  <c r="M55" i="4"/>
  <c r="M215" i="4"/>
  <c r="M199" i="4"/>
  <c r="M161" i="4"/>
  <c r="M270" i="4"/>
  <c r="M262" i="4"/>
  <c r="M259" i="4"/>
  <c r="M254" i="4"/>
  <c r="M248" i="4"/>
  <c r="M239" i="4"/>
  <c r="M229" i="4"/>
  <c r="M226" i="4"/>
  <c r="M219" i="4"/>
  <c r="M216" i="4"/>
  <c r="M210" i="4"/>
  <c r="M206" i="4"/>
  <c r="M193" i="4"/>
  <c r="M177" i="4"/>
  <c r="M167" i="4"/>
  <c r="M162" i="4"/>
  <c r="M154" i="4"/>
  <c r="M150" i="4"/>
  <c r="M147" i="4"/>
  <c r="M143" i="4"/>
  <c r="M141" i="4"/>
  <c r="M134" i="4"/>
  <c r="M90" i="4"/>
  <c r="M69" i="4"/>
  <c r="M63" i="4"/>
  <c r="M31" i="4"/>
  <c r="M24" i="4"/>
  <c r="M99" i="4"/>
  <c r="M33" i="4"/>
  <c r="M106" i="4"/>
  <c r="M160" i="4"/>
  <c r="M39" i="4"/>
  <c r="M228" i="4"/>
  <c r="M264" i="4"/>
  <c r="M57" i="4"/>
  <c r="M76" i="4"/>
  <c r="M268" i="4"/>
  <c r="M84" i="4"/>
  <c r="M41" i="4"/>
  <c r="M22" i="4"/>
  <c r="M249" i="4"/>
  <c r="M238" i="4"/>
  <c r="M224" i="4"/>
  <c r="M214" i="4"/>
  <c r="M192" i="4"/>
  <c r="M175" i="4"/>
  <c r="M25" i="4"/>
  <c r="M34" i="4"/>
  <c r="M45" i="4"/>
  <c r="M54" i="4"/>
  <c r="M64" i="4"/>
  <c r="M78" i="4"/>
  <c r="M89" i="4"/>
  <c r="M100" i="4"/>
  <c r="M111" i="4"/>
  <c r="M120" i="4"/>
  <c r="M131" i="4"/>
  <c r="M119" i="4"/>
  <c r="M153" i="4"/>
  <c r="M179" i="4"/>
  <c r="M62" i="4"/>
  <c r="M118" i="4"/>
  <c r="M52" i="4"/>
  <c r="M29" i="4"/>
  <c r="M44" i="4"/>
  <c r="M232" i="4"/>
  <c r="M110" i="4"/>
  <c r="M212" i="4"/>
  <c r="M194" i="4"/>
  <c r="M190" i="4"/>
  <c r="M152" i="4"/>
  <c r="M108" i="4"/>
  <c r="M46" i="4"/>
  <c r="M37" i="4"/>
  <c r="M243" i="4"/>
  <c r="M236" i="4"/>
  <c r="M203" i="4"/>
  <c r="M169" i="4"/>
  <c r="M28" i="4"/>
  <c r="M38" i="4"/>
  <c r="M47" i="4"/>
  <c r="M56" i="4"/>
  <c r="M68" i="4"/>
  <c r="M80" i="4"/>
  <c r="M92" i="4"/>
  <c r="M105" i="4"/>
  <c r="M114" i="4"/>
  <c r="M122" i="4"/>
  <c r="M133" i="4"/>
  <c r="M121" i="4"/>
  <c r="M185" i="4"/>
  <c r="M255" i="4"/>
  <c r="M180" i="4"/>
  <c r="M138" i="4"/>
  <c r="M230" i="4"/>
  <c r="M23" i="4"/>
  <c r="M42" i="4"/>
  <c r="M75" i="4"/>
  <c r="M98" i="4"/>
  <c r="M129" i="4"/>
  <c r="M128" i="4"/>
  <c r="M81" i="4"/>
  <c r="M250" i="4"/>
  <c r="M48" i="4"/>
  <c r="M135" i="4"/>
  <c r="M246" i="4"/>
  <c r="M165" i="4"/>
  <c r="M170" i="4"/>
  <c r="M144" i="4"/>
  <c r="M240" i="4"/>
  <c r="M234" i="4"/>
  <c r="M222" i="4"/>
  <c r="M198" i="4"/>
  <c r="M184" i="4"/>
  <c r="M21" i="4"/>
  <c r="M30" i="4"/>
  <c r="M40" i="4"/>
  <c r="M49" i="4"/>
  <c r="M58" i="4"/>
  <c r="M72" i="4"/>
  <c r="M83" i="4"/>
  <c r="M95" i="4"/>
  <c r="M107" i="4"/>
  <c r="M116" i="4"/>
  <c r="M127" i="4"/>
  <c r="M115" i="4"/>
  <c r="M126" i="4"/>
  <c r="M140" i="4"/>
  <c r="M149" i="4"/>
  <c r="M220" i="4"/>
  <c r="M207" i="4"/>
  <c r="M253" i="4"/>
  <c r="M218" i="4"/>
  <c r="M32" i="4"/>
  <c r="M51" i="4"/>
  <c r="M85" i="4"/>
  <c r="M109" i="4"/>
  <c r="M117" i="4"/>
  <c r="M17" i="4"/>
  <c r="M14" i="4"/>
  <c r="M16" i="4"/>
  <c r="M15" i="4"/>
  <c r="J23" i="2"/>
  <c r="H17" i="4"/>
  <c r="H17" i="3"/>
  <c r="H16" i="4"/>
  <c r="H16" i="3"/>
  <c r="I272" i="5"/>
  <c r="K272" i="5" s="1"/>
  <c r="J244" i="5"/>
  <c r="I244" i="5"/>
  <c r="J243" i="5"/>
  <c r="I243" i="5"/>
  <c r="J242" i="5"/>
  <c r="I242" i="5"/>
  <c r="J240" i="5"/>
  <c r="I240" i="5"/>
  <c r="J239" i="5"/>
  <c r="I239" i="5"/>
  <c r="J238" i="5"/>
  <c r="I238" i="5"/>
  <c r="J237" i="5"/>
  <c r="I237" i="5"/>
  <c r="J236" i="5"/>
  <c r="I236" i="5"/>
  <c r="J235" i="5"/>
  <c r="I235" i="5"/>
  <c r="J234" i="5"/>
  <c r="I234" i="5"/>
  <c r="J233" i="5"/>
  <c r="I233" i="5"/>
  <c r="J232" i="5"/>
  <c r="I232" i="5"/>
  <c r="J231" i="5"/>
  <c r="I231" i="5"/>
  <c r="J230" i="5"/>
  <c r="I230" i="5"/>
  <c r="J229" i="5"/>
  <c r="I229" i="5"/>
  <c r="J228" i="5"/>
  <c r="I228" i="5"/>
  <c r="J227" i="5"/>
  <c r="I227" i="5"/>
  <c r="J226" i="5"/>
  <c r="I226" i="5"/>
  <c r="I225" i="5"/>
  <c r="J224" i="5"/>
  <c r="I224" i="5"/>
  <c r="J223" i="5"/>
  <c r="I223" i="5"/>
  <c r="J222" i="5"/>
  <c r="I222" i="5"/>
  <c r="J221" i="5"/>
  <c r="I221" i="5"/>
  <c r="J220" i="5"/>
  <c r="I220" i="5"/>
  <c r="I219" i="5"/>
  <c r="K219" i="5" s="1"/>
  <c r="L219" i="5" s="1"/>
  <c r="J218" i="5"/>
  <c r="I218" i="5"/>
  <c r="J217" i="5"/>
  <c r="I217" i="5"/>
  <c r="J216" i="5"/>
  <c r="I216" i="5"/>
  <c r="J215" i="5"/>
  <c r="I215" i="5"/>
  <c r="J214" i="5"/>
  <c r="I214" i="5"/>
  <c r="J213" i="5"/>
  <c r="I213" i="5"/>
  <c r="J212" i="5"/>
  <c r="I212" i="5"/>
  <c r="J210" i="5"/>
  <c r="I210" i="5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1" i="5"/>
  <c r="I181" i="5"/>
  <c r="J180" i="5"/>
  <c r="I180" i="5"/>
  <c r="J179" i="5"/>
  <c r="I179" i="5"/>
  <c r="J172" i="5"/>
  <c r="I172" i="5"/>
  <c r="J171" i="5"/>
  <c r="I171" i="5"/>
  <c r="J170" i="5"/>
  <c r="I170" i="5"/>
  <c r="J169" i="5"/>
  <c r="I169" i="5"/>
  <c r="J162" i="5"/>
  <c r="I162" i="5"/>
  <c r="J161" i="5"/>
  <c r="I161" i="5"/>
  <c r="J160" i="5"/>
  <c r="I160" i="5"/>
  <c r="J159" i="5"/>
  <c r="I159" i="5"/>
  <c r="J158" i="5"/>
  <c r="I158" i="5"/>
  <c r="I122" i="5"/>
  <c r="J121" i="5"/>
  <c r="I121" i="5"/>
  <c r="J120" i="5"/>
  <c r="I120" i="5"/>
  <c r="J119" i="5"/>
  <c r="I119" i="5"/>
  <c r="J118" i="5"/>
  <c r="I118" i="5"/>
  <c r="J117" i="5"/>
  <c r="I117" i="5"/>
  <c r="J116" i="5"/>
  <c r="I116" i="5"/>
  <c r="J115" i="5"/>
  <c r="I115" i="5"/>
  <c r="J114" i="5"/>
  <c r="I114" i="5"/>
  <c r="J112" i="5"/>
  <c r="I112" i="5"/>
  <c r="J111" i="5"/>
  <c r="I111" i="5"/>
  <c r="J110" i="5"/>
  <c r="I110" i="5"/>
  <c r="J109" i="5"/>
  <c r="I109" i="5"/>
  <c r="J108" i="5"/>
  <c r="I108" i="5"/>
  <c r="J107" i="5"/>
  <c r="I107" i="5"/>
  <c r="J106" i="5"/>
  <c r="I106" i="5"/>
  <c r="J105" i="5"/>
  <c r="I105" i="5"/>
  <c r="I101" i="5"/>
  <c r="I100" i="5"/>
  <c r="K100" i="5" s="1"/>
  <c r="L100" i="5" s="1"/>
  <c r="J99" i="5"/>
  <c r="I99" i="5"/>
  <c r="J98" i="5"/>
  <c r="I98" i="5"/>
  <c r="J96" i="5"/>
  <c r="I96" i="5"/>
  <c r="J95" i="5"/>
  <c r="I95" i="5"/>
  <c r="J93" i="5"/>
  <c r="I93" i="5"/>
  <c r="J92" i="5"/>
  <c r="I92" i="5"/>
  <c r="J90" i="5"/>
  <c r="I90" i="5"/>
  <c r="J89" i="5"/>
  <c r="I89" i="5"/>
  <c r="J87" i="5"/>
  <c r="I87" i="5"/>
  <c r="J85" i="5"/>
  <c r="I85" i="5"/>
  <c r="J84" i="5"/>
  <c r="I84" i="5"/>
  <c r="J83" i="5"/>
  <c r="I83" i="5"/>
  <c r="J81" i="5"/>
  <c r="I81" i="5"/>
  <c r="J80" i="5"/>
  <c r="I80" i="5"/>
  <c r="J79" i="5"/>
  <c r="I79" i="5"/>
  <c r="J78" i="5"/>
  <c r="I78" i="5"/>
  <c r="J76" i="5"/>
  <c r="I76" i="5"/>
  <c r="J75" i="5"/>
  <c r="I75" i="5"/>
  <c r="J73" i="5"/>
  <c r="I73" i="5"/>
  <c r="J72" i="5"/>
  <c r="I72" i="5"/>
  <c r="J69" i="5"/>
  <c r="I69" i="5"/>
  <c r="J68" i="5"/>
  <c r="I68" i="5"/>
  <c r="J67" i="5"/>
  <c r="I67" i="5"/>
  <c r="J64" i="5"/>
  <c r="I64" i="5"/>
  <c r="J63" i="5"/>
  <c r="I63" i="5"/>
  <c r="J62" i="5"/>
  <c r="I62" i="5"/>
  <c r="J59" i="5"/>
  <c r="I59" i="5"/>
  <c r="J58" i="5"/>
  <c r="I58" i="5"/>
  <c r="J57" i="5"/>
  <c r="I57" i="5"/>
  <c r="J56" i="5"/>
  <c r="I56" i="5"/>
  <c r="J55" i="5"/>
  <c r="I55" i="5"/>
  <c r="J54" i="5"/>
  <c r="I54" i="5"/>
  <c r="J52" i="5"/>
  <c r="I52" i="5"/>
  <c r="J51" i="5"/>
  <c r="I51" i="5"/>
  <c r="J50" i="5"/>
  <c r="I50" i="5"/>
  <c r="J49" i="5"/>
  <c r="I49" i="5"/>
  <c r="J48" i="5"/>
  <c r="I48" i="5"/>
  <c r="J47" i="5"/>
  <c r="I47" i="5"/>
  <c r="J46" i="5"/>
  <c r="I46" i="5"/>
  <c r="J45" i="5"/>
  <c r="I45" i="5"/>
  <c r="J44" i="5"/>
  <c r="I44" i="5"/>
  <c r="J42" i="5"/>
  <c r="I42" i="5"/>
  <c r="J41" i="5"/>
  <c r="I41" i="5"/>
  <c r="J40" i="5"/>
  <c r="I40" i="5"/>
  <c r="J39" i="5"/>
  <c r="I39" i="5"/>
  <c r="J38" i="5"/>
  <c r="I38" i="5"/>
  <c r="J37" i="5"/>
  <c r="I37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6" i="5"/>
  <c r="I26" i="5"/>
  <c r="J25" i="5"/>
  <c r="I25" i="5"/>
  <c r="J24" i="5"/>
  <c r="I24" i="5"/>
  <c r="J23" i="5"/>
  <c r="I23" i="5"/>
  <c r="J22" i="5"/>
  <c r="I22" i="5"/>
  <c r="J21" i="5"/>
  <c r="I21" i="5"/>
  <c r="I17" i="5"/>
  <c r="K17" i="5" s="1"/>
  <c r="L17" i="5" s="1"/>
  <c r="I16" i="5"/>
  <c r="K16" i="5" s="1"/>
  <c r="L16" i="5" s="1"/>
  <c r="I15" i="5"/>
  <c r="K15" i="5" s="1"/>
  <c r="L15" i="5" s="1"/>
  <c r="I14" i="5"/>
  <c r="K14" i="5" s="1"/>
  <c r="L14" i="5" s="1"/>
  <c r="K13" i="5"/>
  <c r="L13" i="5" s="1"/>
  <c r="P21" i="5" l="1"/>
  <c r="N21" i="5"/>
  <c r="M21" i="5"/>
  <c r="P22" i="5"/>
  <c r="N22" i="5"/>
  <c r="M22" i="5"/>
  <c r="P23" i="5"/>
  <c r="N23" i="5"/>
  <c r="M23" i="5"/>
  <c r="P24" i="5"/>
  <c r="N24" i="5"/>
  <c r="M24" i="5"/>
  <c r="P25" i="5"/>
  <c r="N25" i="5"/>
  <c r="M25" i="5"/>
  <c r="P26" i="5"/>
  <c r="N26" i="5"/>
  <c r="M26" i="5"/>
  <c r="P28" i="5"/>
  <c r="N28" i="5"/>
  <c r="M28" i="5"/>
  <c r="P29" i="5"/>
  <c r="N29" i="5"/>
  <c r="M29" i="5"/>
  <c r="P30" i="5"/>
  <c r="N30" i="5"/>
  <c r="M30" i="5"/>
  <c r="P31" i="5"/>
  <c r="N31" i="5"/>
  <c r="M31" i="5"/>
  <c r="P32" i="5"/>
  <c r="N32" i="5"/>
  <c r="M32" i="5"/>
  <c r="P33" i="5"/>
  <c r="N33" i="5"/>
  <c r="M33" i="5"/>
  <c r="P34" i="5"/>
  <c r="N34" i="5"/>
  <c r="M34" i="5"/>
  <c r="P37" i="5"/>
  <c r="N37" i="5"/>
  <c r="M37" i="5"/>
  <c r="P38" i="5"/>
  <c r="N38" i="5"/>
  <c r="M38" i="5"/>
  <c r="P39" i="5"/>
  <c r="N39" i="5"/>
  <c r="M39" i="5"/>
  <c r="P40" i="5"/>
  <c r="N40" i="5"/>
  <c r="M40" i="5"/>
  <c r="P41" i="5"/>
  <c r="N41" i="5"/>
  <c r="M41" i="5"/>
  <c r="P42" i="5"/>
  <c r="N42" i="5"/>
  <c r="M42" i="5"/>
  <c r="P44" i="5"/>
  <c r="N44" i="5"/>
  <c r="M44" i="5"/>
  <c r="P45" i="5"/>
  <c r="N45" i="5"/>
  <c r="M45" i="5"/>
  <c r="P46" i="5"/>
  <c r="N46" i="5"/>
  <c r="M46" i="5"/>
  <c r="P47" i="5"/>
  <c r="N47" i="5"/>
  <c r="M47" i="5"/>
  <c r="P48" i="5"/>
  <c r="N48" i="5"/>
  <c r="M48" i="5"/>
  <c r="P49" i="5"/>
  <c r="N49" i="5"/>
  <c r="M49" i="5"/>
  <c r="P50" i="5"/>
  <c r="N50" i="5"/>
  <c r="M50" i="5"/>
  <c r="P51" i="5"/>
  <c r="N51" i="5"/>
  <c r="M51" i="5"/>
  <c r="P52" i="5"/>
  <c r="N52" i="5"/>
  <c r="M52" i="5"/>
  <c r="P54" i="5"/>
  <c r="N54" i="5"/>
  <c r="M54" i="5"/>
  <c r="P55" i="5"/>
  <c r="N55" i="5"/>
  <c r="M55" i="5"/>
  <c r="P56" i="5"/>
  <c r="N56" i="5"/>
  <c r="M56" i="5"/>
  <c r="P57" i="5"/>
  <c r="N57" i="5"/>
  <c r="M57" i="5"/>
  <c r="P58" i="5"/>
  <c r="N58" i="5"/>
  <c r="M58" i="5"/>
  <c r="P59" i="5"/>
  <c r="N59" i="5"/>
  <c r="M59" i="5"/>
  <c r="P62" i="5"/>
  <c r="N62" i="5"/>
  <c r="M62" i="5"/>
  <c r="P63" i="5"/>
  <c r="N63" i="5"/>
  <c r="M63" i="5"/>
  <c r="P64" i="5"/>
  <c r="N64" i="5"/>
  <c r="M64" i="5"/>
  <c r="P67" i="5"/>
  <c r="N67" i="5"/>
  <c r="M67" i="5"/>
  <c r="P68" i="5"/>
  <c r="N68" i="5"/>
  <c r="M68" i="5"/>
  <c r="P69" i="5"/>
  <c r="N69" i="5"/>
  <c r="M69" i="5"/>
  <c r="P72" i="5"/>
  <c r="N72" i="5"/>
  <c r="M72" i="5"/>
  <c r="P73" i="5"/>
  <c r="N73" i="5"/>
  <c r="M73" i="5"/>
  <c r="P75" i="5"/>
  <c r="N75" i="5"/>
  <c r="M75" i="5"/>
  <c r="P76" i="5"/>
  <c r="N76" i="5"/>
  <c r="M76" i="5"/>
  <c r="P78" i="5"/>
  <c r="N78" i="5"/>
  <c r="M78" i="5"/>
  <c r="P79" i="5"/>
  <c r="N79" i="5"/>
  <c r="M79" i="5"/>
  <c r="P80" i="5"/>
  <c r="N80" i="5"/>
  <c r="M80" i="5"/>
  <c r="P81" i="5"/>
  <c r="N81" i="5"/>
  <c r="M81" i="5"/>
  <c r="P83" i="5"/>
  <c r="N83" i="5"/>
  <c r="M83" i="5"/>
  <c r="P84" i="5"/>
  <c r="N84" i="5"/>
  <c r="M84" i="5"/>
  <c r="P85" i="5"/>
  <c r="N85" i="5"/>
  <c r="M85" i="5"/>
  <c r="P87" i="5"/>
  <c r="N87" i="5"/>
  <c r="M87" i="5"/>
  <c r="P89" i="5"/>
  <c r="N89" i="5"/>
  <c r="M89" i="5"/>
  <c r="P90" i="5"/>
  <c r="N90" i="5"/>
  <c r="M90" i="5"/>
  <c r="P92" i="5"/>
  <c r="N92" i="5"/>
  <c r="M92" i="5"/>
  <c r="P93" i="5"/>
  <c r="N93" i="5"/>
  <c r="M93" i="5"/>
  <c r="P95" i="5"/>
  <c r="N95" i="5"/>
  <c r="M95" i="5"/>
  <c r="P96" i="5"/>
  <c r="N96" i="5"/>
  <c r="M96" i="5"/>
  <c r="P98" i="5"/>
  <c r="N98" i="5"/>
  <c r="M98" i="5"/>
  <c r="P99" i="5"/>
  <c r="N99" i="5"/>
  <c r="M99" i="5"/>
  <c r="P105" i="5"/>
  <c r="N105" i="5"/>
  <c r="M105" i="5"/>
  <c r="P106" i="5"/>
  <c r="N106" i="5"/>
  <c r="M106" i="5"/>
  <c r="P107" i="5"/>
  <c r="N107" i="5"/>
  <c r="M107" i="5"/>
  <c r="P108" i="5"/>
  <c r="N108" i="5"/>
  <c r="M108" i="5"/>
  <c r="P109" i="5"/>
  <c r="N109" i="5"/>
  <c r="M109" i="5"/>
  <c r="P110" i="5"/>
  <c r="N110" i="5"/>
  <c r="M110" i="5"/>
  <c r="P111" i="5"/>
  <c r="N111" i="5"/>
  <c r="M111" i="5"/>
  <c r="P112" i="5"/>
  <c r="N112" i="5"/>
  <c r="M112" i="5"/>
  <c r="P114" i="5"/>
  <c r="N114" i="5"/>
  <c r="M114" i="5"/>
  <c r="P115" i="5"/>
  <c r="N115" i="5"/>
  <c r="M115" i="5"/>
  <c r="P116" i="5"/>
  <c r="N116" i="5"/>
  <c r="M116" i="5"/>
  <c r="P117" i="5"/>
  <c r="N117" i="5"/>
  <c r="M117" i="5"/>
  <c r="P118" i="5"/>
  <c r="N118" i="5"/>
  <c r="M118" i="5"/>
  <c r="P119" i="5"/>
  <c r="N119" i="5"/>
  <c r="M119" i="5"/>
  <c r="P120" i="5"/>
  <c r="N120" i="5"/>
  <c r="M120" i="5"/>
  <c r="P121" i="5"/>
  <c r="N121" i="5"/>
  <c r="M121" i="5"/>
  <c r="P158" i="5"/>
  <c r="N158" i="5"/>
  <c r="M158" i="5"/>
  <c r="P159" i="5"/>
  <c r="N159" i="5"/>
  <c r="M159" i="5"/>
  <c r="P160" i="5"/>
  <c r="N160" i="5"/>
  <c r="M160" i="5"/>
  <c r="P161" i="5"/>
  <c r="N161" i="5"/>
  <c r="M161" i="5"/>
  <c r="P162" i="5"/>
  <c r="N162" i="5"/>
  <c r="M162" i="5"/>
  <c r="P169" i="5"/>
  <c r="N169" i="5"/>
  <c r="M169" i="5"/>
  <c r="P170" i="5"/>
  <c r="N170" i="5"/>
  <c r="M170" i="5"/>
  <c r="P171" i="5"/>
  <c r="N171" i="5"/>
  <c r="M171" i="5"/>
  <c r="P172" i="5"/>
  <c r="N172" i="5"/>
  <c r="M172" i="5"/>
  <c r="P179" i="5"/>
  <c r="N179" i="5"/>
  <c r="M179" i="5"/>
  <c r="P180" i="5"/>
  <c r="N180" i="5"/>
  <c r="M180" i="5"/>
  <c r="P181" i="5"/>
  <c r="N181" i="5"/>
  <c r="M181" i="5"/>
  <c r="P183" i="5"/>
  <c r="N183" i="5"/>
  <c r="M183" i="5"/>
  <c r="P184" i="5"/>
  <c r="N184" i="5"/>
  <c r="M184" i="5"/>
  <c r="P185" i="5"/>
  <c r="N185" i="5"/>
  <c r="M185" i="5"/>
  <c r="P186" i="5"/>
  <c r="N186" i="5"/>
  <c r="M186" i="5"/>
  <c r="P187" i="5"/>
  <c r="N187" i="5"/>
  <c r="M187" i="5"/>
  <c r="P188" i="5"/>
  <c r="N188" i="5"/>
  <c r="M188" i="5"/>
  <c r="P190" i="5"/>
  <c r="N190" i="5"/>
  <c r="M190" i="5"/>
  <c r="P191" i="5"/>
  <c r="N191" i="5"/>
  <c r="M191" i="5"/>
  <c r="P192" i="5"/>
  <c r="N192" i="5"/>
  <c r="M192" i="5"/>
  <c r="P193" i="5"/>
  <c r="N193" i="5"/>
  <c r="M193" i="5"/>
  <c r="P194" i="5"/>
  <c r="N194" i="5"/>
  <c r="M194" i="5"/>
  <c r="P195" i="5"/>
  <c r="N195" i="5"/>
  <c r="M195" i="5"/>
  <c r="P196" i="5"/>
  <c r="N196" i="5"/>
  <c r="M196" i="5"/>
  <c r="P197" i="5"/>
  <c r="N197" i="5"/>
  <c r="M197" i="5"/>
  <c r="P198" i="5"/>
  <c r="N198" i="5"/>
  <c r="M198" i="5"/>
  <c r="P199" i="5"/>
  <c r="N199" i="5"/>
  <c r="M199" i="5"/>
  <c r="P201" i="5"/>
  <c r="N201" i="5"/>
  <c r="M201" i="5"/>
  <c r="P202" i="5"/>
  <c r="N202" i="5"/>
  <c r="M202" i="5"/>
  <c r="P203" i="5"/>
  <c r="N203" i="5"/>
  <c r="M203" i="5"/>
  <c r="P204" i="5"/>
  <c r="N204" i="5"/>
  <c r="M204" i="5"/>
  <c r="P205" i="5"/>
  <c r="N205" i="5"/>
  <c r="M205" i="5"/>
  <c r="P206" i="5"/>
  <c r="N206" i="5"/>
  <c r="M206" i="5"/>
  <c r="P207" i="5"/>
  <c r="N207" i="5"/>
  <c r="M207" i="5"/>
  <c r="P208" i="5"/>
  <c r="N208" i="5"/>
  <c r="M208" i="5"/>
  <c r="P209" i="5"/>
  <c r="N209" i="5"/>
  <c r="M209" i="5"/>
  <c r="P210" i="5"/>
  <c r="N210" i="5"/>
  <c r="M210" i="5"/>
  <c r="P212" i="5"/>
  <c r="N212" i="5"/>
  <c r="M212" i="5"/>
  <c r="P213" i="5"/>
  <c r="N213" i="5"/>
  <c r="M213" i="5"/>
  <c r="P214" i="5"/>
  <c r="N214" i="5"/>
  <c r="M214" i="5"/>
  <c r="P215" i="5"/>
  <c r="N215" i="5"/>
  <c r="M215" i="5"/>
  <c r="P216" i="5"/>
  <c r="N216" i="5"/>
  <c r="M216" i="5"/>
  <c r="P217" i="5"/>
  <c r="N217" i="5"/>
  <c r="M217" i="5"/>
  <c r="P218" i="5"/>
  <c r="N218" i="5"/>
  <c r="M218" i="5"/>
  <c r="P220" i="5"/>
  <c r="N220" i="5"/>
  <c r="M220" i="5"/>
  <c r="P221" i="5"/>
  <c r="N221" i="5"/>
  <c r="M221" i="5"/>
  <c r="P222" i="5"/>
  <c r="N222" i="5"/>
  <c r="M222" i="5"/>
  <c r="P223" i="5"/>
  <c r="N223" i="5"/>
  <c r="M223" i="5"/>
  <c r="P224" i="5"/>
  <c r="N224" i="5"/>
  <c r="M224" i="5"/>
  <c r="P226" i="5"/>
  <c r="N226" i="5"/>
  <c r="M226" i="5"/>
  <c r="P227" i="5"/>
  <c r="N227" i="5"/>
  <c r="M227" i="5"/>
  <c r="P228" i="5"/>
  <c r="N228" i="5"/>
  <c r="M228" i="5"/>
  <c r="P229" i="5"/>
  <c r="N229" i="5"/>
  <c r="M229" i="5"/>
  <c r="P230" i="5"/>
  <c r="N230" i="5"/>
  <c r="M230" i="5"/>
  <c r="P231" i="5"/>
  <c r="N231" i="5"/>
  <c r="M231" i="5"/>
  <c r="P232" i="5"/>
  <c r="N232" i="5"/>
  <c r="M232" i="5"/>
  <c r="P233" i="5"/>
  <c r="N233" i="5"/>
  <c r="M233" i="5"/>
  <c r="P234" i="5"/>
  <c r="N234" i="5"/>
  <c r="M234" i="5"/>
  <c r="P235" i="5"/>
  <c r="N235" i="5"/>
  <c r="M235" i="5"/>
  <c r="P236" i="5"/>
  <c r="N236" i="5"/>
  <c r="M236" i="5"/>
  <c r="P237" i="5"/>
  <c r="N237" i="5"/>
  <c r="M237" i="5"/>
  <c r="P238" i="5"/>
  <c r="N238" i="5"/>
  <c r="M238" i="5"/>
  <c r="P239" i="5"/>
  <c r="N239" i="5"/>
  <c r="M239" i="5"/>
  <c r="P240" i="5"/>
  <c r="N240" i="5"/>
  <c r="M240" i="5"/>
  <c r="P242" i="5"/>
  <c r="N242" i="5"/>
  <c r="M242" i="5"/>
  <c r="P243" i="5"/>
  <c r="N243" i="5"/>
  <c r="M243" i="5"/>
  <c r="P244" i="5"/>
  <c r="N244" i="5"/>
  <c r="M244" i="5"/>
  <c r="O15" i="5"/>
  <c r="Q15" i="5" s="1"/>
  <c r="T15" i="5" s="1"/>
  <c r="S15" i="5" s="1"/>
  <c r="R15" i="5" s="1"/>
  <c r="O100" i="5"/>
  <c r="Q100" i="5" s="1"/>
  <c r="O16" i="5"/>
  <c r="Q16" i="5" s="1"/>
  <c r="T16" i="5" s="1"/>
  <c r="S16" i="5" s="1"/>
  <c r="R16" i="5" s="1"/>
  <c r="O219" i="5"/>
  <c r="Q219" i="5" s="1"/>
  <c r="T219" i="5" s="1"/>
  <c r="O13" i="5"/>
  <c r="Q13" i="5" s="1"/>
  <c r="T13" i="5" s="1"/>
  <c r="O17" i="5"/>
  <c r="Q17" i="5" s="1"/>
  <c r="T17" i="5" s="1"/>
  <c r="S17" i="5" s="1"/>
  <c r="R17" i="5" s="1"/>
  <c r="O14" i="5"/>
  <c r="Q14" i="5" s="1"/>
  <c r="T14" i="5" s="1"/>
  <c r="S14" i="5" s="1"/>
  <c r="R14" i="5" s="1"/>
  <c r="H270" i="3"/>
  <c r="I270" i="3" s="1"/>
  <c r="K270" i="3" s="1"/>
  <c r="H222" i="3"/>
  <c r="I222" i="3" s="1"/>
  <c r="K222" i="3" s="1"/>
  <c r="H205" i="3"/>
  <c r="I205" i="3" s="1"/>
  <c r="K205" i="3" s="1"/>
  <c r="H187" i="3"/>
  <c r="I187" i="3" s="1"/>
  <c r="K187" i="3" s="1"/>
  <c r="H265" i="3"/>
  <c r="I265" i="3" s="1"/>
  <c r="K265" i="3" s="1"/>
  <c r="H221" i="3"/>
  <c r="I221" i="3" s="1"/>
  <c r="K221" i="3" s="1"/>
  <c r="H204" i="3"/>
  <c r="I204" i="3" s="1"/>
  <c r="K204" i="3" s="1"/>
  <c r="H186" i="3"/>
  <c r="H212" i="3"/>
  <c r="I212" i="3" s="1"/>
  <c r="K212" i="3" s="1"/>
  <c r="H115" i="3"/>
  <c r="I115" i="3" s="1"/>
  <c r="K115" i="3" s="1"/>
  <c r="H219" i="3"/>
  <c r="H184" i="3"/>
  <c r="I184" i="3" s="1"/>
  <c r="K184" i="3" s="1"/>
  <c r="H198" i="3"/>
  <c r="H197" i="3"/>
  <c r="I197" i="3" s="1"/>
  <c r="K197" i="3" s="1"/>
  <c r="H188" i="3"/>
  <c r="I188" i="3" s="1"/>
  <c r="K188" i="3" s="1"/>
  <c r="H266" i="3"/>
  <c r="H218" i="3"/>
  <c r="I218" i="3" s="1"/>
  <c r="K218" i="3" s="1"/>
  <c r="H201" i="3"/>
  <c r="I201" i="3" s="1"/>
  <c r="K201" i="3" s="1"/>
  <c r="H183" i="3"/>
  <c r="I183" i="3" s="1"/>
  <c r="K183" i="3" s="1"/>
  <c r="H261" i="3"/>
  <c r="I261" i="3" s="1"/>
  <c r="K261" i="3" s="1"/>
  <c r="H217" i="3"/>
  <c r="I217" i="3" s="1"/>
  <c r="K217" i="3" s="1"/>
  <c r="H199" i="3"/>
  <c r="I199" i="3" s="1"/>
  <c r="K199" i="3" s="1"/>
  <c r="H116" i="3"/>
  <c r="H203" i="3"/>
  <c r="I203" i="3" s="1"/>
  <c r="K203" i="3" s="1"/>
  <c r="H206" i="3"/>
  <c r="I206" i="3" s="1"/>
  <c r="K206" i="3" s="1"/>
  <c r="H210" i="3"/>
  <c r="I210" i="3" s="1"/>
  <c r="K210" i="3" s="1"/>
  <c r="H114" i="3"/>
  <c r="H190" i="3"/>
  <c r="H268" i="3"/>
  <c r="I268" i="3" s="1"/>
  <c r="K268" i="3" s="1"/>
  <c r="H118" i="3"/>
  <c r="I16" i="3"/>
  <c r="K16" i="3" s="1"/>
  <c r="H262" i="3"/>
  <c r="H214" i="3"/>
  <c r="I214" i="3" s="1"/>
  <c r="K214" i="3" s="1"/>
  <c r="H196" i="3"/>
  <c r="I196" i="3" s="1"/>
  <c r="K196" i="3" s="1"/>
  <c r="H117" i="3"/>
  <c r="I117" i="3" s="1"/>
  <c r="K117" i="3" s="1"/>
  <c r="H251" i="3"/>
  <c r="I251" i="3" s="1"/>
  <c r="K251" i="3" s="1"/>
  <c r="H213" i="3"/>
  <c r="I213" i="3" s="1"/>
  <c r="K213" i="3" s="1"/>
  <c r="H195" i="3"/>
  <c r="I195" i="3" s="1"/>
  <c r="K195" i="3" s="1"/>
  <c r="H264" i="3"/>
  <c r="H194" i="3"/>
  <c r="I194" i="3" s="1"/>
  <c r="K194" i="3" s="1"/>
  <c r="H271" i="3"/>
  <c r="I271" i="3" s="1"/>
  <c r="K271" i="3" s="1"/>
  <c r="H202" i="3"/>
  <c r="H216" i="3"/>
  <c r="I216" i="3" s="1"/>
  <c r="K216" i="3" s="1"/>
  <c r="H119" i="3"/>
  <c r="I119" i="3" s="1"/>
  <c r="K119" i="3" s="1"/>
  <c r="H249" i="3"/>
  <c r="I249" i="3" s="1"/>
  <c r="K249" i="3" s="1"/>
  <c r="H248" i="3"/>
  <c r="I248" i="3" s="1"/>
  <c r="K248" i="3" s="1"/>
  <c r="H209" i="3"/>
  <c r="I209" i="3" s="1"/>
  <c r="K209" i="3" s="1"/>
  <c r="H192" i="3"/>
  <c r="I192" i="3" s="1"/>
  <c r="K192" i="3" s="1"/>
  <c r="H269" i="3"/>
  <c r="H247" i="3"/>
  <c r="H208" i="3"/>
  <c r="I208" i="3" s="1"/>
  <c r="K208" i="3" s="1"/>
  <c r="H191" i="3"/>
  <c r="I191" i="3" s="1"/>
  <c r="K191" i="3" s="1"/>
  <c r="H220" i="3"/>
  <c r="I220" i="3" s="1"/>
  <c r="K220" i="3" s="1"/>
  <c r="H185" i="3"/>
  <c r="I185" i="3" s="1"/>
  <c r="K185" i="3" s="1"/>
  <c r="H263" i="3"/>
  <c r="H193" i="3"/>
  <c r="I193" i="3" s="1"/>
  <c r="K193" i="3" s="1"/>
  <c r="H207" i="3"/>
  <c r="H267" i="3"/>
  <c r="I267" i="3" s="1"/>
  <c r="K267" i="3" s="1"/>
  <c r="H215" i="3"/>
  <c r="I215" i="3" s="1"/>
  <c r="K215" i="3" s="1"/>
  <c r="T135" i="18"/>
  <c r="AH135" i="1"/>
  <c r="T166" i="5"/>
  <c r="H166" i="1"/>
  <c r="AH25" i="1"/>
  <c r="T25" i="18"/>
  <c r="T30" i="18"/>
  <c r="AH30" i="1"/>
  <c r="T80" i="18"/>
  <c r="AH80" i="1"/>
  <c r="T92" i="18"/>
  <c r="AH92" i="1"/>
  <c r="T159" i="18"/>
  <c r="AH159" i="1"/>
  <c r="T46" i="16"/>
  <c r="AD46" i="1"/>
  <c r="T131" i="5"/>
  <c r="H131" i="1"/>
  <c r="T141" i="5"/>
  <c r="H141" i="1"/>
  <c r="T176" i="5"/>
  <c r="H176" i="1"/>
  <c r="T251" i="5"/>
  <c r="H251" i="1"/>
  <c r="S13" i="17"/>
  <c r="R13" i="17" s="1"/>
  <c r="T85" i="17"/>
  <c r="AF85" i="1"/>
  <c r="T239" i="17"/>
  <c r="AF239" i="1"/>
  <c r="T95" i="16"/>
  <c r="AD95" i="1"/>
  <c r="T229" i="16"/>
  <c r="AD229" i="1"/>
  <c r="T165" i="15"/>
  <c r="AB165" i="1"/>
  <c r="T117" i="17"/>
  <c r="AF117" i="1"/>
  <c r="T128" i="17"/>
  <c r="AF128" i="1"/>
  <c r="T134" i="16"/>
  <c r="AD134" i="1"/>
  <c r="T62" i="18"/>
  <c r="AH62" i="1"/>
  <c r="T105" i="18"/>
  <c r="AH105" i="1"/>
  <c r="T114" i="18"/>
  <c r="AH114" i="1"/>
  <c r="T148" i="18"/>
  <c r="AH148" i="1"/>
  <c r="T210" i="18"/>
  <c r="AH210" i="1"/>
  <c r="T235" i="18"/>
  <c r="AH235" i="1"/>
  <c r="T259" i="18"/>
  <c r="AH259" i="1"/>
  <c r="T55" i="17"/>
  <c r="AF55" i="1"/>
  <c r="T95" i="17"/>
  <c r="AF95" i="1"/>
  <c r="T131" i="17"/>
  <c r="AF131" i="1"/>
  <c r="T191" i="17"/>
  <c r="AF191" i="1"/>
  <c r="T221" i="17"/>
  <c r="AF221" i="1"/>
  <c r="T251" i="17"/>
  <c r="AF251" i="1"/>
  <c r="T62" i="16"/>
  <c r="AD62" i="1"/>
  <c r="T75" i="16"/>
  <c r="AD75" i="1"/>
  <c r="T138" i="16"/>
  <c r="AD138" i="1"/>
  <c r="T235" i="16"/>
  <c r="AD235" i="1"/>
  <c r="T212" i="16"/>
  <c r="AD212" i="1"/>
  <c r="T246" i="16"/>
  <c r="AD246" i="1"/>
  <c r="T250" i="16"/>
  <c r="AD250" i="1"/>
  <c r="S13" i="15"/>
  <c r="R13" i="15" s="1"/>
  <c r="S17" i="15"/>
  <c r="R17" i="15" s="1"/>
  <c r="T24" i="15"/>
  <c r="AB24" i="1"/>
  <c r="T50" i="15"/>
  <c r="AB50" i="1"/>
  <c r="T55" i="15"/>
  <c r="AB55" i="1"/>
  <c r="T96" i="15"/>
  <c r="AB96" i="1"/>
  <c r="T101" i="15"/>
  <c r="AB101" i="1"/>
  <c r="T137" i="15"/>
  <c r="AB137" i="1"/>
  <c r="T142" i="15"/>
  <c r="AB142" i="1"/>
  <c r="T186" i="15"/>
  <c r="AB186" i="1"/>
  <c r="T191" i="15"/>
  <c r="AB191" i="1"/>
  <c r="T208" i="15"/>
  <c r="AB208" i="1"/>
  <c r="T45" i="14"/>
  <c r="Z45" i="1"/>
  <c r="T158" i="14"/>
  <c r="Z158" i="1"/>
  <c r="T162" i="14"/>
  <c r="Z162" i="1"/>
  <c r="T110" i="13"/>
  <c r="X110" i="1"/>
  <c r="T115" i="13"/>
  <c r="X115" i="1"/>
  <c r="T161" i="18"/>
  <c r="AH161" i="1"/>
  <c r="T166" i="18"/>
  <c r="AH166" i="1"/>
  <c r="T226" i="18"/>
  <c r="AH226" i="1"/>
  <c r="T248" i="18"/>
  <c r="AH248" i="1"/>
  <c r="T265" i="18"/>
  <c r="AH265" i="1"/>
  <c r="T34" i="17"/>
  <c r="AF34" i="1"/>
  <c r="T40" i="17"/>
  <c r="AF40" i="1"/>
  <c r="T69" i="17"/>
  <c r="AF69" i="1"/>
  <c r="T76" i="17"/>
  <c r="AF76" i="1"/>
  <c r="T110" i="17"/>
  <c r="AF110" i="1"/>
  <c r="T165" i="17"/>
  <c r="AF165" i="1"/>
  <c r="T212" i="17"/>
  <c r="AF212" i="1"/>
  <c r="T232" i="17"/>
  <c r="AF232" i="1"/>
  <c r="T31" i="16"/>
  <c r="AD31" i="1"/>
  <c r="T37" i="16"/>
  <c r="AD37" i="1"/>
  <c r="T41" i="16"/>
  <c r="AD41" i="1"/>
  <c r="T84" i="16"/>
  <c r="AD84" i="1"/>
  <c r="T90" i="16"/>
  <c r="AD90" i="1"/>
  <c r="T121" i="16"/>
  <c r="AD121" i="1"/>
  <c r="T158" i="16"/>
  <c r="AD158" i="1"/>
  <c r="T162" i="16"/>
  <c r="AD162" i="1"/>
  <c r="T192" i="16"/>
  <c r="AD192" i="1"/>
  <c r="T218" i="16"/>
  <c r="AD218" i="1"/>
  <c r="T222" i="16"/>
  <c r="AD222" i="1"/>
  <c r="T255" i="16"/>
  <c r="AD255" i="1"/>
  <c r="T29" i="15"/>
  <c r="AB29" i="1"/>
  <c r="T33" i="15"/>
  <c r="AB33" i="1"/>
  <c r="T63" i="15"/>
  <c r="AB63" i="1"/>
  <c r="T69" i="15"/>
  <c r="AB69" i="1"/>
  <c r="T76" i="15"/>
  <c r="AB76" i="1"/>
  <c r="T106" i="15"/>
  <c r="AB106" i="1"/>
  <c r="T110" i="15"/>
  <c r="AB110" i="1"/>
  <c r="T145" i="15"/>
  <c r="AB145" i="1"/>
  <c r="T150" i="15"/>
  <c r="AB150" i="1"/>
  <c r="T154" i="15"/>
  <c r="AB154" i="1"/>
  <c r="T161" i="15"/>
  <c r="AB161" i="1"/>
  <c r="T195" i="15"/>
  <c r="AB195" i="1"/>
  <c r="T199" i="15"/>
  <c r="AB199" i="1"/>
  <c r="AB213" i="1"/>
  <c r="T213" i="15"/>
  <c r="T221" i="15"/>
  <c r="AB221" i="1"/>
  <c r="T225" i="15"/>
  <c r="AB225" i="1"/>
  <c r="T254" i="15"/>
  <c r="AB254" i="1"/>
  <c r="T185" i="14"/>
  <c r="Z185" i="1"/>
  <c r="T260" i="15"/>
  <c r="AB260" i="1"/>
  <c r="T92" i="14"/>
  <c r="Z92" i="1"/>
  <c r="T98" i="14"/>
  <c r="Z98" i="1"/>
  <c r="T221" i="14"/>
  <c r="Z221" i="1"/>
  <c r="T225" i="14"/>
  <c r="Z225" i="1"/>
  <c r="T242" i="14"/>
  <c r="Z242" i="1"/>
  <c r="T260" i="14"/>
  <c r="Z260" i="1"/>
  <c r="T264" i="14"/>
  <c r="Z264" i="1"/>
  <c r="T40" i="13"/>
  <c r="X40" i="1"/>
  <c r="T150" i="13"/>
  <c r="X150" i="1"/>
  <c r="T154" i="13"/>
  <c r="X154" i="1"/>
  <c r="T161" i="13"/>
  <c r="X161" i="1"/>
  <c r="T166" i="13"/>
  <c r="X166" i="1"/>
  <c r="T259" i="13"/>
  <c r="X259" i="1"/>
  <c r="T263" i="13"/>
  <c r="X263" i="1"/>
  <c r="T267" i="13"/>
  <c r="X267" i="1"/>
  <c r="T271" i="13"/>
  <c r="X271" i="1"/>
  <c r="T25" i="12"/>
  <c r="V25" i="1"/>
  <c r="T30" i="12"/>
  <c r="V30" i="1"/>
  <c r="T34" i="12"/>
  <c r="V34" i="1"/>
  <c r="T229" i="15"/>
  <c r="AB229" i="1"/>
  <c r="AB233" i="1"/>
  <c r="T233" i="15"/>
  <c r="T237" i="15"/>
  <c r="AB237" i="1"/>
  <c r="T242" i="15"/>
  <c r="AB242" i="1"/>
  <c r="T247" i="15"/>
  <c r="AB247" i="1"/>
  <c r="T263" i="15"/>
  <c r="AB263" i="1"/>
  <c r="T267" i="15"/>
  <c r="AB267" i="1"/>
  <c r="T33" i="14"/>
  <c r="Z33" i="1"/>
  <c r="T39" i="14"/>
  <c r="Z39" i="1"/>
  <c r="T51" i="14"/>
  <c r="Z51" i="1"/>
  <c r="T56" i="14"/>
  <c r="Z56" i="1"/>
  <c r="T62" i="14"/>
  <c r="Z62" i="1"/>
  <c r="T68" i="14"/>
  <c r="Z68" i="1"/>
  <c r="T75" i="14"/>
  <c r="Z75" i="1"/>
  <c r="T135" i="14"/>
  <c r="Z135" i="1"/>
  <c r="T166" i="14"/>
  <c r="Z166" i="1"/>
  <c r="T171" i="14"/>
  <c r="Z171" i="1"/>
  <c r="T191" i="14"/>
  <c r="Z191" i="1"/>
  <c r="T195" i="14"/>
  <c r="Z195" i="1"/>
  <c r="T199" i="14"/>
  <c r="Z199" i="1"/>
  <c r="T229" i="14"/>
  <c r="Z229" i="1"/>
  <c r="T247" i="14"/>
  <c r="Z247" i="1"/>
  <c r="T251" i="14"/>
  <c r="Z251" i="1"/>
  <c r="T271" i="14"/>
  <c r="Z271" i="1"/>
  <c r="T46" i="13"/>
  <c r="X46" i="1"/>
  <c r="T50" i="13"/>
  <c r="X50" i="1"/>
  <c r="T79" i="13"/>
  <c r="X79" i="1"/>
  <c r="T84" i="13"/>
  <c r="X84" i="1"/>
  <c r="T121" i="13"/>
  <c r="X121" i="1"/>
  <c r="T128" i="13"/>
  <c r="X128" i="1"/>
  <c r="T133" i="13"/>
  <c r="X133" i="1"/>
  <c r="T56" i="12"/>
  <c r="V56" i="1"/>
  <c r="T219" i="15"/>
  <c r="AB219" i="1"/>
  <c r="T271" i="15"/>
  <c r="AB271" i="1"/>
  <c r="T41" i="14"/>
  <c r="Z41" i="1"/>
  <c r="T80" i="14"/>
  <c r="Z80" i="1"/>
  <c r="T85" i="14"/>
  <c r="Z85" i="1"/>
  <c r="T105" i="14"/>
  <c r="Z105" i="1"/>
  <c r="T138" i="14"/>
  <c r="Z138" i="1"/>
  <c r="T143" i="14"/>
  <c r="Z143" i="1"/>
  <c r="T175" i="14"/>
  <c r="Z175" i="1"/>
  <c r="T203" i="14"/>
  <c r="Z203" i="1"/>
  <c r="T207" i="14"/>
  <c r="Z207" i="1"/>
  <c r="T212" i="14"/>
  <c r="Z212" i="1"/>
  <c r="T232" i="14"/>
  <c r="Z232" i="1"/>
  <c r="T254" i="14"/>
  <c r="Z254" i="1"/>
  <c r="T22" i="13"/>
  <c r="X22" i="1"/>
  <c r="T26" i="13"/>
  <c r="X26" i="1"/>
  <c r="T31" i="13"/>
  <c r="X31" i="1"/>
  <c r="T37" i="13"/>
  <c r="X37" i="1"/>
  <c r="T89" i="13"/>
  <c r="X89" i="1"/>
  <c r="T95" i="13"/>
  <c r="X95" i="1"/>
  <c r="T100" i="13"/>
  <c r="X100" i="1"/>
  <c r="T107" i="13"/>
  <c r="X107" i="1"/>
  <c r="T137" i="13"/>
  <c r="X137" i="1"/>
  <c r="T174" i="13"/>
  <c r="X174" i="1"/>
  <c r="T179" i="13"/>
  <c r="X179" i="1"/>
  <c r="T202" i="13"/>
  <c r="X202" i="1"/>
  <c r="T206" i="13"/>
  <c r="X206" i="1"/>
  <c r="T210" i="13"/>
  <c r="X210" i="1"/>
  <c r="T215" i="13"/>
  <c r="X215" i="1"/>
  <c r="T179" i="12"/>
  <c r="V179" i="1"/>
  <c r="T184" i="12"/>
  <c r="V184" i="1"/>
  <c r="T149" i="14"/>
  <c r="Z149" i="1"/>
  <c r="T153" i="14"/>
  <c r="Z153" i="1"/>
  <c r="T181" i="14"/>
  <c r="Z181" i="1"/>
  <c r="T217" i="14"/>
  <c r="Z217" i="1"/>
  <c r="T237" i="14"/>
  <c r="Z237" i="1"/>
  <c r="T54" i="13"/>
  <c r="X54" i="1"/>
  <c r="T58" i="13"/>
  <c r="X58" i="1"/>
  <c r="T64" i="13"/>
  <c r="X64" i="1"/>
  <c r="T138" i="13"/>
  <c r="X138" i="1"/>
  <c r="T143" i="13"/>
  <c r="X143" i="1"/>
  <c r="T148" i="13"/>
  <c r="X148" i="1"/>
  <c r="T184" i="13"/>
  <c r="X184" i="1"/>
  <c r="T216" i="13"/>
  <c r="X216" i="1"/>
  <c r="T220" i="13"/>
  <c r="X220" i="1"/>
  <c r="X225" i="1"/>
  <c r="T225" i="13"/>
  <c r="T230" i="13"/>
  <c r="X230" i="1"/>
  <c r="T238" i="13"/>
  <c r="X238" i="1"/>
  <c r="T243" i="13"/>
  <c r="X243" i="1"/>
  <c r="T248" i="13"/>
  <c r="X248" i="1"/>
  <c r="T108" i="12"/>
  <c r="V108" i="1"/>
  <c r="T112" i="12"/>
  <c r="V112" i="1"/>
  <c r="T68" i="12"/>
  <c r="V68" i="1"/>
  <c r="T75" i="12"/>
  <c r="V75" i="1"/>
  <c r="T80" i="12"/>
  <c r="V80" i="1"/>
  <c r="T129" i="12"/>
  <c r="V129" i="1"/>
  <c r="T134" i="12"/>
  <c r="V134" i="1"/>
  <c r="T159" i="12"/>
  <c r="V159" i="1"/>
  <c r="T164" i="12"/>
  <c r="V164" i="1"/>
  <c r="T198" i="12"/>
  <c r="V198" i="1"/>
  <c r="T203" i="12"/>
  <c r="V203" i="1"/>
  <c r="T223" i="12"/>
  <c r="V223" i="1"/>
  <c r="T248" i="12"/>
  <c r="V248" i="1"/>
  <c r="T258" i="12"/>
  <c r="V258" i="1"/>
  <c r="T262" i="12"/>
  <c r="V262" i="1"/>
  <c r="T26" i="11"/>
  <c r="T26" i="1"/>
  <c r="T31" i="11"/>
  <c r="T31" i="1"/>
  <c r="T37" i="11"/>
  <c r="T37" i="1"/>
  <c r="T54" i="11"/>
  <c r="T54" i="1"/>
  <c r="T83" i="11"/>
  <c r="T83" i="1"/>
  <c r="T89" i="11"/>
  <c r="T89" i="1"/>
  <c r="T116" i="11"/>
  <c r="T116" i="1"/>
  <c r="T141" i="11"/>
  <c r="T141" i="1"/>
  <c r="T166" i="11"/>
  <c r="T166" i="1"/>
  <c r="T171" i="11"/>
  <c r="T171" i="1"/>
  <c r="T176" i="11"/>
  <c r="T176" i="1"/>
  <c r="T181" i="11"/>
  <c r="T181" i="1"/>
  <c r="T208" i="11"/>
  <c r="T208" i="1"/>
  <c r="T213" i="11"/>
  <c r="T213" i="1"/>
  <c r="T217" i="11"/>
  <c r="T217" i="1"/>
  <c r="T242" i="11"/>
  <c r="T242" i="1"/>
  <c r="T247" i="11"/>
  <c r="T247" i="1"/>
  <c r="T251" i="11"/>
  <c r="T251" i="1"/>
  <c r="X232" i="1"/>
  <c r="T232" i="13"/>
  <c r="T254" i="13"/>
  <c r="X254" i="1"/>
  <c r="S16" i="12"/>
  <c r="R16" i="12" s="1"/>
  <c r="T46" i="12"/>
  <c r="V46" i="1"/>
  <c r="T50" i="12"/>
  <c r="V50" i="1"/>
  <c r="T55" i="12"/>
  <c r="V55" i="1"/>
  <c r="T87" i="12"/>
  <c r="V87" i="1"/>
  <c r="T93" i="12"/>
  <c r="V93" i="1"/>
  <c r="T99" i="12"/>
  <c r="V99" i="1"/>
  <c r="T136" i="12"/>
  <c r="V136" i="1"/>
  <c r="T141" i="12"/>
  <c r="V141" i="1"/>
  <c r="T166" i="12"/>
  <c r="V166" i="1"/>
  <c r="T171" i="12"/>
  <c r="V171" i="1"/>
  <c r="T205" i="12"/>
  <c r="V205" i="1"/>
  <c r="T209" i="12"/>
  <c r="V209" i="1"/>
  <c r="T227" i="12"/>
  <c r="V227" i="1"/>
  <c r="T42" i="11"/>
  <c r="T42" i="1"/>
  <c r="T63" i="11"/>
  <c r="T63" i="1"/>
  <c r="T69" i="11"/>
  <c r="T69" i="1"/>
  <c r="T99" i="11"/>
  <c r="T99" i="1"/>
  <c r="T126" i="11"/>
  <c r="T126" i="1"/>
  <c r="T149" i="11"/>
  <c r="T149" i="1"/>
  <c r="T153" i="11"/>
  <c r="T153" i="1"/>
  <c r="T187" i="11"/>
  <c r="T187" i="1"/>
  <c r="T222" i="11"/>
  <c r="T222" i="1"/>
  <c r="T256" i="11"/>
  <c r="T256" i="1"/>
  <c r="T230" i="12"/>
  <c r="V230" i="1"/>
  <c r="T234" i="12"/>
  <c r="V234" i="1"/>
  <c r="T268" i="12"/>
  <c r="V268" i="1"/>
  <c r="T45" i="11"/>
  <c r="T45" i="1"/>
  <c r="T72" i="11"/>
  <c r="T72" i="1"/>
  <c r="T100" i="11"/>
  <c r="T100" i="1"/>
  <c r="T127" i="1"/>
  <c r="T127" i="11"/>
  <c r="T131" i="11"/>
  <c r="T131" i="1"/>
  <c r="T154" i="11"/>
  <c r="T154" i="1"/>
  <c r="T188" i="11"/>
  <c r="T188" i="1"/>
  <c r="T193" i="11"/>
  <c r="T193" i="1"/>
  <c r="T197" i="11"/>
  <c r="T197" i="1"/>
  <c r="T223" i="11"/>
  <c r="T223" i="1"/>
  <c r="T227" i="11"/>
  <c r="T227" i="1"/>
  <c r="T231" i="11"/>
  <c r="T231" i="1"/>
  <c r="T258" i="11"/>
  <c r="T258" i="1"/>
  <c r="T58" i="10"/>
  <c r="R58" i="1"/>
  <c r="T223" i="13"/>
  <c r="X223" i="1"/>
  <c r="T37" i="12"/>
  <c r="V37" i="1"/>
  <c r="T41" i="12"/>
  <c r="V41" i="1"/>
  <c r="T62" i="12"/>
  <c r="V62" i="1"/>
  <c r="T117" i="12"/>
  <c r="V117" i="1"/>
  <c r="T121" i="12"/>
  <c r="V121" i="1"/>
  <c r="T147" i="12"/>
  <c r="V147" i="1"/>
  <c r="T151" i="12"/>
  <c r="V151" i="1"/>
  <c r="T187" i="12"/>
  <c r="V187" i="1"/>
  <c r="T192" i="12"/>
  <c r="V192" i="1"/>
  <c r="T214" i="12"/>
  <c r="V214" i="1"/>
  <c r="T218" i="12"/>
  <c r="V218" i="1"/>
  <c r="T238" i="12"/>
  <c r="V238" i="1"/>
  <c r="T243" i="12"/>
  <c r="V243" i="1"/>
  <c r="T23" i="11"/>
  <c r="T23" i="1"/>
  <c r="T50" i="11"/>
  <c r="T50" i="1"/>
  <c r="T79" i="11"/>
  <c r="T79" i="1"/>
  <c r="T108" i="11"/>
  <c r="T108" i="1"/>
  <c r="T112" i="11"/>
  <c r="T112" i="1"/>
  <c r="T137" i="11"/>
  <c r="T137" i="1"/>
  <c r="T162" i="11"/>
  <c r="T162" i="1"/>
  <c r="T203" i="11"/>
  <c r="T203" i="1"/>
  <c r="T236" i="11"/>
  <c r="T236" i="1"/>
  <c r="T260" i="11"/>
  <c r="T260" i="1"/>
  <c r="T264" i="11"/>
  <c r="T264" i="1"/>
  <c r="T21" i="10"/>
  <c r="R21" i="1"/>
  <c r="T26" i="10"/>
  <c r="R26" i="1"/>
  <c r="T31" i="10"/>
  <c r="R31" i="1"/>
  <c r="T37" i="10"/>
  <c r="R37" i="1"/>
  <c r="T41" i="10"/>
  <c r="R41" i="1"/>
  <c r="T45" i="10"/>
  <c r="R45" i="1"/>
  <c r="T49" i="10"/>
  <c r="R49" i="1"/>
  <c r="T75" i="10"/>
  <c r="R75" i="1"/>
  <c r="T98" i="10"/>
  <c r="R98" i="1"/>
  <c r="T105" i="10"/>
  <c r="R105" i="1"/>
  <c r="T117" i="10"/>
  <c r="R117" i="1"/>
  <c r="T121" i="10"/>
  <c r="R121" i="1"/>
  <c r="T176" i="10"/>
  <c r="R176" i="1"/>
  <c r="T181" i="10"/>
  <c r="R181" i="1"/>
  <c r="T213" i="10"/>
  <c r="R213" i="1"/>
  <c r="T222" i="10"/>
  <c r="R222" i="1"/>
  <c r="T226" i="10"/>
  <c r="R226" i="1"/>
  <c r="T236" i="10"/>
  <c r="R236" i="1"/>
  <c r="T240" i="10"/>
  <c r="R240" i="1"/>
  <c r="T246" i="10"/>
  <c r="R246" i="1"/>
  <c r="T270" i="10"/>
  <c r="R270" i="1"/>
  <c r="T159" i="9"/>
  <c r="P159" i="1"/>
  <c r="T54" i="10"/>
  <c r="R54" i="1"/>
  <c r="T106" i="10"/>
  <c r="R106" i="1"/>
  <c r="T147" i="10"/>
  <c r="R147" i="1"/>
  <c r="T151" i="10"/>
  <c r="R151" i="1"/>
  <c r="T187" i="10"/>
  <c r="R187" i="1"/>
  <c r="T199" i="10"/>
  <c r="R199" i="1"/>
  <c r="T216" i="10"/>
  <c r="R216" i="1"/>
  <c r="T230" i="10"/>
  <c r="R230" i="1"/>
  <c r="T116" i="9"/>
  <c r="P116" i="1"/>
  <c r="T141" i="9"/>
  <c r="P141" i="1"/>
  <c r="T64" i="10"/>
  <c r="R64" i="1"/>
  <c r="T84" i="10"/>
  <c r="R84" i="1"/>
  <c r="T90" i="10"/>
  <c r="R90" i="1"/>
  <c r="T109" i="10"/>
  <c r="R109" i="1"/>
  <c r="T129" i="10"/>
  <c r="R129" i="1"/>
  <c r="T134" i="10"/>
  <c r="R134" i="1"/>
  <c r="T152" i="10"/>
  <c r="R152" i="1"/>
  <c r="T159" i="10"/>
  <c r="R159" i="1"/>
  <c r="T164" i="10"/>
  <c r="R164" i="1"/>
  <c r="T192" i="10"/>
  <c r="R192" i="1"/>
  <c r="T206" i="10"/>
  <c r="R206" i="1"/>
  <c r="T231" i="10"/>
  <c r="R231" i="1"/>
  <c r="T76" i="9"/>
  <c r="P76" i="1"/>
  <c r="T69" i="10"/>
  <c r="R69" i="1"/>
  <c r="T111" i="10"/>
  <c r="R111" i="1"/>
  <c r="T141" i="10"/>
  <c r="R141" i="1"/>
  <c r="R167" i="1"/>
  <c r="T167" i="10"/>
  <c r="T172" i="10"/>
  <c r="R172" i="1"/>
  <c r="T212" i="10"/>
  <c r="R212" i="1"/>
  <c r="T185" i="9"/>
  <c r="P185" i="1"/>
  <c r="T210" i="9"/>
  <c r="P210" i="1"/>
  <c r="T215" i="9"/>
  <c r="P215" i="1"/>
  <c r="T225" i="9"/>
  <c r="P225" i="1"/>
  <c r="T264" i="9"/>
  <c r="P264" i="1"/>
  <c r="T268" i="9"/>
  <c r="P268" i="1"/>
  <c r="T34" i="8"/>
  <c r="N34" i="1"/>
  <c r="T40" i="8"/>
  <c r="N40" i="1"/>
  <c r="T68" i="8"/>
  <c r="N68" i="1"/>
  <c r="T174" i="8"/>
  <c r="N174" i="1"/>
  <c r="T179" i="8"/>
  <c r="N179" i="1"/>
  <c r="T184" i="8"/>
  <c r="N184" i="1"/>
  <c r="T242" i="6"/>
  <c r="J242" i="1"/>
  <c r="J259" i="1"/>
  <c r="T259" i="6"/>
  <c r="T250" i="10"/>
  <c r="R250" i="1"/>
  <c r="T23" i="9"/>
  <c r="P23" i="1"/>
  <c r="T50" i="9"/>
  <c r="P50" i="1"/>
  <c r="T100" i="9"/>
  <c r="P100" i="1"/>
  <c r="T120" i="9"/>
  <c r="P120" i="1"/>
  <c r="T145" i="9"/>
  <c r="P145" i="1"/>
  <c r="T169" i="9"/>
  <c r="P169" i="1"/>
  <c r="T174" i="9"/>
  <c r="P174" i="1"/>
  <c r="T198" i="9"/>
  <c r="P198" i="1"/>
  <c r="T216" i="9"/>
  <c r="P216" i="1"/>
  <c r="T226" i="9"/>
  <c r="P226" i="1"/>
  <c r="T239" i="9"/>
  <c r="P239" i="1"/>
  <c r="T244" i="9"/>
  <c r="P244" i="1"/>
  <c r="T271" i="9"/>
  <c r="P271" i="1"/>
  <c r="T23" i="8"/>
  <c r="N23" i="1"/>
  <c r="T166" i="8"/>
  <c r="N166" i="1"/>
  <c r="T204" i="8"/>
  <c r="N204" i="1"/>
  <c r="T215" i="8"/>
  <c r="N215" i="1"/>
  <c r="T230" i="8"/>
  <c r="N230" i="1"/>
  <c r="T264" i="8"/>
  <c r="N264" i="1"/>
  <c r="T268" i="8"/>
  <c r="N268" i="1"/>
  <c r="T33" i="7"/>
  <c r="L33" i="1"/>
  <c r="T256" i="10"/>
  <c r="R256" i="1"/>
  <c r="S17" i="9"/>
  <c r="R17" i="9" s="1"/>
  <c r="T29" i="9"/>
  <c r="P29" i="1"/>
  <c r="T33" i="9"/>
  <c r="P33" i="1"/>
  <c r="T39" i="9"/>
  <c r="P39" i="1"/>
  <c r="T52" i="9"/>
  <c r="P52" i="1"/>
  <c r="T85" i="9"/>
  <c r="P85" i="1"/>
  <c r="T107" i="9"/>
  <c r="P107" i="1"/>
  <c r="T130" i="9"/>
  <c r="P130" i="1"/>
  <c r="T135" i="9"/>
  <c r="P135" i="1"/>
  <c r="T149" i="9"/>
  <c r="P149" i="1"/>
  <c r="T162" i="9"/>
  <c r="P162" i="1"/>
  <c r="T187" i="9"/>
  <c r="P187" i="1"/>
  <c r="T203" i="9"/>
  <c r="P203" i="1"/>
  <c r="T231" i="9"/>
  <c r="P231" i="1"/>
  <c r="T248" i="9"/>
  <c r="P248" i="1"/>
  <c r="T259" i="9"/>
  <c r="P259" i="1"/>
  <c r="T24" i="8"/>
  <c r="N24" i="1"/>
  <c r="T29" i="8"/>
  <c r="N29" i="1"/>
  <c r="T47" i="8"/>
  <c r="N47" i="1"/>
  <c r="T85" i="8"/>
  <c r="N85" i="1"/>
  <c r="T114" i="8"/>
  <c r="N114" i="1"/>
  <c r="T118" i="8"/>
  <c r="N118" i="1"/>
  <c r="T134" i="8"/>
  <c r="N134" i="1"/>
  <c r="T138" i="8"/>
  <c r="N138" i="1"/>
  <c r="T41" i="7"/>
  <c r="L41" i="1"/>
  <c r="T136" i="7"/>
  <c r="L136" i="1"/>
  <c r="T253" i="7"/>
  <c r="L253" i="1"/>
  <c r="T258" i="10"/>
  <c r="R258" i="1"/>
  <c r="T262" i="10"/>
  <c r="R262" i="1"/>
  <c r="T266" i="10"/>
  <c r="R266" i="1"/>
  <c r="T45" i="9"/>
  <c r="P45" i="1"/>
  <c r="T58" i="9"/>
  <c r="P58" i="1"/>
  <c r="T64" i="9"/>
  <c r="P64" i="1"/>
  <c r="T72" i="9"/>
  <c r="P72" i="1"/>
  <c r="T92" i="9"/>
  <c r="P92" i="1"/>
  <c r="T109" i="9"/>
  <c r="P109" i="1"/>
  <c r="T114" i="9"/>
  <c r="P114" i="1"/>
  <c r="T154" i="9"/>
  <c r="P154" i="1"/>
  <c r="T183" i="9"/>
  <c r="P183" i="1"/>
  <c r="T194" i="9"/>
  <c r="P194" i="1"/>
  <c r="T206" i="9"/>
  <c r="P206" i="1"/>
  <c r="T234" i="9"/>
  <c r="P234" i="1"/>
  <c r="T263" i="9"/>
  <c r="P263" i="1"/>
  <c r="T52" i="8"/>
  <c r="N52" i="1"/>
  <c r="T57" i="8"/>
  <c r="N57" i="1"/>
  <c r="T152" i="8"/>
  <c r="N152" i="1"/>
  <c r="T159" i="8"/>
  <c r="N159" i="1"/>
  <c r="T192" i="8"/>
  <c r="N192" i="1"/>
  <c r="T196" i="8"/>
  <c r="N196" i="1"/>
  <c r="T201" i="8"/>
  <c r="N201" i="1"/>
  <c r="T224" i="8"/>
  <c r="N224" i="1"/>
  <c r="T254" i="8"/>
  <c r="N254" i="1"/>
  <c r="T62" i="8"/>
  <c r="N62" i="1"/>
  <c r="T81" i="8"/>
  <c r="N81" i="1"/>
  <c r="T107" i="8"/>
  <c r="N107" i="1"/>
  <c r="T111" i="8"/>
  <c r="N111" i="1"/>
  <c r="T145" i="8"/>
  <c r="N145" i="1"/>
  <c r="T150" i="8"/>
  <c r="N150" i="1"/>
  <c r="T203" i="8"/>
  <c r="N203" i="1"/>
  <c r="T232" i="8"/>
  <c r="N232" i="1"/>
  <c r="T236" i="8"/>
  <c r="N236" i="1"/>
  <c r="T240" i="8"/>
  <c r="N240" i="1"/>
  <c r="T246" i="8"/>
  <c r="N246" i="1"/>
  <c r="T260" i="8"/>
  <c r="N260" i="1"/>
  <c r="T25" i="7"/>
  <c r="L25" i="1"/>
  <c r="T44" i="7"/>
  <c r="L44" i="1"/>
  <c r="T101" i="7"/>
  <c r="L101" i="1"/>
  <c r="T108" i="7"/>
  <c r="L108" i="1"/>
  <c r="T112" i="7"/>
  <c r="L112" i="1"/>
  <c r="T180" i="7"/>
  <c r="L180" i="1"/>
  <c r="T34" i="7"/>
  <c r="L34" i="1"/>
  <c r="T212" i="7"/>
  <c r="L212" i="1"/>
  <c r="T242" i="7"/>
  <c r="L242" i="1"/>
  <c r="T78" i="8"/>
  <c r="N78" i="1"/>
  <c r="T95" i="8"/>
  <c r="N95" i="1"/>
  <c r="T100" i="8"/>
  <c r="N100" i="1"/>
  <c r="T127" i="8"/>
  <c r="N127" i="1"/>
  <c r="T131" i="8"/>
  <c r="N131" i="1"/>
  <c r="T187" i="8"/>
  <c r="N187" i="1"/>
  <c r="T208" i="8"/>
  <c r="N208" i="1"/>
  <c r="T213" i="8"/>
  <c r="N213" i="1"/>
  <c r="T229" i="8"/>
  <c r="N229" i="1"/>
  <c r="T269" i="8"/>
  <c r="N269" i="1"/>
  <c r="T39" i="7"/>
  <c r="L39" i="1"/>
  <c r="T51" i="7"/>
  <c r="L51" i="1"/>
  <c r="T56" i="7"/>
  <c r="L56" i="1"/>
  <c r="T62" i="7"/>
  <c r="L62" i="1"/>
  <c r="T114" i="7"/>
  <c r="L114" i="1"/>
  <c r="T118" i="7"/>
  <c r="L118" i="1"/>
  <c r="L143" i="1"/>
  <c r="T143" i="7"/>
  <c r="T148" i="7"/>
  <c r="L148" i="1"/>
  <c r="T185" i="7"/>
  <c r="L185" i="1"/>
  <c r="T190" i="7"/>
  <c r="L190" i="1"/>
  <c r="T213" i="7"/>
  <c r="L213" i="1"/>
  <c r="T217" i="7"/>
  <c r="L217" i="1"/>
  <c r="T246" i="7"/>
  <c r="L246" i="1"/>
  <c r="T260" i="7"/>
  <c r="L260" i="1"/>
  <c r="T264" i="7"/>
  <c r="L264" i="1"/>
  <c r="T58" i="6"/>
  <c r="J58" i="1"/>
  <c r="T64" i="6"/>
  <c r="J64" i="1"/>
  <c r="T112" i="6"/>
  <c r="J112" i="1"/>
  <c r="T73" i="7"/>
  <c r="L73" i="1"/>
  <c r="T121" i="7"/>
  <c r="L121" i="1"/>
  <c r="T128" i="7"/>
  <c r="L128" i="1"/>
  <c r="T133" i="7"/>
  <c r="L133" i="1"/>
  <c r="T158" i="7"/>
  <c r="L158" i="1"/>
  <c r="T162" i="7"/>
  <c r="L162" i="1"/>
  <c r="T195" i="7"/>
  <c r="L195" i="1"/>
  <c r="T199" i="7"/>
  <c r="L199" i="1"/>
  <c r="T220" i="7"/>
  <c r="L220" i="1"/>
  <c r="L224" i="1"/>
  <c r="T224" i="7"/>
  <c r="T248" i="7"/>
  <c r="L248" i="1"/>
  <c r="T268" i="7"/>
  <c r="L268" i="1"/>
  <c r="T143" i="6"/>
  <c r="J143" i="1"/>
  <c r="T148" i="6"/>
  <c r="J148" i="1"/>
  <c r="T166" i="6"/>
  <c r="J166" i="1"/>
  <c r="T171" i="6"/>
  <c r="J171" i="1"/>
  <c r="T81" i="7"/>
  <c r="L81" i="1"/>
  <c r="T87" i="7"/>
  <c r="L87" i="1"/>
  <c r="T95" i="7"/>
  <c r="L95" i="1"/>
  <c r="T134" i="7"/>
  <c r="L134" i="1"/>
  <c r="T170" i="7"/>
  <c r="L170" i="1"/>
  <c r="T175" i="7"/>
  <c r="L175" i="1"/>
  <c r="T207" i="7"/>
  <c r="L207" i="1"/>
  <c r="T228" i="7"/>
  <c r="L228" i="1"/>
  <c r="T232" i="7"/>
  <c r="L232" i="1"/>
  <c r="T236" i="7"/>
  <c r="L236" i="1"/>
  <c r="T251" i="7"/>
  <c r="L251" i="1"/>
  <c r="S17" i="6"/>
  <c r="R17" i="6" s="1"/>
  <c r="T38" i="6"/>
  <c r="J38" i="1"/>
  <c r="T42" i="6"/>
  <c r="J42" i="1"/>
  <c r="T187" i="6"/>
  <c r="J187" i="1"/>
  <c r="T215" i="6"/>
  <c r="J215" i="1"/>
  <c r="T69" i="6"/>
  <c r="J69" i="1"/>
  <c r="T76" i="6"/>
  <c r="J76" i="1"/>
  <c r="T81" i="6"/>
  <c r="J81" i="1"/>
  <c r="T87" i="6"/>
  <c r="J87" i="1"/>
  <c r="T118" i="6"/>
  <c r="J118" i="1"/>
  <c r="T154" i="6"/>
  <c r="J154" i="1"/>
  <c r="T190" i="6"/>
  <c r="J190" i="1"/>
  <c r="T217" i="6"/>
  <c r="J217" i="1"/>
  <c r="T247" i="6"/>
  <c r="J247" i="1"/>
  <c r="T263" i="6"/>
  <c r="J263" i="1"/>
  <c r="T267" i="6"/>
  <c r="J267" i="1"/>
  <c r="T22" i="6"/>
  <c r="J22" i="1"/>
  <c r="T49" i="6"/>
  <c r="J49" i="1"/>
  <c r="T54" i="6"/>
  <c r="J54" i="1"/>
  <c r="T92" i="6"/>
  <c r="J92" i="1"/>
  <c r="T98" i="6"/>
  <c r="J98" i="1"/>
  <c r="T105" i="6"/>
  <c r="J105" i="1"/>
  <c r="J120" i="1"/>
  <c r="T120" i="6"/>
  <c r="T127" i="6"/>
  <c r="J127" i="1"/>
  <c r="T159" i="6"/>
  <c r="J159" i="1"/>
  <c r="T176" i="6"/>
  <c r="J176" i="1"/>
  <c r="T181" i="6"/>
  <c r="J181" i="1"/>
  <c r="T196" i="6"/>
  <c r="J196" i="1"/>
  <c r="T201" i="6"/>
  <c r="J201" i="1"/>
  <c r="T205" i="6"/>
  <c r="J205" i="1"/>
  <c r="T222" i="6"/>
  <c r="J222" i="1"/>
  <c r="T226" i="6"/>
  <c r="J226" i="1"/>
  <c r="T230" i="6"/>
  <c r="J230" i="1"/>
  <c r="T270" i="6"/>
  <c r="J270" i="1"/>
  <c r="T28" i="6"/>
  <c r="J28" i="1"/>
  <c r="T32" i="6"/>
  <c r="J32" i="1"/>
  <c r="T131" i="6"/>
  <c r="J131" i="1"/>
  <c r="T136" i="6"/>
  <c r="J136" i="1"/>
  <c r="T162" i="6"/>
  <c r="J162" i="1"/>
  <c r="T207" i="6"/>
  <c r="J207" i="1"/>
  <c r="J232" i="1"/>
  <c r="T232" i="6"/>
  <c r="T236" i="6"/>
  <c r="J236" i="1"/>
  <c r="T253" i="6"/>
  <c r="J253" i="1"/>
  <c r="T93" i="7"/>
  <c r="L93" i="1"/>
  <c r="H237" i="4"/>
  <c r="I237" i="4" s="1"/>
  <c r="K237" i="4" s="1"/>
  <c r="H180" i="4"/>
  <c r="I180" i="4" s="1"/>
  <c r="K180" i="4" s="1"/>
  <c r="H160" i="4"/>
  <c r="I160" i="4" s="1"/>
  <c r="K160" i="4" s="1"/>
  <c r="H48" i="4"/>
  <c r="I48" i="4" s="1"/>
  <c r="K48" i="4" s="1"/>
  <c r="H232" i="4"/>
  <c r="H174" i="4"/>
  <c r="I174" i="4" s="1"/>
  <c r="K174" i="4" s="1"/>
  <c r="H109" i="4"/>
  <c r="I109" i="4" s="1"/>
  <c r="K109" i="4" s="1"/>
  <c r="H235" i="4"/>
  <c r="I235" i="4" s="1"/>
  <c r="K235" i="4" s="1"/>
  <c r="H158" i="4"/>
  <c r="I158" i="4" s="1"/>
  <c r="K158" i="4" s="1"/>
  <c r="H226" i="4"/>
  <c r="I226" i="4" s="1"/>
  <c r="K226" i="4" s="1"/>
  <c r="H107" i="4"/>
  <c r="I107" i="4" s="1"/>
  <c r="K107" i="4" s="1"/>
  <c r="H239" i="4"/>
  <c r="I239" i="4" s="1"/>
  <c r="K239" i="4" s="1"/>
  <c r="H162" i="4"/>
  <c r="I162" i="4" s="1"/>
  <c r="K162" i="4" s="1"/>
  <c r="H181" i="4"/>
  <c r="I181" i="4" s="1"/>
  <c r="K181" i="4" s="1"/>
  <c r="I15" i="4"/>
  <c r="K15" i="4" s="1"/>
  <c r="L15" i="4" s="1"/>
  <c r="O15" i="4" s="1"/>
  <c r="Q15" i="4" s="1"/>
  <c r="T15" i="4" s="1"/>
  <c r="S15" i="4" s="1"/>
  <c r="R15" i="4" s="1"/>
  <c r="H95" i="4"/>
  <c r="I95" i="4" s="1"/>
  <c r="K95" i="4" s="1"/>
  <c r="H233" i="4"/>
  <c r="I233" i="4" s="1"/>
  <c r="K233" i="4" s="1"/>
  <c r="H175" i="4"/>
  <c r="I175" i="4" s="1"/>
  <c r="K175" i="4" s="1"/>
  <c r="H153" i="4"/>
  <c r="I153" i="4" s="1"/>
  <c r="K153" i="4" s="1"/>
  <c r="H244" i="4"/>
  <c r="I244" i="4" s="1"/>
  <c r="K244" i="4" s="1"/>
  <c r="H228" i="4"/>
  <c r="I228" i="4" s="1"/>
  <c r="K228" i="4" s="1"/>
  <c r="H169" i="4"/>
  <c r="I169" i="4" s="1"/>
  <c r="K169" i="4" s="1"/>
  <c r="H105" i="4"/>
  <c r="I105" i="4" s="1"/>
  <c r="K105" i="4" s="1"/>
  <c r="H227" i="4"/>
  <c r="I227" i="4" s="1"/>
  <c r="K227" i="4" s="1"/>
  <c r="H108" i="4"/>
  <c r="I108" i="4" s="1"/>
  <c r="K108" i="4" s="1"/>
  <c r="H176" i="4"/>
  <c r="I176" i="4" s="1"/>
  <c r="K176" i="4" s="1"/>
  <c r="H230" i="4"/>
  <c r="I230" i="4" s="1"/>
  <c r="K230" i="4" s="1"/>
  <c r="H231" i="4"/>
  <c r="I231" i="4" s="1"/>
  <c r="K231" i="4" s="1"/>
  <c r="H112" i="4"/>
  <c r="I112" i="4" s="1"/>
  <c r="K112" i="4" s="1"/>
  <c r="H161" i="4"/>
  <c r="I161" i="4" s="1"/>
  <c r="K161" i="4" s="1"/>
  <c r="H241" i="4"/>
  <c r="H225" i="4"/>
  <c r="I225" i="4" s="1"/>
  <c r="K225" i="4" s="1"/>
  <c r="H106" i="4"/>
  <c r="I106" i="4" s="1"/>
  <c r="K106" i="4" s="1"/>
  <c r="L106" i="4" s="1"/>
  <c r="O106" i="4" s="1"/>
  <c r="Q106" i="4" s="1"/>
  <c r="H236" i="4"/>
  <c r="I236" i="4" s="1"/>
  <c r="K236" i="4" s="1"/>
  <c r="H179" i="4"/>
  <c r="I179" i="4" s="1"/>
  <c r="K179" i="4" s="1"/>
  <c r="H243" i="4"/>
  <c r="I243" i="4" s="1"/>
  <c r="K243" i="4" s="1"/>
  <c r="H167" i="4"/>
  <c r="I167" i="4" s="1"/>
  <c r="K167" i="4" s="1"/>
  <c r="H154" i="4"/>
  <c r="I154" i="4" s="1"/>
  <c r="K154" i="4" s="1"/>
  <c r="H172" i="4"/>
  <c r="I172" i="4" s="1"/>
  <c r="K172" i="4" s="1"/>
  <c r="H96" i="4"/>
  <c r="I96" i="4" s="1"/>
  <c r="K96" i="4" s="1"/>
  <c r="H246" i="4"/>
  <c r="I246" i="4" s="1"/>
  <c r="K246" i="4" s="1"/>
  <c r="H229" i="4"/>
  <c r="I229" i="4" s="1"/>
  <c r="K229" i="4" s="1"/>
  <c r="H170" i="4"/>
  <c r="I170" i="4" s="1"/>
  <c r="K170" i="4" s="1"/>
  <c r="H110" i="4"/>
  <c r="I110" i="4" s="1"/>
  <c r="K110" i="4" s="1"/>
  <c r="H240" i="4"/>
  <c r="I240" i="4" s="1"/>
  <c r="K240" i="4" s="1"/>
  <c r="H224" i="4"/>
  <c r="H164" i="4"/>
  <c r="I164" i="4" s="1"/>
  <c r="K164" i="4" s="1"/>
  <c r="H47" i="4"/>
  <c r="I47" i="4" s="1"/>
  <c r="K47" i="4" s="1"/>
  <c r="H177" i="4"/>
  <c r="I177" i="4" s="1"/>
  <c r="K177" i="4" s="1"/>
  <c r="H242" i="4"/>
  <c r="I242" i="4" s="1"/>
  <c r="K242" i="4" s="1"/>
  <c r="H166" i="4"/>
  <c r="I166" i="4" s="1"/>
  <c r="K166" i="4" s="1"/>
  <c r="H171" i="4"/>
  <c r="I171" i="4" s="1"/>
  <c r="K171" i="4" s="1"/>
  <c r="H223" i="4"/>
  <c r="I223" i="4" s="1"/>
  <c r="K223" i="4" s="1"/>
  <c r="H101" i="4"/>
  <c r="I101" i="4" s="1"/>
  <c r="K101" i="4" s="1"/>
  <c r="H100" i="4"/>
  <c r="I100" i="4" s="1"/>
  <c r="K100" i="4" s="1"/>
  <c r="H250" i="4"/>
  <c r="I250" i="4" s="1"/>
  <c r="K250" i="4" s="1"/>
  <c r="H165" i="4"/>
  <c r="H159" i="4"/>
  <c r="I159" i="4" s="1"/>
  <c r="K159" i="4" s="1"/>
  <c r="H234" i="4"/>
  <c r="I234" i="4" s="1"/>
  <c r="K234" i="4" s="1"/>
  <c r="H111" i="4"/>
  <c r="I111" i="4" s="1"/>
  <c r="K111" i="4" s="1"/>
  <c r="H238" i="4"/>
  <c r="I238" i="4" s="1"/>
  <c r="K238" i="4" s="1"/>
  <c r="H55" i="3"/>
  <c r="I55" i="3" s="1"/>
  <c r="K55" i="3" s="1"/>
  <c r="H37" i="3"/>
  <c r="H64" i="3"/>
  <c r="I64" i="3" s="1"/>
  <c r="K64" i="3" s="1"/>
  <c r="H45" i="3"/>
  <c r="I45" i="3" s="1"/>
  <c r="K45" i="3" s="1"/>
  <c r="H25" i="3"/>
  <c r="I25" i="3" s="1"/>
  <c r="K25" i="3" s="1"/>
  <c r="H39" i="3"/>
  <c r="I39" i="3" s="1"/>
  <c r="K39" i="3" s="1"/>
  <c r="H38" i="3"/>
  <c r="I38" i="3" s="1"/>
  <c r="K38" i="3" s="1"/>
  <c r="H44" i="3"/>
  <c r="I44" i="3" s="1"/>
  <c r="K44" i="3" s="1"/>
  <c r="H62" i="3"/>
  <c r="H50" i="3"/>
  <c r="H31" i="3"/>
  <c r="H58" i="3"/>
  <c r="I58" i="3" s="1"/>
  <c r="K58" i="3" s="1"/>
  <c r="H40" i="3"/>
  <c r="I40" i="3" s="1"/>
  <c r="K40" i="3" s="1"/>
  <c r="H21" i="3"/>
  <c r="I21" i="3" s="1"/>
  <c r="K21" i="3" s="1"/>
  <c r="H29" i="3"/>
  <c r="I29" i="3" s="1"/>
  <c r="K29" i="3" s="1"/>
  <c r="H28" i="3"/>
  <c r="I28" i="3" s="1"/>
  <c r="K28" i="3" s="1"/>
  <c r="H33" i="3"/>
  <c r="I33" i="3" s="1"/>
  <c r="K33" i="3" s="1"/>
  <c r="H51" i="3"/>
  <c r="I13" i="3"/>
  <c r="K13" i="3" s="1"/>
  <c r="H67" i="3"/>
  <c r="I67" i="3" s="1"/>
  <c r="K67" i="3" s="1"/>
  <c r="H46" i="3"/>
  <c r="I46" i="3" s="1"/>
  <c r="K46" i="3" s="1"/>
  <c r="H26" i="3"/>
  <c r="I26" i="3" s="1"/>
  <c r="K26" i="3" s="1"/>
  <c r="H54" i="3"/>
  <c r="I54" i="3" s="1"/>
  <c r="K54" i="3" s="1"/>
  <c r="H34" i="3"/>
  <c r="I34" i="3" s="1"/>
  <c r="K34" i="3" s="1"/>
  <c r="H69" i="3"/>
  <c r="I69" i="3" s="1"/>
  <c r="K69" i="3" s="1"/>
  <c r="H68" i="3"/>
  <c r="I68" i="3" s="1"/>
  <c r="K68" i="3" s="1"/>
  <c r="H63" i="3"/>
  <c r="I63" i="3" s="1"/>
  <c r="K63" i="3" s="1"/>
  <c r="H24" i="3"/>
  <c r="I24" i="3" s="1"/>
  <c r="K24" i="3" s="1"/>
  <c r="H42" i="3"/>
  <c r="H59" i="3"/>
  <c r="I59" i="3" s="1"/>
  <c r="K59" i="3" s="1"/>
  <c r="H41" i="3"/>
  <c r="I41" i="3" s="1"/>
  <c r="K41" i="3" s="1"/>
  <c r="H22" i="3"/>
  <c r="I22" i="3" s="1"/>
  <c r="K22" i="3" s="1"/>
  <c r="H49" i="3"/>
  <c r="I49" i="3" s="1"/>
  <c r="K49" i="3" s="1"/>
  <c r="H30" i="3"/>
  <c r="I30" i="3" s="1"/>
  <c r="K30" i="3" s="1"/>
  <c r="H57" i="3"/>
  <c r="I57" i="3" s="1"/>
  <c r="K57" i="3" s="1"/>
  <c r="H56" i="3"/>
  <c r="H52" i="3"/>
  <c r="I52" i="3" s="1"/>
  <c r="K52" i="3" s="1"/>
  <c r="H32" i="3"/>
  <c r="H23" i="3"/>
  <c r="T265" i="5"/>
  <c r="H265" i="1"/>
  <c r="T126" i="18"/>
  <c r="AH126" i="1"/>
  <c r="T21" i="18"/>
  <c r="AH21" i="1"/>
  <c r="T174" i="18"/>
  <c r="AH174" i="1"/>
  <c r="T45" i="17"/>
  <c r="AF45" i="1"/>
  <c r="T171" i="17"/>
  <c r="AF171" i="1"/>
  <c r="T176" i="17"/>
  <c r="AF176" i="1"/>
  <c r="T186" i="17"/>
  <c r="AF186" i="1"/>
  <c r="T167" i="16"/>
  <c r="AD167" i="1"/>
  <c r="T38" i="15"/>
  <c r="AB38" i="1"/>
  <c r="T205" i="15"/>
  <c r="AB205" i="1"/>
  <c r="T143" i="5"/>
  <c r="H143" i="1"/>
  <c r="T268" i="5"/>
  <c r="H268" i="1"/>
  <c r="AH44" i="1"/>
  <c r="T44" i="18"/>
  <c r="T131" i="18"/>
  <c r="AH131" i="1"/>
  <c r="T164" i="5"/>
  <c r="H164" i="1"/>
  <c r="T28" i="18"/>
  <c r="AH28" i="1"/>
  <c r="T38" i="18"/>
  <c r="AH38" i="1"/>
  <c r="T89" i="18"/>
  <c r="AH89" i="1"/>
  <c r="T95" i="18"/>
  <c r="AH95" i="1"/>
  <c r="T230" i="18"/>
  <c r="AH230" i="1"/>
  <c r="T48" i="16"/>
  <c r="AD48" i="1"/>
  <c r="T129" i="5"/>
  <c r="H129" i="1"/>
  <c r="T261" i="5"/>
  <c r="H261" i="1"/>
  <c r="T270" i="18"/>
  <c r="AH270" i="1"/>
  <c r="T89" i="17"/>
  <c r="AF89" i="1"/>
  <c r="T260" i="17"/>
  <c r="AF260" i="1"/>
  <c r="T227" i="16"/>
  <c r="AD227" i="1"/>
  <c r="T261" i="16"/>
  <c r="AD261" i="1"/>
  <c r="T119" i="17"/>
  <c r="AF119" i="1"/>
  <c r="T131" i="16"/>
  <c r="AD131" i="1"/>
  <c r="T58" i="18"/>
  <c r="AH58" i="1"/>
  <c r="T107" i="18"/>
  <c r="AH107" i="1"/>
  <c r="T116" i="18"/>
  <c r="AH116" i="1"/>
  <c r="T181" i="18"/>
  <c r="AH181" i="1"/>
  <c r="T217" i="18"/>
  <c r="AH217" i="1"/>
  <c r="T21" i="17"/>
  <c r="AF21" i="1"/>
  <c r="T57" i="17"/>
  <c r="AF57" i="1"/>
  <c r="T129" i="17"/>
  <c r="AF129" i="1"/>
  <c r="T193" i="17"/>
  <c r="AF193" i="1"/>
  <c r="T244" i="17"/>
  <c r="AF244" i="1"/>
  <c r="AF266" i="1"/>
  <c r="T266" i="17"/>
  <c r="T54" i="16"/>
  <c r="AD54" i="1"/>
  <c r="T90" i="15"/>
  <c r="AB90" i="1"/>
  <c r="H258" i="3"/>
  <c r="I258" i="3" s="1"/>
  <c r="K258" i="3" s="1"/>
  <c r="H254" i="3"/>
  <c r="H98" i="3"/>
  <c r="I98" i="3" s="1"/>
  <c r="K98" i="3" s="1"/>
  <c r="H253" i="3"/>
  <c r="I253" i="3" s="1"/>
  <c r="K253" i="3" s="1"/>
  <c r="H260" i="3"/>
  <c r="H256" i="3"/>
  <c r="I256" i="3" s="1"/>
  <c r="K256" i="3" s="1"/>
  <c r="H99" i="3"/>
  <c r="I17" i="3"/>
  <c r="K17" i="3" s="1"/>
  <c r="H255" i="3"/>
  <c r="I255" i="3" s="1"/>
  <c r="K255" i="3" s="1"/>
  <c r="H259" i="3"/>
  <c r="T142" i="5"/>
  <c r="H142" i="1"/>
  <c r="T269" i="5"/>
  <c r="H269" i="1"/>
  <c r="T45" i="18"/>
  <c r="AH45" i="1"/>
  <c r="T54" i="18"/>
  <c r="AH54" i="1"/>
  <c r="T130" i="18"/>
  <c r="AH130" i="1"/>
  <c r="T140" i="18"/>
  <c r="AH140" i="1"/>
  <c r="T150" i="5"/>
  <c r="H150" i="1"/>
  <c r="T154" i="5"/>
  <c r="H154" i="1"/>
  <c r="T256" i="5"/>
  <c r="H256" i="1"/>
  <c r="T23" i="18"/>
  <c r="AH23" i="1"/>
  <c r="T171" i="18"/>
  <c r="AH171" i="1"/>
  <c r="T176" i="18"/>
  <c r="AH176" i="1"/>
  <c r="T204" i="18"/>
  <c r="AH204" i="1"/>
  <c r="T208" i="18"/>
  <c r="AH208" i="1"/>
  <c r="T47" i="17"/>
  <c r="AF47" i="1"/>
  <c r="T169" i="17"/>
  <c r="AF169" i="1"/>
  <c r="T174" i="17"/>
  <c r="AF174" i="1"/>
  <c r="T179" i="17"/>
  <c r="AF179" i="1"/>
  <c r="T184" i="17"/>
  <c r="AF184" i="1"/>
  <c r="T215" i="17"/>
  <c r="AF215" i="1"/>
  <c r="T165" i="16"/>
  <c r="AD165" i="1"/>
  <c r="T170" i="16"/>
  <c r="AD170" i="1"/>
  <c r="T34" i="15"/>
  <c r="AB34" i="1"/>
  <c r="T40" i="15"/>
  <c r="AB40" i="1"/>
  <c r="T203" i="15"/>
  <c r="AB203" i="1"/>
  <c r="T264" i="5"/>
  <c r="H264" i="1"/>
  <c r="T49" i="18"/>
  <c r="AH49" i="1"/>
  <c r="T127" i="18"/>
  <c r="AH127" i="1"/>
  <c r="T127" i="5"/>
  <c r="H127" i="1"/>
  <c r="T34" i="18"/>
  <c r="AH34" i="1"/>
  <c r="T85" i="18"/>
  <c r="AH85" i="1"/>
  <c r="T98" i="18"/>
  <c r="AH98" i="1"/>
  <c r="T232" i="18"/>
  <c r="AH232" i="1"/>
  <c r="T50" i="16"/>
  <c r="AD50" i="1"/>
  <c r="T196" i="16"/>
  <c r="AD196" i="1"/>
  <c r="T100" i="5"/>
  <c r="H100" i="1"/>
  <c r="T136" i="5"/>
  <c r="H136" i="1"/>
  <c r="T247" i="5"/>
  <c r="H247" i="1"/>
  <c r="T263" i="5"/>
  <c r="H263" i="1"/>
  <c r="T268" i="18"/>
  <c r="AH268" i="1"/>
  <c r="T80" i="17"/>
  <c r="AF80" i="1"/>
  <c r="T235" i="17"/>
  <c r="AF235" i="1"/>
  <c r="T258" i="17"/>
  <c r="AF258" i="1"/>
  <c r="T262" i="17"/>
  <c r="AF262" i="1"/>
  <c r="T225" i="16"/>
  <c r="AD225" i="1"/>
  <c r="T259" i="16"/>
  <c r="AD259" i="1"/>
  <c r="T256" i="18"/>
  <c r="AH256" i="1"/>
  <c r="T121" i="17"/>
  <c r="AF121" i="1"/>
  <c r="T129" i="16"/>
  <c r="AD129" i="1"/>
  <c r="T56" i="18"/>
  <c r="AH56" i="1"/>
  <c r="T68" i="18"/>
  <c r="AH68" i="1"/>
  <c r="T109" i="18"/>
  <c r="AH109" i="1"/>
  <c r="AH143" i="1"/>
  <c r="T143" i="18"/>
  <c r="T179" i="18"/>
  <c r="AH179" i="1"/>
  <c r="T184" i="18"/>
  <c r="AH184" i="1"/>
  <c r="T215" i="18"/>
  <c r="AH215" i="1"/>
  <c r="T239" i="18"/>
  <c r="AH239" i="1"/>
  <c r="T23" i="17"/>
  <c r="AF23" i="1"/>
  <c r="T59" i="17"/>
  <c r="AF59" i="1"/>
  <c r="T100" i="17"/>
  <c r="AF100" i="1"/>
  <c r="T136" i="17"/>
  <c r="AF136" i="1"/>
  <c r="T195" i="17"/>
  <c r="AF195" i="1"/>
  <c r="T225" i="17"/>
  <c r="AF225" i="1"/>
  <c r="T247" i="17"/>
  <c r="AF247" i="1"/>
  <c r="T268" i="17"/>
  <c r="AF268" i="1"/>
  <c r="S13" i="16"/>
  <c r="R13" i="16" s="1"/>
  <c r="T56" i="16"/>
  <c r="AD56" i="1"/>
  <c r="T68" i="16"/>
  <c r="AD68" i="1"/>
  <c r="T105" i="16"/>
  <c r="AD105" i="1"/>
  <c r="T143" i="16"/>
  <c r="AD143" i="1"/>
  <c r="T179" i="16"/>
  <c r="AD179" i="1"/>
  <c r="T184" i="16"/>
  <c r="AD184" i="1"/>
  <c r="T202" i="16"/>
  <c r="AD202" i="1"/>
  <c r="T206" i="16"/>
  <c r="AD206" i="1"/>
  <c r="T239" i="16"/>
  <c r="AD239" i="1"/>
  <c r="T244" i="16"/>
  <c r="AD244" i="1"/>
  <c r="T265" i="16"/>
  <c r="AD265" i="1"/>
  <c r="T269" i="16"/>
  <c r="AD269" i="1"/>
  <c r="T47" i="15"/>
  <c r="AB47" i="1"/>
  <c r="T87" i="15"/>
  <c r="AB87" i="1"/>
  <c r="T93" i="15"/>
  <c r="AB93" i="1"/>
  <c r="T119" i="15"/>
  <c r="AB119" i="1"/>
  <c r="T126" i="15"/>
  <c r="AB126" i="1"/>
  <c r="T130" i="15"/>
  <c r="AB130" i="1"/>
  <c r="T166" i="15"/>
  <c r="AB166" i="1"/>
  <c r="T171" i="15"/>
  <c r="AB171" i="1"/>
  <c r="AB176" i="1"/>
  <c r="T176" i="15"/>
  <c r="T181" i="15"/>
  <c r="AB181" i="1"/>
  <c r="T23" i="14"/>
  <c r="Z23" i="1"/>
  <c r="T28" i="14"/>
  <c r="Z28" i="1"/>
  <c r="T108" i="14"/>
  <c r="Z108" i="1"/>
  <c r="T112" i="14"/>
  <c r="Z112" i="1"/>
  <c r="T117" i="14"/>
  <c r="Z117" i="1"/>
  <c r="T121" i="14"/>
  <c r="Z121" i="1"/>
  <c r="T128" i="14"/>
  <c r="Z128" i="1"/>
  <c r="T188" i="13"/>
  <c r="X188" i="1"/>
  <c r="T193" i="13"/>
  <c r="X193" i="1"/>
  <c r="T75" i="18"/>
  <c r="AH75" i="1"/>
  <c r="T118" i="18"/>
  <c r="AH118" i="1"/>
  <c r="T152" i="18"/>
  <c r="AH152" i="1"/>
  <c r="T188" i="18"/>
  <c r="AH188" i="1"/>
  <c r="T193" i="18"/>
  <c r="AH193" i="1"/>
  <c r="T218" i="18"/>
  <c r="AH218" i="1"/>
  <c r="T222" i="18"/>
  <c r="AH222" i="1"/>
  <c r="T243" i="18"/>
  <c r="AH243" i="1"/>
  <c r="T260" i="18"/>
  <c r="AH260" i="1"/>
  <c r="T264" i="18"/>
  <c r="AH264" i="1"/>
  <c r="T28" i="17"/>
  <c r="AF28" i="1"/>
  <c r="T32" i="17"/>
  <c r="AF32" i="1"/>
  <c r="T105" i="17"/>
  <c r="AF105" i="1"/>
  <c r="T138" i="17"/>
  <c r="AF138" i="1"/>
  <c r="T143" i="17"/>
  <c r="AF143" i="1"/>
  <c r="T148" i="17"/>
  <c r="AF148" i="1"/>
  <c r="T152" i="17"/>
  <c r="AF152" i="1"/>
  <c r="T159" i="17"/>
  <c r="AF159" i="1"/>
  <c r="T197" i="17"/>
  <c r="AF197" i="1"/>
  <c r="T202" i="17"/>
  <c r="AF202" i="1"/>
  <c r="T206" i="17"/>
  <c r="AF206" i="1"/>
  <c r="AF227" i="1"/>
  <c r="T227" i="17"/>
  <c r="T253" i="17"/>
  <c r="AF253" i="1"/>
  <c r="T21" i="16"/>
  <c r="AD21" i="1"/>
  <c r="T25" i="16"/>
  <c r="AD25" i="1"/>
  <c r="T76" i="16"/>
  <c r="AD76" i="1"/>
  <c r="T106" i="16"/>
  <c r="AD106" i="1"/>
  <c r="T110" i="16"/>
  <c r="AD110" i="1"/>
  <c r="T115" i="16"/>
  <c r="AD115" i="1"/>
  <c r="T144" i="16"/>
  <c r="AD144" i="1"/>
  <c r="T149" i="16"/>
  <c r="AD149" i="1"/>
  <c r="T185" i="16"/>
  <c r="AD185" i="1"/>
  <c r="T207" i="16"/>
  <c r="AD207" i="1"/>
  <c r="H260" i="4"/>
  <c r="H259" i="4"/>
  <c r="I259" i="4" s="1"/>
  <c r="K259" i="4" s="1"/>
  <c r="I17" i="4"/>
  <c r="K17" i="4" s="1"/>
  <c r="L17" i="4" s="1"/>
  <c r="O17" i="4" s="1"/>
  <c r="Q17" i="4" s="1"/>
  <c r="T17" i="4" s="1"/>
  <c r="S17" i="4" s="1"/>
  <c r="R17" i="4" s="1"/>
  <c r="H255" i="4"/>
  <c r="I255" i="4" s="1"/>
  <c r="K255" i="4" s="1"/>
  <c r="H258" i="4"/>
  <c r="I258" i="4" s="1"/>
  <c r="K258" i="4" s="1"/>
  <c r="H98" i="4"/>
  <c r="I98" i="4" s="1"/>
  <c r="K98" i="4" s="1"/>
  <c r="H256" i="4"/>
  <c r="I256" i="4" s="1"/>
  <c r="K256" i="4" s="1"/>
  <c r="H253" i="4"/>
  <c r="I253" i="4" s="1"/>
  <c r="K253" i="4" s="1"/>
  <c r="H99" i="4"/>
  <c r="H254" i="4"/>
  <c r="I254" i="4" s="1"/>
  <c r="K254" i="4" s="1"/>
  <c r="T144" i="5"/>
  <c r="H144" i="1"/>
  <c r="T271" i="5"/>
  <c r="H271" i="1"/>
  <c r="T47" i="18"/>
  <c r="AH47" i="1"/>
  <c r="T121" i="18"/>
  <c r="AH121" i="1"/>
  <c r="T133" i="18"/>
  <c r="AH133" i="1"/>
  <c r="T147" i="5"/>
  <c r="H147" i="1"/>
  <c r="T151" i="5"/>
  <c r="H151" i="1"/>
  <c r="T253" i="5"/>
  <c r="H253" i="1"/>
  <c r="S17" i="18"/>
  <c r="R17" i="18" s="1"/>
  <c r="T167" i="18"/>
  <c r="AH167" i="1"/>
  <c r="T172" i="18"/>
  <c r="AH172" i="1"/>
  <c r="T201" i="18"/>
  <c r="AH201" i="1"/>
  <c r="T205" i="18"/>
  <c r="AH205" i="1"/>
  <c r="T44" i="17"/>
  <c r="AF44" i="1"/>
  <c r="T48" i="17"/>
  <c r="AF48" i="1"/>
  <c r="T170" i="17"/>
  <c r="AF170" i="1"/>
  <c r="T175" i="17"/>
  <c r="AF175" i="1"/>
  <c r="T180" i="17"/>
  <c r="AF180" i="1"/>
  <c r="T185" i="17"/>
  <c r="AF185" i="1"/>
  <c r="T216" i="17"/>
  <c r="AF216" i="1"/>
  <c r="T166" i="16"/>
  <c r="AD166" i="1"/>
  <c r="T171" i="16"/>
  <c r="AD171" i="1"/>
  <c r="T37" i="15"/>
  <c r="AB37" i="1"/>
  <c r="T41" i="15"/>
  <c r="AB41" i="1"/>
  <c r="T204" i="15"/>
  <c r="AB204" i="1"/>
  <c r="T266" i="5"/>
  <c r="H266" i="1"/>
  <c r="T51" i="18"/>
  <c r="AH51" i="1"/>
  <c r="T129" i="18"/>
  <c r="AH129" i="1"/>
  <c r="T137" i="18"/>
  <c r="AH137" i="1"/>
  <c r="T258" i="5"/>
  <c r="H258" i="1"/>
  <c r="T26" i="18"/>
  <c r="AH26" i="1"/>
  <c r="T31" i="18"/>
  <c r="AH31" i="1"/>
  <c r="T37" i="18"/>
  <c r="AH37" i="1"/>
  <c r="T81" i="18"/>
  <c r="AH81" i="1"/>
  <c r="T87" i="18"/>
  <c r="AH87" i="1"/>
  <c r="T93" i="18"/>
  <c r="AH93" i="1"/>
  <c r="T99" i="18"/>
  <c r="AH99" i="1"/>
  <c r="T160" i="18"/>
  <c r="AH160" i="1"/>
  <c r="T233" i="18"/>
  <c r="AH233" i="1"/>
  <c r="T47" i="16"/>
  <c r="AD47" i="1"/>
  <c r="T51" i="16"/>
  <c r="AD51" i="1"/>
  <c r="T197" i="16"/>
  <c r="AD197" i="1"/>
  <c r="T128" i="5"/>
  <c r="H128" i="1"/>
  <c r="T133" i="5"/>
  <c r="H133" i="1"/>
  <c r="T137" i="5"/>
  <c r="H137" i="1"/>
  <c r="T167" i="5"/>
  <c r="H167" i="1"/>
  <c r="T177" i="5"/>
  <c r="H177" i="1"/>
  <c r="T248" i="5"/>
  <c r="H248" i="1"/>
  <c r="T260" i="5"/>
  <c r="H260" i="1"/>
  <c r="T39" i="18"/>
  <c r="AH39" i="1"/>
  <c r="T269" i="18"/>
  <c r="AH269" i="1"/>
  <c r="T81" i="17"/>
  <c r="AF81" i="1"/>
  <c r="T87" i="17"/>
  <c r="AF87" i="1"/>
  <c r="T236" i="17"/>
  <c r="AF236" i="1"/>
  <c r="T240" i="17"/>
  <c r="AF240" i="1"/>
  <c r="T259" i="17"/>
  <c r="AF259" i="1"/>
  <c r="T263" i="17"/>
  <c r="AF263" i="1"/>
  <c r="T96" i="16"/>
  <c r="AD96" i="1"/>
  <c r="T226" i="16"/>
  <c r="AD226" i="1"/>
  <c r="T230" i="16"/>
  <c r="AD230" i="1"/>
  <c r="T260" i="16"/>
  <c r="AD260" i="1"/>
  <c r="T253" i="18"/>
  <c r="AH253" i="1"/>
  <c r="T114" i="17"/>
  <c r="AF114" i="1"/>
  <c r="T118" i="17"/>
  <c r="AF118" i="1"/>
  <c r="T122" i="17"/>
  <c r="AF122" i="1"/>
  <c r="T126" i="16"/>
  <c r="AD126" i="1"/>
  <c r="T130" i="16"/>
  <c r="AD130" i="1"/>
  <c r="T258" i="15"/>
  <c r="AB258" i="1"/>
  <c r="T57" i="18"/>
  <c r="AH57" i="1"/>
  <c r="T63" i="18"/>
  <c r="AH63" i="1"/>
  <c r="T69" i="18"/>
  <c r="AH69" i="1"/>
  <c r="T106" i="18"/>
  <c r="AH106" i="1"/>
  <c r="T110" i="18"/>
  <c r="AH110" i="1"/>
  <c r="T115" i="18"/>
  <c r="AH115" i="1"/>
  <c r="T144" i="18"/>
  <c r="AH144" i="1"/>
  <c r="T149" i="18"/>
  <c r="AH149" i="1"/>
  <c r="T180" i="18"/>
  <c r="AH180" i="1"/>
  <c r="T185" i="18"/>
  <c r="AH185" i="1"/>
  <c r="T212" i="18"/>
  <c r="AH212" i="1"/>
  <c r="T216" i="18"/>
  <c r="AH216" i="1"/>
  <c r="T236" i="18"/>
  <c r="AH236" i="1"/>
  <c r="T240" i="18"/>
  <c r="AH240" i="1"/>
  <c r="S17" i="17"/>
  <c r="R17" i="17" s="1"/>
  <c r="T51" i="17"/>
  <c r="AF51" i="1"/>
  <c r="T56" i="17"/>
  <c r="AF56" i="1"/>
  <c r="T62" i="17"/>
  <c r="AF62" i="1"/>
  <c r="T96" i="17"/>
  <c r="AF96" i="1"/>
  <c r="T101" i="17"/>
  <c r="AF101" i="1"/>
  <c r="T133" i="17"/>
  <c r="AF133" i="1"/>
  <c r="T137" i="17"/>
  <c r="AF137" i="1"/>
  <c r="T192" i="17"/>
  <c r="AF192" i="1"/>
  <c r="T196" i="17"/>
  <c r="AF196" i="1"/>
  <c r="T222" i="17"/>
  <c r="AF222" i="1"/>
  <c r="T226" i="17"/>
  <c r="AF226" i="1"/>
  <c r="T248" i="17"/>
  <c r="AF248" i="1"/>
  <c r="T265" i="17"/>
  <c r="AF265" i="1"/>
  <c r="T269" i="17"/>
  <c r="AF269" i="1"/>
  <c r="S14" i="16"/>
  <c r="R14" i="16" s="1"/>
  <c r="T52" i="16"/>
  <c r="AD52" i="1"/>
  <c r="T57" i="16"/>
  <c r="AD57" i="1"/>
  <c r="T63" i="16"/>
  <c r="AD63" i="1"/>
  <c r="T69" i="16"/>
  <c r="AD69" i="1"/>
  <c r="T99" i="16"/>
  <c r="AD99" i="1"/>
  <c r="T135" i="16"/>
  <c r="AD135" i="1"/>
  <c r="T140" i="16"/>
  <c r="AD140" i="1"/>
  <c r="T175" i="16"/>
  <c r="AD175" i="1"/>
  <c r="T180" i="16"/>
  <c r="AD180" i="1"/>
  <c r="T198" i="16"/>
  <c r="AD198" i="1"/>
  <c r="T203" i="16"/>
  <c r="AD203" i="1"/>
  <c r="AD232" i="1"/>
  <c r="T232" i="16"/>
  <c r="T236" i="16"/>
  <c r="AD236" i="1"/>
  <c r="T240" i="16"/>
  <c r="AD240" i="1"/>
  <c r="T262" i="16"/>
  <c r="AD262" i="1"/>
  <c r="T266" i="16"/>
  <c r="AD266" i="1"/>
  <c r="T44" i="15"/>
  <c r="AB44" i="1"/>
  <c r="T83" i="15"/>
  <c r="AB83" i="1"/>
  <c r="T89" i="15"/>
  <c r="AB89" i="1"/>
  <c r="AB116" i="1"/>
  <c r="T116" i="15"/>
  <c r="T120" i="15"/>
  <c r="AB120" i="1"/>
  <c r="T127" i="15"/>
  <c r="AB127" i="1"/>
  <c r="T131" i="15"/>
  <c r="AB131" i="1"/>
  <c r="T167" i="15"/>
  <c r="AB167" i="1"/>
  <c r="T172" i="15"/>
  <c r="AB172" i="1"/>
  <c r="T177" i="15"/>
  <c r="AB177" i="1"/>
  <c r="T183" i="15"/>
  <c r="AB183" i="1"/>
  <c r="T24" i="14"/>
  <c r="Z24" i="1"/>
  <c r="T29" i="14"/>
  <c r="Z29" i="1"/>
  <c r="T109" i="14"/>
  <c r="Z109" i="1"/>
  <c r="T114" i="14"/>
  <c r="Z114" i="1"/>
  <c r="T118" i="14"/>
  <c r="Z118" i="1"/>
  <c r="Z122" i="1"/>
  <c r="T122" i="14"/>
  <c r="T129" i="14"/>
  <c r="Z129" i="1"/>
  <c r="T190" i="13"/>
  <c r="X190" i="1"/>
  <c r="T194" i="13"/>
  <c r="X194" i="1"/>
  <c r="T76" i="18"/>
  <c r="AH76" i="1"/>
  <c r="T119" i="18"/>
  <c r="AH119" i="1"/>
  <c r="T153" i="18"/>
  <c r="AH153" i="1"/>
  <c r="T190" i="18"/>
  <c r="AH190" i="1"/>
  <c r="T194" i="18"/>
  <c r="AH194" i="1"/>
  <c r="T219" i="18"/>
  <c r="AH219" i="1"/>
  <c r="AH223" i="1"/>
  <c r="T223" i="18"/>
  <c r="T244" i="18"/>
  <c r="AH244" i="1"/>
  <c r="T261" i="18"/>
  <c r="AH261" i="1"/>
  <c r="T24" i="17"/>
  <c r="AF24" i="1"/>
  <c r="T29" i="17"/>
  <c r="AF29" i="1"/>
  <c r="T63" i="17"/>
  <c r="AF63" i="1"/>
  <c r="T106" i="17"/>
  <c r="AF106" i="1"/>
  <c r="T140" i="17"/>
  <c r="AF140" i="1"/>
  <c r="T144" i="17"/>
  <c r="AF144" i="1"/>
  <c r="T149" i="17"/>
  <c r="AF149" i="1"/>
  <c r="T153" i="17"/>
  <c r="AF153" i="1"/>
  <c r="T160" i="17"/>
  <c r="AF160" i="1"/>
  <c r="T198" i="17"/>
  <c r="AF198" i="1"/>
  <c r="T203" i="17"/>
  <c r="AF203" i="1"/>
  <c r="T207" i="17"/>
  <c r="AF207" i="1"/>
  <c r="T228" i="17"/>
  <c r="AF228" i="1"/>
  <c r="T254" i="17"/>
  <c r="AF254" i="1"/>
  <c r="T22" i="16"/>
  <c r="AD22" i="1"/>
  <c r="T26" i="16"/>
  <c r="AD26" i="1"/>
  <c r="T78" i="16"/>
  <c r="AD78" i="1"/>
  <c r="T107" i="16"/>
  <c r="AD107" i="1"/>
  <c r="T111" i="16"/>
  <c r="AD111" i="1"/>
  <c r="T116" i="16"/>
  <c r="AD116" i="1"/>
  <c r="T145" i="16"/>
  <c r="AD145" i="1"/>
  <c r="T150" i="16"/>
  <c r="AD150" i="1"/>
  <c r="T186" i="16"/>
  <c r="AD186" i="1"/>
  <c r="T208" i="16"/>
  <c r="AD208" i="1"/>
  <c r="T213" i="16"/>
  <c r="AD213" i="1"/>
  <c r="T247" i="16"/>
  <c r="AD247" i="1"/>
  <c r="T251" i="16"/>
  <c r="AD251" i="1"/>
  <c r="S14" i="15"/>
  <c r="R14" i="15" s="1"/>
  <c r="T21" i="15"/>
  <c r="AB21" i="1"/>
  <c r="T25" i="15"/>
  <c r="AB25" i="1"/>
  <c r="T51" i="15"/>
  <c r="AB51" i="1"/>
  <c r="T56" i="15"/>
  <c r="AB56" i="1"/>
  <c r="T98" i="15"/>
  <c r="AB98" i="1"/>
  <c r="T105" i="15"/>
  <c r="AB105" i="1"/>
  <c r="T138" i="15"/>
  <c r="AB138" i="1"/>
  <c r="T143" i="15"/>
  <c r="AB143" i="1"/>
  <c r="T187" i="15"/>
  <c r="AB187" i="1"/>
  <c r="T192" i="15"/>
  <c r="AB192" i="1"/>
  <c r="T209" i="15"/>
  <c r="AB209" i="1"/>
  <c r="T46" i="14"/>
  <c r="Z46" i="1"/>
  <c r="T159" i="14"/>
  <c r="Z159" i="1"/>
  <c r="T69" i="13"/>
  <c r="X69" i="1"/>
  <c r="T111" i="13"/>
  <c r="X111" i="1"/>
  <c r="X116" i="1"/>
  <c r="T116" i="13"/>
  <c r="T162" i="18"/>
  <c r="AH162" i="1"/>
  <c r="T197" i="18"/>
  <c r="AH197" i="1"/>
  <c r="T227" i="18"/>
  <c r="AH227" i="1"/>
  <c r="T249" i="18"/>
  <c r="AH249" i="1"/>
  <c r="T266" i="18"/>
  <c r="AH266" i="1"/>
  <c r="T37" i="17"/>
  <c r="AF37" i="1"/>
  <c r="T41" i="17"/>
  <c r="AF41" i="1"/>
  <c r="T72" i="17"/>
  <c r="AF72" i="1"/>
  <c r="T78" i="17"/>
  <c r="AF78" i="1"/>
  <c r="T111" i="17"/>
  <c r="AF111" i="1"/>
  <c r="T166" i="17"/>
  <c r="AF166" i="1"/>
  <c r="T213" i="17"/>
  <c r="AF213" i="1"/>
  <c r="T233" i="17"/>
  <c r="AF233" i="1"/>
  <c r="T32" i="16"/>
  <c r="AD32" i="1"/>
  <c r="T38" i="16"/>
  <c r="AD38" i="1"/>
  <c r="T42" i="16"/>
  <c r="AD42" i="1"/>
  <c r="T85" i="16"/>
  <c r="AD85" i="1"/>
  <c r="T92" i="16"/>
  <c r="AD92" i="1"/>
  <c r="T122" i="16"/>
  <c r="AD122" i="1"/>
  <c r="T159" i="16"/>
  <c r="AD159" i="1"/>
  <c r="T164" i="16"/>
  <c r="AD164" i="1"/>
  <c r="T193" i="16"/>
  <c r="AD193" i="1"/>
  <c r="T219" i="16"/>
  <c r="AD219" i="1"/>
  <c r="T223" i="16"/>
  <c r="AD223" i="1"/>
  <c r="T256" i="16"/>
  <c r="AD256" i="1"/>
  <c r="T30" i="15"/>
  <c r="AB30" i="1"/>
  <c r="T58" i="15"/>
  <c r="AB58" i="1"/>
  <c r="T64" i="15"/>
  <c r="AB64" i="1"/>
  <c r="T72" i="15"/>
  <c r="AB72" i="1"/>
  <c r="T78" i="15"/>
  <c r="AB78" i="1"/>
  <c r="T107" i="15"/>
  <c r="AB107" i="1"/>
  <c r="T111" i="15"/>
  <c r="AB111" i="1"/>
  <c r="T147" i="15"/>
  <c r="AB147" i="1"/>
  <c r="T151" i="15"/>
  <c r="AB151" i="1"/>
  <c r="T158" i="15"/>
  <c r="AB158" i="1"/>
  <c r="T162" i="15"/>
  <c r="AB162" i="1"/>
  <c r="T196" i="15"/>
  <c r="AB196" i="1"/>
  <c r="T201" i="15"/>
  <c r="AB201" i="1"/>
  <c r="T214" i="15"/>
  <c r="AB214" i="1"/>
  <c r="T222" i="15"/>
  <c r="AB222" i="1"/>
  <c r="T226" i="15"/>
  <c r="AB226" i="1"/>
  <c r="T255" i="15"/>
  <c r="AB255" i="1"/>
  <c r="T186" i="14"/>
  <c r="Z186" i="1"/>
  <c r="T261" i="15"/>
  <c r="AB261" i="1"/>
  <c r="T93" i="14"/>
  <c r="Z93" i="1"/>
  <c r="T99" i="14"/>
  <c r="Z99" i="1"/>
  <c r="T222" i="14"/>
  <c r="Z222" i="1"/>
  <c r="T226" i="14"/>
  <c r="Z226" i="1"/>
  <c r="T243" i="14"/>
  <c r="Z243" i="1"/>
  <c r="T261" i="14"/>
  <c r="Z261" i="1"/>
  <c r="T265" i="14"/>
  <c r="Z265" i="1"/>
  <c r="T41" i="13"/>
  <c r="X41" i="1"/>
  <c r="T151" i="13"/>
  <c r="X151" i="1"/>
  <c r="T158" i="13"/>
  <c r="X158" i="1"/>
  <c r="T162" i="13"/>
  <c r="X162" i="1"/>
  <c r="T167" i="13"/>
  <c r="X167" i="1"/>
  <c r="T260" i="13"/>
  <c r="X260" i="1"/>
  <c r="T264" i="13"/>
  <c r="X264" i="1"/>
  <c r="T268" i="13"/>
  <c r="X268" i="1"/>
  <c r="T22" i="12"/>
  <c r="V22" i="1"/>
  <c r="T26" i="12"/>
  <c r="V26" i="1"/>
  <c r="T31" i="12"/>
  <c r="V31" i="1"/>
  <c r="T144" i="12"/>
  <c r="V144" i="1"/>
  <c r="T230" i="15"/>
  <c r="AB230" i="1"/>
  <c r="T234" i="15"/>
  <c r="AB234" i="1"/>
  <c r="T238" i="15"/>
  <c r="AB238" i="1"/>
  <c r="T243" i="15"/>
  <c r="AB243" i="1"/>
  <c r="T248" i="15"/>
  <c r="AB248" i="1"/>
  <c r="T264" i="15"/>
  <c r="AB264" i="1"/>
  <c r="T268" i="15"/>
  <c r="AB268" i="1"/>
  <c r="T34" i="14"/>
  <c r="Z34" i="1"/>
  <c r="T40" i="14"/>
  <c r="Z40" i="1"/>
  <c r="T52" i="14"/>
  <c r="Z52" i="1"/>
  <c r="T57" i="14"/>
  <c r="Z57" i="1"/>
  <c r="T63" i="14"/>
  <c r="Z63" i="1"/>
  <c r="T69" i="14"/>
  <c r="Z69" i="1"/>
  <c r="T76" i="14"/>
  <c r="Z76" i="1"/>
  <c r="T136" i="14"/>
  <c r="Z136" i="1"/>
  <c r="T167" i="14"/>
  <c r="Z167" i="1"/>
  <c r="T172" i="14"/>
  <c r="Z172" i="1"/>
  <c r="T192" i="14"/>
  <c r="Z192" i="1"/>
  <c r="T196" i="14"/>
  <c r="Z196" i="1"/>
  <c r="T201" i="14"/>
  <c r="Z201" i="1"/>
  <c r="T230" i="14"/>
  <c r="Z230" i="1"/>
  <c r="T248" i="14"/>
  <c r="Z248" i="1"/>
  <c r="T268" i="14"/>
  <c r="Z268" i="1"/>
  <c r="S17" i="13"/>
  <c r="R17" i="13" s="1"/>
  <c r="T47" i="13"/>
  <c r="X47" i="1"/>
  <c r="T75" i="13"/>
  <c r="X75" i="1"/>
  <c r="T80" i="13"/>
  <c r="X80" i="1"/>
  <c r="T85" i="13"/>
  <c r="X85" i="1"/>
  <c r="T122" i="13"/>
  <c r="X122" i="1"/>
  <c r="T129" i="13"/>
  <c r="X129" i="1"/>
  <c r="T134" i="13"/>
  <c r="X134" i="1"/>
  <c r="T57" i="12"/>
  <c r="V57" i="1"/>
  <c r="T250" i="15"/>
  <c r="AB250" i="1"/>
  <c r="S13" i="14"/>
  <c r="R13" i="14" s="1"/>
  <c r="T42" i="14"/>
  <c r="Z42" i="1"/>
  <c r="T81" i="14"/>
  <c r="Z81" i="1"/>
  <c r="T87" i="14"/>
  <c r="Z87" i="1"/>
  <c r="T106" i="14"/>
  <c r="Z106" i="1"/>
  <c r="T140" i="14"/>
  <c r="Z140" i="1"/>
  <c r="T144" i="14"/>
  <c r="Z144" i="1"/>
  <c r="T176" i="14"/>
  <c r="Z176" i="1"/>
  <c r="T204" i="14"/>
  <c r="Z204" i="1"/>
  <c r="T208" i="14"/>
  <c r="Z208" i="1"/>
  <c r="T213" i="14"/>
  <c r="Z213" i="1"/>
  <c r="T233" i="14"/>
  <c r="Z233" i="1"/>
  <c r="T255" i="14"/>
  <c r="Z255" i="1"/>
  <c r="T23" i="13"/>
  <c r="X23" i="1"/>
  <c r="T28" i="13"/>
  <c r="X28" i="1"/>
  <c r="T32" i="13"/>
  <c r="X32" i="1"/>
  <c r="T38" i="13"/>
  <c r="X38" i="1"/>
  <c r="T90" i="13"/>
  <c r="X90" i="1"/>
  <c r="T96" i="13"/>
  <c r="X96" i="1"/>
  <c r="T101" i="13"/>
  <c r="X101" i="1"/>
  <c r="T108" i="13"/>
  <c r="X108" i="1"/>
  <c r="T170" i="13"/>
  <c r="X170" i="1"/>
  <c r="T175" i="13"/>
  <c r="X175" i="1"/>
  <c r="T198" i="13"/>
  <c r="X198" i="1"/>
  <c r="X203" i="1"/>
  <c r="T203" i="13"/>
  <c r="T207" i="13"/>
  <c r="X207" i="1"/>
  <c r="T212" i="13"/>
  <c r="X212" i="1"/>
  <c r="T175" i="12"/>
  <c r="V175" i="1"/>
  <c r="T180" i="12"/>
  <c r="V180" i="1"/>
  <c r="T185" i="12"/>
  <c r="V185" i="1"/>
  <c r="T150" i="14"/>
  <c r="Z150" i="1"/>
  <c r="T154" i="14"/>
  <c r="Z154" i="1"/>
  <c r="T183" i="14"/>
  <c r="Z183" i="1"/>
  <c r="T218" i="14"/>
  <c r="Z218" i="1"/>
  <c r="T238" i="14"/>
  <c r="Z238" i="1"/>
  <c r="T55" i="13"/>
  <c r="X55" i="1"/>
  <c r="T59" i="13"/>
  <c r="X59" i="1"/>
  <c r="T67" i="13"/>
  <c r="X67" i="1"/>
  <c r="T140" i="13"/>
  <c r="X140" i="1"/>
  <c r="T144" i="13"/>
  <c r="X144" i="1"/>
  <c r="X180" i="1"/>
  <c r="T180" i="13"/>
  <c r="T185" i="13"/>
  <c r="X185" i="1"/>
  <c r="T217" i="13"/>
  <c r="X217" i="1"/>
  <c r="X221" i="1"/>
  <c r="T221" i="13"/>
  <c r="T226" i="13"/>
  <c r="X226" i="1"/>
  <c r="T231" i="13"/>
  <c r="X231" i="1"/>
  <c r="T239" i="13"/>
  <c r="X239" i="1"/>
  <c r="T244" i="13"/>
  <c r="X244" i="1"/>
  <c r="T249" i="13"/>
  <c r="X249" i="1"/>
  <c r="T109" i="12"/>
  <c r="V109" i="1"/>
  <c r="T114" i="12"/>
  <c r="V114" i="1"/>
  <c r="T44" i="12"/>
  <c r="V44" i="1"/>
  <c r="T69" i="12"/>
  <c r="V69" i="1"/>
  <c r="T76" i="12"/>
  <c r="V76" i="1"/>
  <c r="T81" i="12"/>
  <c r="V81" i="1"/>
  <c r="T130" i="12"/>
  <c r="V130" i="1"/>
  <c r="T135" i="12"/>
  <c r="V135" i="1"/>
  <c r="T160" i="12"/>
  <c r="V160" i="1"/>
  <c r="T195" i="12"/>
  <c r="V195" i="1"/>
  <c r="T199" i="12"/>
  <c r="V199" i="1"/>
  <c r="T220" i="12"/>
  <c r="V220" i="1"/>
  <c r="T224" i="12"/>
  <c r="V224" i="1"/>
  <c r="T249" i="12"/>
  <c r="V249" i="1"/>
  <c r="T259" i="12"/>
  <c r="V259" i="1"/>
  <c r="V263" i="1"/>
  <c r="T263" i="12"/>
  <c r="T28" i="11"/>
  <c r="T28" i="1"/>
  <c r="T32" i="11"/>
  <c r="T32" i="1"/>
  <c r="T38" i="11"/>
  <c r="T38" i="1"/>
  <c r="T55" i="11"/>
  <c r="T55" i="1"/>
  <c r="T84" i="11"/>
  <c r="T84" i="1"/>
  <c r="T90" i="11"/>
  <c r="T90" i="1"/>
  <c r="T117" i="11"/>
  <c r="T117" i="1"/>
  <c r="T142" i="11"/>
  <c r="T142" i="1"/>
  <c r="T167" i="11"/>
  <c r="T167" i="1"/>
  <c r="T172" i="11"/>
  <c r="T172" i="1"/>
  <c r="T177" i="11"/>
  <c r="T177" i="1"/>
  <c r="T183" i="11"/>
  <c r="T183" i="1"/>
  <c r="T209" i="11"/>
  <c r="T209" i="1"/>
  <c r="T214" i="11"/>
  <c r="T214" i="1"/>
  <c r="T218" i="11"/>
  <c r="T218" i="1"/>
  <c r="T243" i="11"/>
  <c r="T243" i="1"/>
  <c r="T248" i="11"/>
  <c r="T248" i="1"/>
  <c r="T265" i="11"/>
  <c r="T265" i="1"/>
  <c r="T233" i="13"/>
  <c r="X233" i="1"/>
  <c r="T255" i="13"/>
  <c r="X255" i="1"/>
  <c r="T47" i="12"/>
  <c r="V47" i="1"/>
  <c r="T51" i="12"/>
  <c r="V51" i="1"/>
  <c r="T83" i="12"/>
  <c r="V83" i="1"/>
  <c r="T89" i="12"/>
  <c r="V89" i="1"/>
  <c r="T95" i="12"/>
  <c r="V95" i="1"/>
  <c r="T100" i="12"/>
  <c r="V100" i="1"/>
  <c r="T137" i="12"/>
  <c r="V137" i="1"/>
  <c r="T142" i="12"/>
  <c r="V142" i="1"/>
  <c r="T167" i="12"/>
  <c r="V167" i="1"/>
  <c r="T172" i="12"/>
  <c r="V172" i="1"/>
  <c r="T206" i="12"/>
  <c r="V206" i="1"/>
  <c r="T210" i="12"/>
  <c r="V210" i="1"/>
  <c r="T253" i="12"/>
  <c r="V253" i="1"/>
  <c r="T58" i="11"/>
  <c r="T58" i="1"/>
  <c r="T64" i="11"/>
  <c r="T64" i="1"/>
  <c r="T95" i="11"/>
  <c r="T95" i="1"/>
  <c r="T120" i="11"/>
  <c r="T120" i="1"/>
  <c r="T145" i="11"/>
  <c r="T145" i="1"/>
  <c r="T150" i="11"/>
  <c r="T150" i="1"/>
  <c r="T184" i="11"/>
  <c r="T184" i="1"/>
  <c r="T219" i="11"/>
  <c r="T219" i="1"/>
  <c r="T253" i="11"/>
  <c r="T253" i="1"/>
  <c r="T268" i="11"/>
  <c r="T268" i="1"/>
  <c r="T231" i="12"/>
  <c r="V231" i="1"/>
  <c r="T235" i="12"/>
  <c r="V235" i="1"/>
  <c r="T269" i="12"/>
  <c r="V269" i="1"/>
  <c r="T46" i="11"/>
  <c r="T46" i="1"/>
  <c r="T73" i="11"/>
  <c r="T73" i="1"/>
  <c r="T101" i="11"/>
  <c r="T101" i="1"/>
  <c r="T128" i="11"/>
  <c r="T128" i="1"/>
  <c r="T133" i="11"/>
  <c r="T133" i="1"/>
  <c r="T158" i="11"/>
  <c r="T158" i="1"/>
  <c r="T190" i="11"/>
  <c r="T190" i="1"/>
  <c r="T194" i="11"/>
  <c r="T194" i="1"/>
  <c r="T198" i="11"/>
  <c r="T198" i="1"/>
  <c r="T224" i="11"/>
  <c r="T224" i="1"/>
  <c r="T228" i="11"/>
  <c r="T228" i="1"/>
  <c r="T232" i="11"/>
  <c r="T232" i="1"/>
  <c r="T269" i="11"/>
  <c r="T269" i="1"/>
  <c r="T59" i="10"/>
  <c r="R59" i="1"/>
  <c r="T250" i="13"/>
  <c r="X250" i="1"/>
  <c r="T38" i="12"/>
  <c r="V38" i="1"/>
  <c r="T42" i="12"/>
  <c r="V42" i="1"/>
  <c r="T63" i="12"/>
  <c r="V63" i="1"/>
  <c r="T118" i="12"/>
  <c r="V118" i="1"/>
  <c r="T122" i="12"/>
  <c r="V122" i="1"/>
  <c r="T148" i="12"/>
  <c r="V148" i="1"/>
  <c r="T152" i="12"/>
  <c r="V152" i="1"/>
  <c r="T188" i="12"/>
  <c r="V188" i="1"/>
  <c r="T193" i="12"/>
  <c r="V193" i="1"/>
  <c r="T215" i="12"/>
  <c r="V215" i="1"/>
  <c r="T219" i="12"/>
  <c r="V219" i="1"/>
  <c r="V239" i="1"/>
  <c r="T239" i="12"/>
  <c r="T244" i="12"/>
  <c r="V244" i="1"/>
  <c r="T24" i="11"/>
  <c r="T24" i="1"/>
  <c r="T51" i="11"/>
  <c r="T51" i="1"/>
  <c r="T80" i="11"/>
  <c r="T80" i="1"/>
  <c r="T109" i="11"/>
  <c r="T109" i="1"/>
  <c r="T114" i="1"/>
  <c r="T114" i="11"/>
  <c r="T138" i="11"/>
  <c r="T138" i="1"/>
  <c r="T164" i="11"/>
  <c r="T164" i="1"/>
  <c r="T204" i="11"/>
  <c r="T204" i="1"/>
  <c r="T237" i="11"/>
  <c r="T237" i="1"/>
  <c r="T261" i="11"/>
  <c r="T261" i="1"/>
  <c r="T270" i="11"/>
  <c r="T270" i="1"/>
  <c r="T22" i="10"/>
  <c r="R22" i="1"/>
  <c r="T28" i="10"/>
  <c r="R28" i="1"/>
  <c r="T32" i="10"/>
  <c r="R32" i="1"/>
  <c r="T38" i="10"/>
  <c r="R38" i="1"/>
  <c r="T42" i="10"/>
  <c r="R42" i="1"/>
  <c r="T46" i="10"/>
  <c r="R46" i="1"/>
  <c r="T50" i="10"/>
  <c r="R50" i="1"/>
  <c r="T76" i="10"/>
  <c r="R76" i="1"/>
  <c r="T99" i="10"/>
  <c r="R99" i="1"/>
  <c r="T114" i="10"/>
  <c r="R114" i="1"/>
  <c r="T118" i="10"/>
  <c r="R118" i="1"/>
  <c r="T144" i="10"/>
  <c r="R144" i="1"/>
  <c r="T177" i="10"/>
  <c r="R177" i="1"/>
  <c r="T183" i="10"/>
  <c r="R183" i="1"/>
  <c r="T214" i="10"/>
  <c r="R214" i="1"/>
  <c r="T223" i="10"/>
  <c r="R223" i="1"/>
  <c r="T227" i="10"/>
  <c r="R227" i="1"/>
  <c r="T237" i="10"/>
  <c r="R237" i="1"/>
  <c r="T242" i="10"/>
  <c r="R242" i="1"/>
  <c r="R247" i="1"/>
  <c r="T247" i="10"/>
  <c r="T96" i="9"/>
  <c r="P96" i="1"/>
  <c r="T166" i="9"/>
  <c r="P166" i="1"/>
  <c r="T55" i="10"/>
  <c r="R55" i="1"/>
  <c r="T122" i="10"/>
  <c r="R122" i="1"/>
  <c r="T148" i="10"/>
  <c r="R148" i="1"/>
  <c r="T184" i="10"/>
  <c r="R184" i="1"/>
  <c r="T188" i="10"/>
  <c r="R188" i="1"/>
  <c r="T201" i="10"/>
  <c r="R201" i="1"/>
  <c r="T217" i="10"/>
  <c r="R217" i="1"/>
  <c r="T46" i="9"/>
  <c r="P46" i="1"/>
  <c r="T117" i="9"/>
  <c r="P117" i="1"/>
  <c r="T142" i="9"/>
  <c r="P142" i="1"/>
  <c r="T67" i="10"/>
  <c r="R67" i="1"/>
  <c r="T85" i="10"/>
  <c r="R85" i="1"/>
  <c r="T92" i="10"/>
  <c r="R92" i="1"/>
  <c r="T110" i="10"/>
  <c r="R110" i="1"/>
  <c r="T130" i="10"/>
  <c r="R130" i="1"/>
  <c r="T135" i="10"/>
  <c r="R135" i="1"/>
  <c r="T153" i="10"/>
  <c r="R153" i="1"/>
  <c r="T160" i="10"/>
  <c r="R160" i="1"/>
  <c r="T165" i="10"/>
  <c r="R165" i="1"/>
  <c r="T203" i="10"/>
  <c r="R203" i="1"/>
  <c r="T207" i="10"/>
  <c r="R207" i="1"/>
  <c r="T232" i="10"/>
  <c r="R232" i="1"/>
  <c r="T78" i="9"/>
  <c r="P78" i="1"/>
  <c r="T93" i="10"/>
  <c r="R93" i="1"/>
  <c r="T112" i="10"/>
  <c r="R112" i="1"/>
  <c r="T142" i="10"/>
  <c r="R142" i="1"/>
  <c r="T169" i="10"/>
  <c r="R169" i="1"/>
  <c r="T193" i="10"/>
  <c r="R193" i="1"/>
  <c r="T219" i="10"/>
  <c r="R219" i="1"/>
  <c r="T196" i="9"/>
  <c r="P196" i="1"/>
  <c r="T212" i="9"/>
  <c r="P212" i="1"/>
  <c r="T222" i="9"/>
  <c r="P222" i="1"/>
  <c r="T237" i="9"/>
  <c r="P237" i="1"/>
  <c r="T265" i="9"/>
  <c r="P265" i="1"/>
  <c r="T269" i="9"/>
  <c r="P269" i="1"/>
  <c r="T37" i="8"/>
  <c r="N37" i="1"/>
  <c r="T41" i="8"/>
  <c r="N41" i="1"/>
  <c r="T69" i="8"/>
  <c r="N69" i="1"/>
  <c r="T175" i="8"/>
  <c r="N175" i="1"/>
  <c r="T180" i="8"/>
  <c r="N180" i="1"/>
  <c r="T185" i="8"/>
  <c r="N185" i="1"/>
  <c r="J243" i="1"/>
  <c r="T243" i="6"/>
  <c r="T260" i="6"/>
  <c r="J260" i="1"/>
  <c r="T251" i="10"/>
  <c r="R251" i="1"/>
  <c r="T24" i="9"/>
  <c r="P24" i="1"/>
  <c r="T51" i="9"/>
  <c r="P51" i="1"/>
  <c r="T101" i="9"/>
  <c r="P101" i="1"/>
  <c r="T121" i="9"/>
  <c r="P121" i="1"/>
  <c r="T160" i="9"/>
  <c r="P160" i="1"/>
  <c r="T170" i="9"/>
  <c r="P170" i="1"/>
  <c r="T175" i="9"/>
  <c r="P175" i="1"/>
  <c r="T199" i="9"/>
  <c r="P199" i="1"/>
  <c r="T217" i="9"/>
  <c r="P217" i="1"/>
  <c r="T227" i="9"/>
  <c r="P227" i="1"/>
  <c r="T240" i="9"/>
  <c r="P240" i="1"/>
  <c r="T246" i="9"/>
  <c r="P246" i="1"/>
  <c r="S13" i="8"/>
  <c r="R13" i="8" s="1"/>
  <c r="T44" i="8"/>
  <c r="N44" i="1"/>
  <c r="T167" i="8"/>
  <c r="N167" i="1"/>
  <c r="T205" i="8"/>
  <c r="N205" i="1"/>
  <c r="T216" i="8"/>
  <c r="N216" i="1"/>
  <c r="T261" i="8"/>
  <c r="N261" i="1"/>
  <c r="T265" i="8"/>
  <c r="N265" i="1"/>
  <c r="T30" i="7"/>
  <c r="L30" i="1"/>
  <c r="T253" i="10"/>
  <c r="R253" i="1"/>
  <c r="S14" i="9"/>
  <c r="R14" i="9" s="1"/>
  <c r="T25" i="9"/>
  <c r="P25" i="1"/>
  <c r="T30" i="9"/>
  <c r="P30" i="1"/>
  <c r="T34" i="9"/>
  <c r="P34" i="1"/>
  <c r="T40" i="9"/>
  <c r="P40" i="1"/>
  <c r="T54" i="9"/>
  <c r="P54" i="1"/>
  <c r="T87" i="9"/>
  <c r="P87" i="1"/>
  <c r="T127" i="9"/>
  <c r="P127" i="1"/>
  <c r="T131" i="9"/>
  <c r="P131" i="1"/>
  <c r="T136" i="9"/>
  <c r="P136" i="1"/>
  <c r="T150" i="9"/>
  <c r="P150" i="1"/>
  <c r="T164" i="9"/>
  <c r="P164" i="1"/>
  <c r="T188" i="9"/>
  <c r="P188" i="1"/>
  <c r="T220" i="9"/>
  <c r="P220" i="1"/>
  <c r="T232" i="9"/>
  <c r="P232" i="1"/>
  <c r="T249" i="9"/>
  <c r="P249" i="1"/>
  <c r="T260" i="9"/>
  <c r="P260" i="1"/>
  <c r="T25" i="8"/>
  <c r="N25" i="1"/>
  <c r="T30" i="8"/>
  <c r="N30" i="1"/>
  <c r="T48" i="8"/>
  <c r="N48" i="1"/>
  <c r="T87" i="8"/>
  <c r="N87" i="1"/>
  <c r="T115" i="8"/>
  <c r="N115" i="1"/>
  <c r="T119" i="8"/>
  <c r="N119" i="1"/>
  <c r="T135" i="8"/>
  <c r="N135" i="1"/>
  <c r="T140" i="8"/>
  <c r="N140" i="1"/>
  <c r="T42" i="7"/>
  <c r="L42" i="1"/>
  <c r="T137" i="7"/>
  <c r="L137" i="1"/>
  <c r="T254" i="7"/>
  <c r="L254" i="1"/>
  <c r="T259" i="10"/>
  <c r="R259" i="1"/>
  <c r="T263" i="10"/>
  <c r="R263" i="1"/>
  <c r="T267" i="10"/>
  <c r="R267" i="1"/>
  <c r="T55" i="9"/>
  <c r="P55" i="1"/>
  <c r="T59" i="9"/>
  <c r="P59" i="1"/>
  <c r="T67" i="9"/>
  <c r="P67" i="1"/>
  <c r="T73" i="9"/>
  <c r="P73" i="1"/>
  <c r="T93" i="9"/>
  <c r="P93" i="1"/>
  <c r="T110" i="9"/>
  <c r="P110" i="1"/>
  <c r="T137" i="9"/>
  <c r="P137" i="1"/>
  <c r="T165" i="9"/>
  <c r="P165" i="1"/>
  <c r="T184" i="9"/>
  <c r="P184" i="1"/>
  <c r="T195" i="9"/>
  <c r="P195" i="1"/>
  <c r="T207" i="9"/>
  <c r="P207" i="1"/>
  <c r="T235" i="9"/>
  <c r="P235" i="1"/>
  <c r="T32" i="8"/>
  <c r="N32" i="1"/>
  <c r="T54" i="8"/>
  <c r="N54" i="1"/>
  <c r="T58" i="8"/>
  <c r="N58" i="1"/>
  <c r="T153" i="8"/>
  <c r="N153" i="1"/>
  <c r="T160" i="8"/>
  <c r="N160" i="1"/>
  <c r="T193" i="8"/>
  <c r="N193" i="1"/>
  <c r="T197" i="8"/>
  <c r="N197" i="1"/>
  <c r="T221" i="8"/>
  <c r="N221" i="1"/>
  <c r="N225" i="1"/>
  <c r="T225" i="8"/>
  <c r="T255" i="8"/>
  <c r="N255" i="1"/>
  <c r="T63" i="8"/>
  <c r="N63" i="1"/>
  <c r="T83" i="8"/>
  <c r="N83" i="1"/>
  <c r="T108" i="8"/>
  <c r="N108" i="1"/>
  <c r="T142" i="8"/>
  <c r="N142" i="1"/>
  <c r="T147" i="8"/>
  <c r="N147" i="1"/>
  <c r="T171" i="8"/>
  <c r="N171" i="1"/>
  <c r="T219" i="8"/>
  <c r="N219" i="1"/>
  <c r="T233" i="8"/>
  <c r="N233" i="1"/>
  <c r="T237" i="8"/>
  <c r="N237" i="1"/>
  <c r="N242" i="1"/>
  <c r="T242" i="8"/>
  <c r="T247" i="8"/>
  <c r="N247" i="1"/>
  <c r="T22" i="7"/>
  <c r="L22" i="1"/>
  <c r="T26" i="7"/>
  <c r="L26" i="1"/>
  <c r="T45" i="7"/>
  <c r="L45" i="1"/>
  <c r="T105" i="7"/>
  <c r="L105" i="1"/>
  <c r="T109" i="7"/>
  <c r="L109" i="1"/>
  <c r="T176" i="7"/>
  <c r="L176" i="1"/>
  <c r="T181" i="7"/>
  <c r="L181" i="1"/>
  <c r="T37" i="7"/>
  <c r="L37" i="1"/>
  <c r="T238" i="7"/>
  <c r="L238" i="1"/>
  <c r="T243" i="7"/>
  <c r="L243" i="1"/>
  <c r="T90" i="8"/>
  <c r="N90" i="1"/>
  <c r="T96" i="8"/>
  <c r="N96" i="1"/>
  <c r="T121" i="8"/>
  <c r="N121" i="1"/>
  <c r="N128" i="1"/>
  <c r="T128" i="8"/>
  <c r="T164" i="8"/>
  <c r="N164" i="1"/>
  <c r="T188" i="8"/>
  <c r="N188" i="1"/>
  <c r="T209" i="8"/>
  <c r="N209" i="1"/>
  <c r="T214" i="8"/>
  <c r="N214" i="1"/>
  <c r="T249" i="8"/>
  <c r="N249" i="1"/>
  <c r="T270" i="8"/>
  <c r="N270" i="1"/>
  <c r="S15" i="7"/>
  <c r="R15" i="7" s="1"/>
  <c r="T48" i="7"/>
  <c r="L48" i="1"/>
  <c r="T52" i="7"/>
  <c r="L52" i="1"/>
  <c r="T57" i="7"/>
  <c r="L57" i="1"/>
  <c r="T63" i="7"/>
  <c r="L63" i="1"/>
  <c r="T115" i="7"/>
  <c r="L115" i="1"/>
  <c r="T119" i="7"/>
  <c r="L119" i="1"/>
  <c r="T144" i="7"/>
  <c r="L144" i="1"/>
  <c r="T149" i="7"/>
  <c r="L149" i="1"/>
  <c r="T186" i="7"/>
  <c r="L186" i="1"/>
  <c r="T191" i="7"/>
  <c r="L191" i="1"/>
  <c r="T214" i="7"/>
  <c r="L214" i="1"/>
  <c r="T218" i="7"/>
  <c r="L218" i="1"/>
  <c r="T247" i="7"/>
  <c r="L247" i="1"/>
  <c r="T261" i="7"/>
  <c r="L261" i="1"/>
  <c r="T24" i="6"/>
  <c r="J24" i="1"/>
  <c r="T59" i="6"/>
  <c r="J59" i="1"/>
  <c r="T67" i="6"/>
  <c r="J67" i="1"/>
  <c r="T114" i="6"/>
  <c r="J114" i="1"/>
  <c r="T75" i="7"/>
  <c r="L75" i="1"/>
  <c r="T122" i="7"/>
  <c r="L122" i="1"/>
  <c r="T129" i="7"/>
  <c r="L129" i="1"/>
  <c r="T152" i="7"/>
  <c r="L152" i="1"/>
  <c r="T159" i="7"/>
  <c r="L159" i="1"/>
  <c r="T164" i="7"/>
  <c r="L164" i="1"/>
  <c r="T196" i="7"/>
  <c r="L196" i="1"/>
  <c r="T201" i="7"/>
  <c r="L201" i="1"/>
  <c r="T221" i="7"/>
  <c r="L221" i="1"/>
  <c r="T225" i="7"/>
  <c r="L225" i="1"/>
  <c r="T265" i="7"/>
  <c r="L265" i="1"/>
  <c r="T269" i="7"/>
  <c r="L269" i="1"/>
  <c r="T140" i="6"/>
  <c r="J140" i="1"/>
  <c r="T144" i="6"/>
  <c r="J144" i="1"/>
  <c r="T149" i="6"/>
  <c r="J149" i="1"/>
  <c r="T167" i="6"/>
  <c r="J167" i="1"/>
  <c r="T78" i="7"/>
  <c r="L78" i="1"/>
  <c r="T83" i="7"/>
  <c r="L83" i="1"/>
  <c r="T89" i="7"/>
  <c r="L89" i="1"/>
  <c r="T96" i="7"/>
  <c r="L96" i="1"/>
  <c r="T166" i="7"/>
  <c r="L166" i="1"/>
  <c r="T171" i="7"/>
  <c r="L171" i="1"/>
  <c r="T204" i="7"/>
  <c r="L204" i="1"/>
  <c r="T208" i="7"/>
  <c r="L208" i="1"/>
  <c r="T229" i="7"/>
  <c r="L229" i="1"/>
  <c r="T233" i="7"/>
  <c r="L233" i="1"/>
  <c r="T237" i="7"/>
  <c r="L237" i="1"/>
  <c r="T33" i="6"/>
  <c r="J33" i="1"/>
  <c r="T39" i="6"/>
  <c r="J39" i="1"/>
  <c r="T184" i="6"/>
  <c r="J184" i="1"/>
  <c r="T212" i="6"/>
  <c r="J212" i="1"/>
  <c r="T44" i="6"/>
  <c r="J44" i="1"/>
  <c r="T72" i="6"/>
  <c r="J72" i="1"/>
  <c r="T78" i="6"/>
  <c r="J78" i="1"/>
  <c r="T83" i="6"/>
  <c r="J83" i="1"/>
  <c r="T115" i="6"/>
  <c r="J115" i="1"/>
  <c r="T119" i="6"/>
  <c r="J119" i="1"/>
  <c r="T158" i="6"/>
  <c r="J158" i="1"/>
  <c r="T191" i="6"/>
  <c r="J191" i="1"/>
  <c r="T218" i="6"/>
  <c r="J218" i="1"/>
  <c r="T248" i="6"/>
  <c r="J248" i="1"/>
  <c r="T264" i="6"/>
  <c r="J264" i="1"/>
  <c r="T268" i="6"/>
  <c r="J268" i="1"/>
  <c r="T23" i="6"/>
  <c r="J23" i="1"/>
  <c r="T50" i="6"/>
  <c r="J50" i="1"/>
  <c r="T55" i="6"/>
  <c r="J55" i="1"/>
  <c r="T93" i="6"/>
  <c r="J93" i="1"/>
  <c r="T99" i="6"/>
  <c r="J99" i="1"/>
  <c r="T106" i="6"/>
  <c r="J106" i="1"/>
  <c r="T121" i="6"/>
  <c r="J121" i="1"/>
  <c r="T128" i="6"/>
  <c r="J128" i="1"/>
  <c r="T160" i="6"/>
  <c r="J160" i="1"/>
  <c r="T177" i="6"/>
  <c r="J177" i="1"/>
  <c r="T193" i="6"/>
  <c r="J193" i="1"/>
  <c r="T197" i="6"/>
  <c r="J197" i="1"/>
  <c r="T202" i="6"/>
  <c r="J202" i="1"/>
  <c r="T206" i="6"/>
  <c r="J206" i="1"/>
  <c r="T223" i="6"/>
  <c r="J223" i="1"/>
  <c r="T227" i="6"/>
  <c r="J227" i="1"/>
  <c r="T231" i="6"/>
  <c r="J231" i="1"/>
  <c r="T271" i="6"/>
  <c r="J271" i="1"/>
  <c r="T29" i="6"/>
  <c r="J29" i="1"/>
  <c r="T56" i="6"/>
  <c r="J56" i="1"/>
  <c r="T133" i="6"/>
  <c r="J133" i="1"/>
  <c r="T137" i="6"/>
  <c r="J137" i="1"/>
  <c r="T164" i="6"/>
  <c r="J164" i="1"/>
  <c r="T208" i="6"/>
  <c r="J208" i="1"/>
  <c r="T233" i="6"/>
  <c r="J233" i="1"/>
  <c r="T237" i="6"/>
  <c r="J237" i="1"/>
  <c r="T254" i="6"/>
  <c r="J254" i="1"/>
  <c r="T21" i="7"/>
  <c r="L21" i="1"/>
  <c r="I14" i="3"/>
  <c r="K14" i="3" s="1"/>
  <c r="H137" i="3"/>
  <c r="I137" i="3" s="1"/>
  <c r="K137" i="3" s="1"/>
  <c r="H90" i="3"/>
  <c r="H150" i="3"/>
  <c r="H131" i="3"/>
  <c r="H83" i="3"/>
  <c r="I83" i="3" s="1"/>
  <c r="K83" i="3" s="1"/>
  <c r="H135" i="3"/>
  <c r="I135" i="3" s="1"/>
  <c r="K135" i="3" s="1"/>
  <c r="H152" i="3"/>
  <c r="H80" i="3"/>
  <c r="I80" i="3" s="1"/>
  <c r="K80" i="3" s="1"/>
  <c r="H87" i="3"/>
  <c r="H85" i="3"/>
  <c r="I85" i="3" s="1"/>
  <c r="K85" i="3" s="1"/>
  <c r="H151" i="3"/>
  <c r="H133" i="3"/>
  <c r="H84" i="3"/>
  <c r="I84" i="3" s="1"/>
  <c r="K84" i="3" s="1"/>
  <c r="H145" i="3"/>
  <c r="H127" i="3"/>
  <c r="H78" i="3"/>
  <c r="I78" i="3" s="1"/>
  <c r="K78" i="3" s="1"/>
  <c r="H126" i="3"/>
  <c r="H143" i="3"/>
  <c r="H149" i="3"/>
  <c r="I149" i="3" s="1"/>
  <c r="K149" i="3" s="1"/>
  <c r="H76" i="3"/>
  <c r="I76" i="3" s="1"/>
  <c r="K76" i="3" s="1"/>
  <c r="H75" i="3"/>
  <c r="H147" i="3"/>
  <c r="I147" i="3" s="1"/>
  <c r="K147" i="3" s="1"/>
  <c r="H128" i="3"/>
  <c r="I128" i="3" s="1"/>
  <c r="K128" i="3" s="1"/>
  <c r="H79" i="3"/>
  <c r="I79" i="3" s="1"/>
  <c r="K79" i="3" s="1"/>
  <c r="H141" i="3"/>
  <c r="H120" i="3"/>
  <c r="I120" i="3" s="1"/>
  <c r="K120" i="3" s="1"/>
  <c r="H72" i="3"/>
  <c r="I72" i="3" s="1"/>
  <c r="K72" i="3" s="1"/>
  <c r="H93" i="3"/>
  <c r="I93" i="3" s="1"/>
  <c r="K93" i="3" s="1"/>
  <c r="H134" i="3"/>
  <c r="H140" i="3"/>
  <c r="H148" i="3"/>
  <c r="H138" i="3"/>
  <c r="H142" i="3"/>
  <c r="H121" i="3"/>
  <c r="H73" i="3"/>
  <c r="H136" i="3"/>
  <c r="H89" i="3"/>
  <c r="I89" i="3" s="1"/>
  <c r="K89" i="3" s="1"/>
  <c r="H144" i="3"/>
  <c r="H81" i="3"/>
  <c r="H92" i="3"/>
  <c r="I92" i="3" s="1"/>
  <c r="K92" i="3" s="1"/>
  <c r="H130" i="3"/>
  <c r="I130" i="3" s="1"/>
  <c r="K130" i="3" s="1"/>
  <c r="H129" i="3"/>
  <c r="H67" i="4"/>
  <c r="I67" i="4" s="1"/>
  <c r="K67" i="4" s="1"/>
  <c r="H42" i="4"/>
  <c r="I42" i="4" s="1"/>
  <c r="K42" i="4" s="1"/>
  <c r="H23" i="4"/>
  <c r="I23" i="4" s="1"/>
  <c r="K23" i="4" s="1"/>
  <c r="H46" i="4"/>
  <c r="I46" i="4" s="1"/>
  <c r="K46" i="4" s="1"/>
  <c r="H26" i="4"/>
  <c r="I26" i="4" s="1"/>
  <c r="K26" i="4" s="1"/>
  <c r="H57" i="4"/>
  <c r="I57" i="4" s="1"/>
  <c r="K57" i="4" s="1"/>
  <c r="H54" i="4"/>
  <c r="H33" i="4"/>
  <c r="I33" i="4" s="1"/>
  <c r="K33" i="4" s="1"/>
  <c r="H63" i="4"/>
  <c r="I63" i="4" s="1"/>
  <c r="K63" i="4" s="1"/>
  <c r="H50" i="4"/>
  <c r="I50" i="4" s="1"/>
  <c r="K50" i="4" s="1"/>
  <c r="H59" i="4"/>
  <c r="I59" i="4" s="1"/>
  <c r="K59" i="4" s="1"/>
  <c r="H38" i="4"/>
  <c r="I38" i="4" s="1"/>
  <c r="K38" i="4" s="1"/>
  <c r="H64" i="4"/>
  <c r="I64" i="4" s="1"/>
  <c r="K64" i="4" s="1"/>
  <c r="H41" i="4"/>
  <c r="I41" i="4" s="1"/>
  <c r="K41" i="4" s="1"/>
  <c r="H22" i="4"/>
  <c r="I22" i="4" s="1"/>
  <c r="K22" i="4" s="1"/>
  <c r="H45" i="4"/>
  <c r="I45" i="4" s="1"/>
  <c r="K45" i="4" s="1"/>
  <c r="H68" i="4"/>
  <c r="I68" i="4" s="1"/>
  <c r="K68" i="4" s="1"/>
  <c r="H24" i="4"/>
  <c r="I24" i="4" s="1"/>
  <c r="K24" i="4" s="1"/>
  <c r="H51" i="4"/>
  <c r="I51" i="4" s="1"/>
  <c r="K51" i="4" s="1"/>
  <c r="H29" i="4"/>
  <c r="I29" i="4" s="1"/>
  <c r="K29" i="4" s="1"/>
  <c r="I13" i="4"/>
  <c r="K13" i="4" s="1"/>
  <c r="L13" i="4" s="1"/>
  <c r="O13" i="4" s="1"/>
  <c r="Q13" i="4" s="1"/>
  <c r="T13" i="4" s="1"/>
  <c r="S13" i="4" s="1"/>
  <c r="R13" i="4" s="1"/>
  <c r="H49" i="4"/>
  <c r="I49" i="4" s="1"/>
  <c r="K49" i="4" s="1"/>
  <c r="H52" i="4"/>
  <c r="I52" i="4" s="1"/>
  <c r="K52" i="4" s="1"/>
  <c r="H31" i="4"/>
  <c r="I31" i="4" s="1"/>
  <c r="K31" i="4" s="1"/>
  <c r="H69" i="4"/>
  <c r="I69" i="4" s="1"/>
  <c r="K69" i="4" s="1"/>
  <c r="H25" i="4"/>
  <c r="I25" i="4" s="1"/>
  <c r="K25" i="4" s="1"/>
  <c r="H44" i="4"/>
  <c r="I44" i="4" s="1"/>
  <c r="K44" i="4" s="1"/>
  <c r="H39" i="4"/>
  <c r="I39" i="4" s="1"/>
  <c r="K39" i="4" s="1"/>
  <c r="H30" i="4"/>
  <c r="I30" i="4" s="1"/>
  <c r="K30" i="4" s="1"/>
  <c r="H55" i="4"/>
  <c r="I55" i="4" s="1"/>
  <c r="K55" i="4" s="1"/>
  <c r="H32" i="4"/>
  <c r="I32" i="4" s="1"/>
  <c r="K32" i="4" s="1"/>
  <c r="H58" i="4"/>
  <c r="I58" i="4" s="1"/>
  <c r="K58" i="4" s="1"/>
  <c r="H37" i="4"/>
  <c r="I37" i="4" s="1"/>
  <c r="K37" i="4" s="1"/>
  <c r="H21" i="4"/>
  <c r="I21" i="4" s="1"/>
  <c r="K21" i="4" s="1"/>
  <c r="H34" i="4"/>
  <c r="I34" i="4" s="1"/>
  <c r="K34" i="4" s="1"/>
  <c r="H56" i="4"/>
  <c r="I56" i="4" s="1"/>
  <c r="K56" i="4" s="1"/>
  <c r="H62" i="4"/>
  <c r="I62" i="4" s="1"/>
  <c r="K62" i="4" s="1"/>
  <c r="H40" i="4"/>
  <c r="I40" i="4" s="1"/>
  <c r="K40" i="4" s="1"/>
  <c r="H28" i="4"/>
  <c r="I28" i="4" s="1"/>
  <c r="K28" i="4" s="1"/>
  <c r="S14" i="18"/>
  <c r="R14" i="18" s="1"/>
  <c r="T136" i="18"/>
  <c r="AH136" i="1"/>
  <c r="T148" i="5"/>
  <c r="H148" i="1"/>
  <c r="T202" i="18"/>
  <c r="AH202" i="1"/>
  <c r="T138" i="5"/>
  <c r="H138" i="1"/>
  <c r="T249" i="5"/>
  <c r="H249" i="1"/>
  <c r="T40" i="18"/>
  <c r="AH40" i="1"/>
  <c r="T83" i="17"/>
  <c r="AF83" i="1"/>
  <c r="T242" i="17"/>
  <c r="AF242" i="1"/>
  <c r="T98" i="16"/>
  <c r="AD98" i="1"/>
  <c r="T254" i="18"/>
  <c r="AH254" i="1"/>
  <c r="T126" i="17"/>
  <c r="AF126" i="1"/>
  <c r="T42" i="18"/>
  <c r="AH42" i="1"/>
  <c r="T72" i="18"/>
  <c r="AH72" i="1"/>
  <c r="T145" i="18"/>
  <c r="AH145" i="1"/>
  <c r="T186" i="18"/>
  <c r="AH186" i="1"/>
  <c r="T237" i="18"/>
  <c r="AH237" i="1"/>
  <c r="T52" i="17"/>
  <c r="AF52" i="1"/>
  <c r="T98" i="17"/>
  <c r="AF98" i="1"/>
  <c r="T188" i="17"/>
  <c r="AF188" i="1"/>
  <c r="T223" i="17"/>
  <c r="AF223" i="1"/>
  <c r="S15" i="16"/>
  <c r="R15" i="16" s="1"/>
  <c r="T64" i="16"/>
  <c r="AD64" i="1"/>
  <c r="T100" i="16"/>
  <c r="AD100" i="1"/>
  <c r="T136" i="16"/>
  <c r="AD136" i="1"/>
  <c r="T176" i="16"/>
  <c r="AD176" i="1"/>
  <c r="T199" i="16"/>
  <c r="AD199" i="1"/>
  <c r="T233" i="16"/>
  <c r="AD233" i="1"/>
  <c r="T242" i="16"/>
  <c r="AD242" i="1"/>
  <c r="T267" i="16"/>
  <c r="AD267" i="1"/>
  <c r="T45" i="15"/>
  <c r="AB45" i="1"/>
  <c r="T117" i="15"/>
  <c r="AB117" i="1"/>
  <c r="T128" i="15"/>
  <c r="AB128" i="1"/>
  <c r="T169" i="15"/>
  <c r="AB169" i="1"/>
  <c r="T184" i="15"/>
  <c r="AB184" i="1"/>
  <c r="T30" i="14"/>
  <c r="Z30" i="1"/>
  <c r="T119" i="14"/>
  <c r="Z119" i="1"/>
  <c r="T191" i="13"/>
  <c r="X191" i="1"/>
  <c r="T120" i="18"/>
  <c r="AH120" i="1"/>
  <c r="T191" i="18"/>
  <c r="AH191" i="1"/>
  <c r="T224" i="18"/>
  <c r="AH224" i="1"/>
  <c r="T262" i="18"/>
  <c r="AH262" i="1"/>
  <c r="T64" i="17"/>
  <c r="AF64" i="1"/>
  <c r="T141" i="17"/>
  <c r="AF141" i="1"/>
  <c r="T154" i="17"/>
  <c r="AF154" i="1"/>
  <c r="T204" i="17"/>
  <c r="AF204" i="1"/>
  <c r="T229" i="17"/>
  <c r="AF229" i="1"/>
  <c r="T23" i="16"/>
  <c r="AD23" i="1"/>
  <c r="T79" i="16"/>
  <c r="AD79" i="1"/>
  <c r="T112" i="16"/>
  <c r="AD112" i="1"/>
  <c r="T151" i="16"/>
  <c r="AD151" i="1"/>
  <c r="T209" i="16"/>
  <c r="AD209" i="1"/>
  <c r="S15" i="15"/>
  <c r="R15" i="15" s="1"/>
  <c r="T48" i="15"/>
  <c r="AB48" i="1"/>
  <c r="T57" i="15"/>
  <c r="AB57" i="1"/>
  <c r="T135" i="15"/>
  <c r="AB135" i="1"/>
  <c r="T140" i="15"/>
  <c r="AB140" i="1"/>
  <c r="T144" i="15"/>
  <c r="AB144" i="1"/>
  <c r="T188" i="15"/>
  <c r="AB188" i="1"/>
  <c r="T210" i="15"/>
  <c r="AB210" i="1"/>
  <c r="T72" i="13"/>
  <c r="X72" i="1"/>
  <c r="T164" i="18"/>
  <c r="AH164" i="1"/>
  <c r="T228" i="18"/>
  <c r="AH228" i="1"/>
  <c r="T267" i="18"/>
  <c r="AH267" i="1"/>
  <c r="T73" i="17"/>
  <c r="AF73" i="1"/>
  <c r="T112" i="17"/>
  <c r="AF112" i="1"/>
  <c r="T234" i="17"/>
  <c r="AF234" i="1"/>
  <c r="T39" i="16"/>
  <c r="AD39" i="1"/>
  <c r="T87" i="16"/>
  <c r="AD87" i="1"/>
  <c r="T160" i="16"/>
  <c r="AD160" i="1"/>
  <c r="T216" i="16"/>
  <c r="AD216" i="1"/>
  <c r="T26" i="15"/>
  <c r="AB26" i="1"/>
  <c r="T59" i="15"/>
  <c r="AB59" i="1"/>
  <c r="T73" i="15"/>
  <c r="AB73" i="1"/>
  <c r="T112" i="15"/>
  <c r="AB112" i="1"/>
  <c r="T152" i="15"/>
  <c r="AB152" i="1"/>
  <c r="T197" i="15"/>
  <c r="AB197" i="1"/>
  <c r="T215" i="15"/>
  <c r="AB215" i="1"/>
  <c r="T256" i="15"/>
  <c r="AB256" i="1"/>
  <c r="T89" i="14"/>
  <c r="Z89" i="1"/>
  <c r="T223" i="14"/>
  <c r="Z223" i="1"/>
  <c r="T262" i="14"/>
  <c r="Z262" i="1"/>
  <c r="T42" i="13"/>
  <c r="X42" i="1"/>
  <c r="T159" i="13"/>
  <c r="X159" i="1"/>
  <c r="T196" i="13"/>
  <c r="X196" i="1"/>
  <c r="T265" i="13"/>
  <c r="X265" i="1"/>
  <c r="T23" i="12"/>
  <c r="V23" i="1"/>
  <c r="T212" i="12"/>
  <c r="V212" i="1"/>
  <c r="T235" i="15"/>
  <c r="AB235" i="1"/>
  <c r="T244" i="15"/>
  <c r="AB244" i="1"/>
  <c r="T265" i="15"/>
  <c r="AB265" i="1"/>
  <c r="T37" i="14"/>
  <c r="Z37" i="1"/>
  <c r="T54" i="14"/>
  <c r="Z54" i="1"/>
  <c r="T64" i="14"/>
  <c r="Z64" i="1"/>
  <c r="T133" i="14"/>
  <c r="Z133" i="1"/>
  <c r="T169" i="14"/>
  <c r="Z169" i="1"/>
  <c r="T193" i="14"/>
  <c r="Z193" i="1"/>
  <c r="T244" i="14"/>
  <c r="Z244" i="1"/>
  <c r="T48" i="13"/>
  <c r="X48" i="1"/>
  <c r="T81" i="13"/>
  <c r="X81" i="1"/>
  <c r="T126" i="13"/>
  <c r="X126" i="1"/>
  <c r="T169" i="13"/>
  <c r="X169" i="1"/>
  <c r="T78" i="14"/>
  <c r="Z78" i="1"/>
  <c r="T100" i="14"/>
  <c r="Z100" i="1"/>
  <c r="T141" i="14"/>
  <c r="Z141" i="1"/>
  <c r="T177" i="14"/>
  <c r="Z177" i="1"/>
  <c r="T209" i="14"/>
  <c r="Z209" i="1"/>
  <c r="T234" i="14"/>
  <c r="Z234" i="1"/>
  <c r="T24" i="13"/>
  <c r="X24" i="1"/>
  <c r="T33" i="13"/>
  <c r="X33" i="1"/>
  <c r="T92" i="13"/>
  <c r="X92" i="1"/>
  <c r="T105" i="13"/>
  <c r="X105" i="1"/>
  <c r="T171" i="13"/>
  <c r="X171" i="1"/>
  <c r="T199" i="13"/>
  <c r="X199" i="1"/>
  <c r="T208" i="13"/>
  <c r="X208" i="1"/>
  <c r="T176" i="12"/>
  <c r="V176" i="1"/>
  <c r="T147" i="14"/>
  <c r="Z147" i="1"/>
  <c r="T215" i="14"/>
  <c r="Z215" i="1"/>
  <c r="T39" i="13"/>
  <c r="X39" i="1"/>
  <c r="T62" i="13"/>
  <c r="X62" i="1"/>
  <c r="T141" i="13"/>
  <c r="X141" i="1"/>
  <c r="T181" i="13"/>
  <c r="X181" i="1"/>
  <c r="T218" i="13"/>
  <c r="X218" i="1"/>
  <c r="T228" i="13"/>
  <c r="X228" i="1"/>
  <c r="T240" i="13"/>
  <c r="X240" i="1"/>
  <c r="T110" i="12"/>
  <c r="V110" i="1"/>
  <c r="T72" i="12"/>
  <c r="V72" i="1"/>
  <c r="T131" i="12"/>
  <c r="V131" i="1"/>
  <c r="T161" i="12"/>
  <c r="V161" i="1"/>
  <c r="T221" i="12"/>
  <c r="V221" i="1"/>
  <c r="T250" i="12"/>
  <c r="V250" i="1"/>
  <c r="T29" i="11"/>
  <c r="T29" i="1"/>
  <c r="T39" i="11"/>
  <c r="T39" i="1"/>
  <c r="T85" i="11"/>
  <c r="T85" i="1"/>
  <c r="T118" i="11"/>
  <c r="T118" i="1"/>
  <c r="T169" i="11"/>
  <c r="T169" i="1"/>
  <c r="T179" i="11"/>
  <c r="T179" i="1"/>
  <c r="T215" i="11"/>
  <c r="T215" i="1"/>
  <c r="T244" i="11"/>
  <c r="T244" i="1"/>
  <c r="T234" i="13"/>
  <c r="X234" i="1"/>
  <c r="T21" i="12"/>
  <c r="V21" i="1"/>
  <c r="T52" i="12"/>
  <c r="V52" i="1"/>
  <c r="T96" i="12"/>
  <c r="V96" i="1"/>
  <c r="T138" i="12"/>
  <c r="V138" i="1"/>
  <c r="T169" i="12"/>
  <c r="V169" i="1"/>
  <c r="T207" i="12"/>
  <c r="V207" i="1"/>
  <c r="T59" i="11"/>
  <c r="T59" i="1"/>
  <c r="T96" i="11"/>
  <c r="T96" i="1"/>
  <c r="T147" i="11"/>
  <c r="T147" i="1"/>
  <c r="T220" i="11"/>
  <c r="T220" i="1"/>
  <c r="T228" i="12"/>
  <c r="V228" i="1"/>
  <c r="T254" i="12"/>
  <c r="V254" i="1"/>
  <c r="T270" i="12"/>
  <c r="V270" i="1"/>
  <c r="T75" i="11"/>
  <c r="T75" i="1"/>
  <c r="T129" i="11"/>
  <c r="T129" i="1"/>
  <c r="T195" i="11"/>
  <c r="T195" i="1"/>
  <c r="T225" i="11"/>
  <c r="T225" i="1"/>
  <c r="T56" i="10"/>
  <c r="R56" i="1"/>
  <c r="T39" i="12"/>
  <c r="V39" i="1"/>
  <c r="T115" i="12"/>
  <c r="V115" i="1"/>
  <c r="T126" i="12"/>
  <c r="V126" i="1"/>
  <c r="T153" i="12"/>
  <c r="V153" i="1"/>
  <c r="T216" i="12"/>
  <c r="V216" i="1"/>
  <c r="T240" i="12"/>
  <c r="V240" i="1"/>
  <c r="T21" i="11"/>
  <c r="T21" i="1"/>
  <c r="T81" i="11"/>
  <c r="T81" i="1"/>
  <c r="T115" i="11"/>
  <c r="T115" i="1"/>
  <c r="T262" i="11"/>
  <c r="T262" i="1"/>
  <c r="T80" i="10"/>
  <c r="R80" i="1"/>
  <c r="T126" i="10"/>
  <c r="R126" i="1"/>
  <c r="T149" i="10"/>
  <c r="R149" i="1"/>
  <c r="T185" i="10"/>
  <c r="R185" i="1"/>
  <c r="T197" i="10"/>
  <c r="R197" i="1"/>
  <c r="T202" i="10"/>
  <c r="R202" i="1"/>
  <c r="T218" i="10"/>
  <c r="R218" i="1"/>
  <c r="T47" i="9"/>
  <c r="P47" i="1"/>
  <c r="T118" i="9"/>
  <c r="P118" i="1"/>
  <c r="T143" i="9"/>
  <c r="P143" i="1"/>
  <c r="T68" i="10"/>
  <c r="R68" i="1"/>
  <c r="T87" i="10"/>
  <c r="R87" i="1"/>
  <c r="T107" i="10"/>
  <c r="R107" i="1"/>
  <c r="T127" i="10"/>
  <c r="R127" i="1"/>
  <c r="T131" i="10"/>
  <c r="R131" i="1"/>
  <c r="T136" i="10"/>
  <c r="R136" i="1"/>
  <c r="T154" i="10"/>
  <c r="R154" i="1"/>
  <c r="T161" i="10"/>
  <c r="R161" i="1"/>
  <c r="T190" i="10"/>
  <c r="R190" i="1"/>
  <c r="T204" i="10"/>
  <c r="R204" i="1"/>
  <c r="T208" i="10"/>
  <c r="R208" i="1"/>
  <c r="T233" i="10"/>
  <c r="R233" i="1"/>
  <c r="T79" i="9"/>
  <c r="P79" i="1"/>
  <c r="T95" i="10"/>
  <c r="R95" i="1"/>
  <c r="T138" i="10"/>
  <c r="R138" i="1"/>
  <c r="T143" i="10"/>
  <c r="R143" i="1"/>
  <c r="T170" i="10"/>
  <c r="R170" i="1"/>
  <c r="T194" i="10"/>
  <c r="R194" i="1"/>
  <c r="T21" i="9"/>
  <c r="P21" i="1"/>
  <c r="T197" i="9"/>
  <c r="P197" i="1"/>
  <c r="T213" i="9"/>
  <c r="P213" i="1"/>
  <c r="T223" i="9"/>
  <c r="P223" i="1"/>
  <c r="T253" i="9"/>
  <c r="P253" i="1"/>
  <c r="T266" i="9"/>
  <c r="P266" i="1"/>
  <c r="T270" i="9"/>
  <c r="P270" i="1"/>
  <c r="T38" i="8"/>
  <c r="N38" i="1"/>
  <c r="T42" i="8"/>
  <c r="N42" i="1"/>
  <c r="T72" i="8"/>
  <c r="N72" i="1"/>
  <c r="T176" i="8"/>
  <c r="N176" i="1"/>
  <c r="T181" i="8"/>
  <c r="N181" i="1"/>
  <c r="T248" i="8"/>
  <c r="N248" i="1"/>
  <c r="T244" i="6"/>
  <c r="J244" i="1"/>
  <c r="T261" i="6"/>
  <c r="J261" i="1"/>
  <c r="T271" i="10"/>
  <c r="R271" i="1"/>
  <c r="T48" i="9"/>
  <c r="P48" i="1"/>
  <c r="T81" i="9"/>
  <c r="P81" i="1"/>
  <c r="T105" i="9"/>
  <c r="P105" i="1"/>
  <c r="T122" i="9"/>
  <c r="P122" i="1"/>
  <c r="T161" i="9"/>
  <c r="P161" i="1"/>
  <c r="T171" i="9"/>
  <c r="P171" i="1"/>
  <c r="T176" i="9"/>
  <c r="P176" i="1"/>
  <c r="T201" i="9"/>
  <c r="P201" i="1"/>
  <c r="T218" i="9"/>
  <c r="P218" i="1"/>
  <c r="T228" i="9"/>
  <c r="P228" i="1"/>
  <c r="T242" i="9"/>
  <c r="P242" i="1"/>
  <c r="T255" i="9"/>
  <c r="P255" i="1"/>
  <c r="T21" i="8"/>
  <c r="N21" i="1"/>
  <c r="T45" i="8"/>
  <c r="N45" i="1"/>
  <c r="T169" i="8"/>
  <c r="N169" i="1"/>
  <c r="T206" i="8"/>
  <c r="N206" i="1"/>
  <c r="T217" i="8"/>
  <c r="N217" i="1"/>
  <c r="T262" i="8"/>
  <c r="N262" i="1"/>
  <c r="T266" i="8"/>
  <c r="N266" i="1"/>
  <c r="T31" i="7"/>
  <c r="L31" i="1"/>
  <c r="T254" i="10"/>
  <c r="R254" i="1"/>
  <c r="S15" i="9"/>
  <c r="R15" i="9" s="1"/>
  <c r="T26" i="9"/>
  <c r="P26" i="1"/>
  <c r="T31" i="9"/>
  <c r="P31" i="1"/>
  <c r="T37" i="9"/>
  <c r="P37" i="1"/>
  <c r="T41" i="9"/>
  <c r="P41" i="1"/>
  <c r="T83" i="9"/>
  <c r="P83" i="1"/>
  <c r="T89" i="9"/>
  <c r="P89" i="1"/>
  <c r="T128" i="9"/>
  <c r="P128" i="1"/>
  <c r="T133" i="9"/>
  <c r="P133" i="1"/>
  <c r="T147" i="9"/>
  <c r="P147" i="1"/>
  <c r="T151" i="9"/>
  <c r="P151" i="1"/>
  <c r="T177" i="9"/>
  <c r="P177" i="1"/>
  <c r="T190" i="9"/>
  <c r="P190" i="1"/>
  <c r="T229" i="9"/>
  <c r="P229" i="1"/>
  <c r="T233" i="9"/>
  <c r="P233" i="1"/>
  <c r="T250" i="9"/>
  <c r="P250" i="1"/>
  <c r="T261" i="9"/>
  <c r="P261" i="1"/>
  <c r="T26" i="8"/>
  <c r="N26" i="1"/>
  <c r="T31" i="8"/>
  <c r="N31" i="1"/>
  <c r="T49" i="8"/>
  <c r="N49" i="1"/>
  <c r="T89" i="8"/>
  <c r="N89" i="1"/>
  <c r="T116" i="8"/>
  <c r="N116" i="1"/>
  <c r="T120" i="8"/>
  <c r="N120" i="1"/>
  <c r="T136" i="8"/>
  <c r="N136" i="1"/>
  <c r="T141" i="8"/>
  <c r="N141" i="1"/>
  <c r="T68" i="7"/>
  <c r="L68" i="1"/>
  <c r="T138" i="7"/>
  <c r="L138" i="1"/>
  <c r="T255" i="7"/>
  <c r="L255" i="1"/>
  <c r="T260" i="10"/>
  <c r="R260" i="1"/>
  <c r="T264" i="10"/>
  <c r="R264" i="1"/>
  <c r="T268" i="10"/>
  <c r="R268" i="1"/>
  <c r="T56" i="9"/>
  <c r="P56" i="1"/>
  <c r="T62" i="9"/>
  <c r="P62" i="1"/>
  <c r="T68" i="9"/>
  <c r="P68" i="1"/>
  <c r="T75" i="9"/>
  <c r="P75" i="1"/>
  <c r="T95" i="9"/>
  <c r="P95" i="1"/>
  <c r="T111" i="9"/>
  <c r="P111" i="1"/>
  <c r="T138" i="9"/>
  <c r="P138" i="1"/>
  <c r="T180" i="9"/>
  <c r="P180" i="1"/>
  <c r="T192" i="9"/>
  <c r="P192" i="1"/>
  <c r="T204" i="9"/>
  <c r="P204" i="1"/>
  <c r="T208" i="9"/>
  <c r="P208" i="1"/>
  <c r="T236" i="9"/>
  <c r="P236" i="1"/>
  <c r="T50" i="8"/>
  <c r="N50" i="1"/>
  <c r="T55" i="8"/>
  <c r="N55" i="1"/>
  <c r="T101" i="8"/>
  <c r="N101" i="1"/>
  <c r="T154" i="8"/>
  <c r="N154" i="1"/>
  <c r="T161" i="8"/>
  <c r="N161" i="1"/>
  <c r="T194" i="8"/>
  <c r="N194" i="1"/>
  <c r="T198" i="8"/>
  <c r="N198" i="1"/>
  <c r="T222" i="8"/>
  <c r="N222" i="1"/>
  <c r="T226" i="8"/>
  <c r="N226" i="1"/>
  <c r="T256" i="8"/>
  <c r="N256" i="1"/>
  <c r="T64" i="8"/>
  <c r="N64" i="1"/>
  <c r="T105" i="8"/>
  <c r="N105" i="1"/>
  <c r="T109" i="8"/>
  <c r="N109" i="1"/>
  <c r="T143" i="8"/>
  <c r="N143" i="1"/>
  <c r="T148" i="8"/>
  <c r="N148" i="1"/>
  <c r="T172" i="8"/>
  <c r="N172" i="1"/>
  <c r="T220" i="8"/>
  <c r="N220" i="1"/>
  <c r="T234" i="8"/>
  <c r="N234" i="1"/>
  <c r="T238" i="8"/>
  <c r="N238" i="1"/>
  <c r="N243" i="1"/>
  <c r="T243" i="8"/>
  <c r="T258" i="8"/>
  <c r="N258" i="1"/>
  <c r="T23" i="7"/>
  <c r="L23" i="1"/>
  <c r="T28" i="7"/>
  <c r="L28" i="1"/>
  <c r="T46" i="7"/>
  <c r="L46" i="1"/>
  <c r="T106" i="7"/>
  <c r="L106" i="1"/>
  <c r="T110" i="7"/>
  <c r="L110" i="1"/>
  <c r="T177" i="7"/>
  <c r="L177" i="1"/>
  <c r="L183" i="1"/>
  <c r="T183" i="7"/>
  <c r="T38" i="7"/>
  <c r="L38" i="1"/>
  <c r="T239" i="7"/>
  <c r="L239" i="1"/>
  <c r="T75" i="8"/>
  <c r="N75" i="1"/>
  <c r="T92" i="8"/>
  <c r="N92" i="1"/>
  <c r="T98" i="8"/>
  <c r="N98" i="1"/>
  <c r="N122" i="1"/>
  <c r="T122" i="8"/>
  <c r="T129" i="8"/>
  <c r="N129" i="1"/>
  <c r="T165" i="8"/>
  <c r="N165" i="1"/>
  <c r="T190" i="8"/>
  <c r="N190" i="1"/>
  <c r="T210" i="8"/>
  <c r="N210" i="1"/>
  <c r="T227" i="8"/>
  <c r="N227" i="1"/>
  <c r="T250" i="8"/>
  <c r="N250" i="1"/>
  <c r="T271" i="8"/>
  <c r="N271" i="1"/>
  <c r="T49" i="7"/>
  <c r="L49" i="1"/>
  <c r="T54" i="7"/>
  <c r="L54" i="1"/>
  <c r="T58" i="7"/>
  <c r="L58" i="1"/>
  <c r="T64" i="7"/>
  <c r="L64" i="1"/>
  <c r="T116" i="7"/>
  <c r="L116" i="1"/>
  <c r="T141" i="7"/>
  <c r="L141" i="1"/>
  <c r="T145" i="7"/>
  <c r="L145" i="1"/>
  <c r="T150" i="7"/>
  <c r="L150" i="1"/>
  <c r="T187" i="7"/>
  <c r="L187" i="1"/>
  <c r="T192" i="7"/>
  <c r="L192" i="1"/>
  <c r="T215" i="7"/>
  <c r="L215" i="1"/>
  <c r="T219" i="7"/>
  <c r="L219" i="1"/>
  <c r="T258" i="7"/>
  <c r="L258" i="1"/>
  <c r="T262" i="7"/>
  <c r="L262" i="1"/>
  <c r="T25" i="6"/>
  <c r="J25" i="1"/>
  <c r="T62" i="6"/>
  <c r="J62" i="1"/>
  <c r="T68" i="6"/>
  <c r="J68" i="1"/>
  <c r="T69" i="7"/>
  <c r="L69" i="1"/>
  <c r="T76" i="7"/>
  <c r="L76" i="1"/>
  <c r="T126" i="7"/>
  <c r="L126" i="1"/>
  <c r="T130" i="7"/>
  <c r="L130" i="1"/>
  <c r="T153" i="7"/>
  <c r="L153" i="1"/>
  <c r="T160" i="7"/>
  <c r="L160" i="1"/>
  <c r="T165" i="7"/>
  <c r="L165" i="1"/>
  <c r="T197" i="7"/>
  <c r="L197" i="1"/>
  <c r="T202" i="7"/>
  <c r="L202" i="1"/>
  <c r="T222" i="7"/>
  <c r="L222" i="1"/>
  <c r="T226" i="7"/>
  <c r="L226" i="1"/>
  <c r="T266" i="7"/>
  <c r="L266" i="1"/>
  <c r="T270" i="7"/>
  <c r="L270" i="1"/>
  <c r="T141" i="6"/>
  <c r="J141" i="1"/>
  <c r="T145" i="6"/>
  <c r="J145" i="1"/>
  <c r="T150" i="6"/>
  <c r="J150" i="1"/>
  <c r="T169" i="6"/>
  <c r="J169" i="1"/>
  <c r="T79" i="7"/>
  <c r="L79" i="1"/>
  <c r="T84" i="7"/>
  <c r="L84" i="1"/>
  <c r="T90" i="7"/>
  <c r="L90" i="1"/>
  <c r="T98" i="7"/>
  <c r="L98" i="1"/>
  <c r="T167" i="7"/>
  <c r="L167" i="1"/>
  <c r="T172" i="7"/>
  <c r="L172" i="1"/>
  <c r="T205" i="7"/>
  <c r="L205" i="1"/>
  <c r="T209" i="7"/>
  <c r="L209" i="1"/>
  <c r="T230" i="7"/>
  <c r="L230" i="1"/>
  <c r="T234" i="7"/>
  <c r="L234" i="1"/>
  <c r="T249" i="7"/>
  <c r="L249" i="1"/>
  <c r="S15" i="6"/>
  <c r="R15" i="6" s="1"/>
  <c r="T34" i="6"/>
  <c r="J34" i="1"/>
  <c r="T40" i="6"/>
  <c r="J40" i="1"/>
  <c r="T185" i="6"/>
  <c r="J185" i="1"/>
  <c r="T213" i="6"/>
  <c r="J213" i="1"/>
  <c r="T45" i="6"/>
  <c r="J45" i="1"/>
  <c r="T73" i="6"/>
  <c r="J73" i="1"/>
  <c r="T79" i="6"/>
  <c r="J79" i="1"/>
  <c r="T84" i="6"/>
  <c r="J84" i="1"/>
  <c r="T116" i="6"/>
  <c r="J116" i="1"/>
  <c r="T152" i="6"/>
  <c r="J152" i="1"/>
  <c r="T172" i="6"/>
  <c r="J172" i="1"/>
  <c r="T192" i="6"/>
  <c r="J192" i="1"/>
  <c r="T219" i="6"/>
  <c r="J219" i="1"/>
  <c r="T249" i="6"/>
  <c r="J249" i="1"/>
  <c r="T265" i="6"/>
  <c r="J265" i="1"/>
  <c r="T269" i="6"/>
  <c r="J269" i="1"/>
  <c r="T47" i="6"/>
  <c r="J47" i="1"/>
  <c r="T51" i="6"/>
  <c r="J51" i="1"/>
  <c r="T89" i="6"/>
  <c r="J89" i="1"/>
  <c r="T95" i="6"/>
  <c r="J95" i="1"/>
  <c r="T100" i="6"/>
  <c r="J100" i="1"/>
  <c r="T107" i="6"/>
  <c r="J107" i="1"/>
  <c r="T122" i="6"/>
  <c r="J122" i="1"/>
  <c r="T129" i="6"/>
  <c r="J129" i="1"/>
  <c r="T174" i="6"/>
  <c r="J174" i="1"/>
  <c r="T179" i="6"/>
  <c r="J179" i="1"/>
  <c r="T194" i="6"/>
  <c r="J194" i="1"/>
  <c r="T198" i="6"/>
  <c r="J198" i="1"/>
  <c r="T203" i="6"/>
  <c r="J203" i="1"/>
  <c r="T220" i="6"/>
  <c r="J220" i="1"/>
  <c r="T224" i="6"/>
  <c r="J224" i="1"/>
  <c r="T228" i="6"/>
  <c r="J228" i="1"/>
  <c r="T250" i="6"/>
  <c r="J250" i="1"/>
  <c r="T30" i="6"/>
  <c r="J30" i="1"/>
  <c r="T109" i="6"/>
  <c r="J109" i="1"/>
  <c r="T134" i="6"/>
  <c r="J134" i="1"/>
  <c r="T138" i="6"/>
  <c r="J138" i="1"/>
  <c r="T165" i="6"/>
  <c r="J165" i="1"/>
  <c r="J209" i="1"/>
  <c r="T209" i="6"/>
  <c r="T234" i="6"/>
  <c r="J234" i="1"/>
  <c r="T238" i="6"/>
  <c r="J238" i="1"/>
  <c r="T255" i="6"/>
  <c r="J255" i="1"/>
  <c r="H85" i="4"/>
  <c r="I85" i="4" s="1"/>
  <c r="K85" i="4" s="1"/>
  <c r="H84" i="4"/>
  <c r="I84" i="4" s="1"/>
  <c r="K84" i="4" s="1"/>
  <c r="H78" i="4"/>
  <c r="I78" i="4" s="1"/>
  <c r="K78" i="4" s="1"/>
  <c r="H121" i="4"/>
  <c r="I121" i="4" s="1"/>
  <c r="K121" i="4" s="1"/>
  <c r="H81" i="4"/>
  <c r="H80" i="4"/>
  <c r="I80" i="4" s="1"/>
  <c r="K80" i="4" s="1"/>
  <c r="H79" i="4"/>
  <c r="I79" i="4" s="1"/>
  <c r="K79" i="4" s="1"/>
  <c r="H72" i="4"/>
  <c r="I72" i="4" s="1"/>
  <c r="K72" i="4" s="1"/>
  <c r="H73" i="4"/>
  <c r="H92" i="4"/>
  <c r="I92" i="4" s="1"/>
  <c r="K92" i="4" s="1"/>
  <c r="H120" i="4"/>
  <c r="I120" i="4" s="1"/>
  <c r="K120" i="4" s="1"/>
  <c r="H76" i="4"/>
  <c r="I14" i="4"/>
  <c r="K14" i="4" s="1"/>
  <c r="H87" i="4"/>
  <c r="I87" i="4" s="1"/>
  <c r="K87" i="4" s="1"/>
  <c r="H93" i="4"/>
  <c r="H75" i="4"/>
  <c r="I75" i="4" s="1"/>
  <c r="K75" i="4" s="1"/>
  <c r="H89" i="4"/>
  <c r="I89" i="4" s="1"/>
  <c r="K89" i="4" s="1"/>
  <c r="H90" i="4"/>
  <c r="I90" i="4" s="1"/>
  <c r="K90" i="4" s="1"/>
  <c r="H83" i="4"/>
  <c r="I83" i="4" s="1"/>
  <c r="K83" i="4" s="1"/>
  <c r="T48" i="18"/>
  <c r="AH48" i="1"/>
  <c r="T152" i="5"/>
  <c r="H152" i="1"/>
  <c r="T254" i="5"/>
  <c r="H254" i="1"/>
  <c r="T169" i="18"/>
  <c r="AH169" i="1"/>
  <c r="T206" i="18"/>
  <c r="AH206" i="1"/>
  <c r="T49" i="17"/>
  <c r="AF49" i="1"/>
  <c r="T181" i="17"/>
  <c r="AF181" i="1"/>
  <c r="T217" i="17"/>
  <c r="AF217" i="1"/>
  <c r="T172" i="16"/>
  <c r="AD172" i="1"/>
  <c r="T42" i="15"/>
  <c r="AB42" i="1"/>
  <c r="T52" i="18"/>
  <c r="AH52" i="1"/>
  <c r="T141" i="18"/>
  <c r="AH141" i="1"/>
  <c r="T259" i="5"/>
  <c r="H259" i="1"/>
  <c r="T32" i="18"/>
  <c r="AH32" i="1"/>
  <c r="T83" i="18"/>
  <c r="AH83" i="1"/>
  <c r="T100" i="18"/>
  <c r="AH100" i="1"/>
  <c r="T44" i="16"/>
  <c r="AD44" i="1"/>
  <c r="T194" i="16"/>
  <c r="AD194" i="1"/>
  <c r="S13" i="5"/>
  <c r="R13" i="5" s="1"/>
  <c r="T134" i="5"/>
  <c r="H134" i="1"/>
  <c r="T174" i="5"/>
  <c r="H174" i="1"/>
  <c r="S15" i="17"/>
  <c r="R15" i="17" s="1"/>
  <c r="T237" i="17"/>
  <c r="AF237" i="1"/>
  <c r="T264" i="17"/>
  <c r="AF264" i="1"/>
  <c r="T231" i="16"/>
  <c r="AD231" i="1"/>
  <c r="T115" i="17"/>
  <c r="AF115" i="1"/>
  <c r="AD127" i="1"/>
  <c r="T127" i="16"/>
  <c r="T64" i="18"/>
  <c r="AH64" i="1"/>
  <c r="T111" i="18"/>
  <c r="AH111" i="1"/>
  <c r="T150" i="18"/>
  <c r="AH150" i="1"/>
  <c r="T213" i="18"/>
  <c r="AH213" i="1"/>
  <c r="T242" i="18"/>
  <c r="AH242" i="1"/>
  <c r="T92" i="17"/>
  <c r="AF92" i="1"/>
  <c r="T134" i="17"/>
  <c r="AF134" i="1"/>
  <c r="AF219" i="1"/>
  <c r="T219" i="17"/>
  <c r="T249" i="17"/>
  <c r="AF249" i="1"/>
  <c r="T270" i="17"/>
  <c r="AF270" i="1"/>
  <c r="T58" i="16"/>
  <c r="AD58" i="1"/>
  <c r="T72" i="16"/>
  <c r="AD72" i="1"/>
  <c r="T141" i="16"/>
  <c r="AD141" i="1"/>
  <c r="T181" i="16"/>
  <c r="AD181" i="1"/>
  <c r="T204" i="16"/>
  <c r="AD204" i="1"/>
  <c r="T237" i="16"/>
  <c r="AD237" i="1"/>
  <c r="T263" i="16"/>
  <c r="AD263" i="1"/>
  <c r="T84" i="15"/>
  <c r="AB84" i="1"/>
  <c r="T121" i="15"/>
  <c r="AB121" i="1"/>
  <c r="T133" i="15"/>
  <c r="AB133" i="1"/>
  <c r="T174" i="15"/>
  <c r="AB174" i="1"/>
  <c r="T179" i="15"/>
  <c r="AB179" i="1"/>
  <c r="T25" i="14"/>
  <c r="Z25" i="1"/>
  <c r="T110" i="14"/>
  <c r="Z110" i="1"/>
  <c r="Z115" i="1"/>
  <c r="T115" i="14"/>
  <c r="T126" i="14"/>
  <c r="Z126" i="1"/>
  <c r="T130" i="14"/>
  <c r="Z130" i="1"/>
  <c r="T195" i="13"/>
  <c r="X195" i="1"/>
  <c r="T78" i="18"/>
  <c r="AH78" i="1"/>
  <c r="T154" i="18"/>
  <c r="AH154" i="1"/>
  <c r="T195" i="18"/>
  <c r="AH195" i="1"/>
  <c r="T220" i="18"/>
  <c r="AH220" i="1"/>
  <c r="T246" i="18"/>
  <c r="AH246" i="1"/>
  <c r="T25" i="17"/>
  <c r="AF25" i="1"/>
  <c r="T30" i="17"/>
  <c r="AF30" i="1"/>
  <c r="T107" i="17"/>
  <c r="AF107" i="1"/>
  <c r="T145" i="17"/>
  <c r="AF145" i="1"/>
  <c r="AF150" i="1"/>
  <c r="T150" i="17"/>
  <c r="T161" i="17"/>
  <c r="AF161" i="1"/>
  <c r="T199" i="17"/>
  <c r="AF199" i="1"/>
  <c r="T208" i="17"/>
  <c r="AF208" i="1"/>
  <c r="T255" i="17"/>
  <c r="AF255" i="1"/>
  <c r="T28" i="16"/>
  <c r="AD28" i="1"/>
  <c r="T108" i="16"/>
  <c r="AD108" i="1"/>
  <c r="T117" i="16"/>
  <c r="AD117" i="1"/>
  <c r="AD147" i="1"/>
  <c r="T147" i="16"/>
  <c r="T187" i="16"/>
  <c r="AD187" i="1"/>
  <c r="AD214" i="1"/>
  <c r="T214" i="16"/>
  <c r="T248" i="16"/>
  <c r="AD248" i="1"/>
  <c r="T270" i="16"/>
  <c r="AD270" i="1"/>
  <c r="T22" i="15"/>
  <c r="AB22" i="1"/>
  <c r="T52" i="15"/>
  <c r="AB52" i="1"/>
  <c r="T99" i="15"/>
  <c r="AB99" i="1"/>
  <c r="T193" i="15"/>
  <c r="AB193" i="1"/>
  <c r="T47" i="14"/>
  <c r="Z47" i="1"/>
  <c r="T160" i="14"/>
  <c r="Z160" i="1"/>
  <c r="T112" i="13"/>
  <c r="X112" i="1"/>
  <c r="T117" i="13"/>
  <c r="X117" i="1"/>
  <c r="AH198" i="1"/>
  <c r="T198" i="18"/>
  <c r="T250" i="18"/>
  <c r="AH250" i="1"/>
  <c r="T38" i="17"/>
  <c r="AF38" i="1"/>
  <c r="T42" i="17"/>
  <c r="AF42" i="1"/>
  <c r="T79" i="17"/>
  <c r="AF79" i="1"/>
  <c r="T167" i="17"/>
  <c r="AF167" i="1"/>
  <c r="T214" i="17"/>
  <c r="AF214" i="1"/>
  <c r="T33" i="16"/>
  <c r="AD33" i="1"/>
  <c r="T81" i="16"/>
  <c r="AD81" i="1"/>
  <c r="T119" i="16"/>
  <c r="AD119" i="1"/>
  <c r="T153" i="16"/>
  <c r="AD153" i="1"/>
  <c r="T190" i="16"/>
  <c r="AD190" i="1"/>
  <c r="T220" i="16"/>
  <c r="AD220" i="1"/>
  <c r="T253" i="16"/>
  <c r="AD253" i="1"/>
  <c r="T31" i="15"/>
  <c r="AB31" i="1"/>
  <c r="T67" i="15"/>
  <c r="AB67" i="1"/>
  <c r="T79" i="15"/>
  <c r="AB79" i="1"/>
  <c r="AB108" i="1"/>
  <c r="T108" i="15"/>
  <c r="T148" i="15"/>
  <c r="AB148" i="1"/>
  <c r="T159" i="15"/>
  <c r="AB159" i="1"/>
  <c r="T164" i="15"/>
  <c r="AB164" i="1"/>
  <c r="T202" i="15"/>
  <c r="AB202" i="1"/>
  <c r="T223" i="15"/>
  <c r="AB223" i="1"/>
  <c r="T227" i="15"/>
  <c r="AB227" i="1"/>
  <c r="T187" i="14"/>
  <c r="Z187" i="1"/>
  <c r="T95" i="14"/>
  <c r="Z95" i="1"/>
  <c r="T219" i="14"/>
  <c r="Z219" i="1"/>
  <c r="T239" i="14"/>
  <c r="Z239" i="1"/>
  <c r="T258" i="14"/>
  <c r="Z258" i="1"/>
  <c r="T266" i="14"/>
  <c r="Z266" i="1"/>
  <c r="T152" i="13"/>
  <c r="X152" i="1"/>
  <c r="T164" i="13"/>
  <c r="X164" i="1"/>
  <c r="T261" i="13"/>
  <c r="X261" i="1"/>
  <c r="T269" i="13"/>
  <c r="X269" i="1"/>
  <c r="T28" i="12"/>
  <c r="V28" i="1"/>
  <c r="T32" i="12"/>
  <c r="V32" i="1"/>
  <c r="T231" i="15"/>
  <c r="AB231" i="1"/>
  <c r="T239" i="15"/>
  <c r="AB239" i="1"/>
  <c r="T249" i="15"/>
  <c r="AB249" i="1"/>
  <c r="T269" i="15"/>
  <c r="AB269" i="1"/>
  <c r="T49" i="14"/>
  <c r="Z49" i="1"/>
  <c r="T58" i="14"/>
  <c r="Z58" i="1"/>
  <c r="T72" i="14"/>
  <c r="Z72" i="1"/>
  <c r="T164" i="14"/>
  <c r="Z164" i="1"/>
  <c r="T188" i="14"/>
  <c r="Z188" i="1"/>
  <c r="T197" i="14"/>
  <c r="Z197" i="1"/>
  <c r="T227" i="14"/>
  <c r="Z227" i="1"/>
  <c r="T249" i="14"/>
  <c r="Z249" i="1"/>
  <c r="T269" i="14"/>
  <c r="Z269" i="1"/>
  <c r="T44" i="13"/>
  <c r="X44" i="1"/>
  <c r="T76" i="13"/>
  <c r="X76" i="1"/>
  <c r="T119" i="13"/>
  <c r="X119" i="1"/>
  <c r="T130" i="13"/>
  <c r="X130" i="1"/>
  <c r="T217" i="15"/>
  <c r="AB217" i="1"/>
  <c r="T251" i="15"/>
  <c r="AB251" i="1"/>
  <c r="T21" i="14"/>
  <c r="Z21" i="1"/>
  <c r="T83" i="14"/>
  <c r="Z83" i="1"/>
  <c r="T107" i="14"/>
  <c r="Z107" i="1"/>
  <c r="T145" i="14"/>
  <c r="Z145" i="1"/>
  <c r="T205" i="14"/>
  <c r="Z205" i="1"/>
  <c r="T214" i="14"/>
  <c r="Z214" i="1"/>
  <c r="T256" i="14"/>
  <c r="Z256" i="1"/>
  <c r="T29" i="13"/>
  <c r="X29" i="1"/>
  <c r="T51" i="13"/>
  <c r="X51" i="1"/>
  <c r="T98" i="13"/>
  <c r="X98" i="1"/>
  <c r="T135" i="13"/>
  <c r="X135" i="1"/>
  <c r="T176" i="13"/>
  <c r="X176" i="1"/>
  <c r="T204" i="13"/>
  <c r="X204" i="1"/>
  <c r="T213" i="13"/>
  <c r="X213" i="1"/>
  <c r="T181" i="12"/>
  <c r="V181" i="1"/>
  <c r="T151" i="14"/>
  <c r="Z151" i="1"/>
  <c r="T179" i="14"/>
  <c r="Z179" i="1"/>
  <c r="T235" i="14"/>
  <c r="Z235" i="1"/>
  <c r="T56" i="13"/>
  <c r="X56" i="1"/>
  <c r="T68" i="13"/>
  <c r="X68" i="1"/>
  <c r="T145" i="13"/>
  <c r="X145" i="1"/>
  <c r="T186" i="13"/>
  <c r="X186" i="1"/>
  <c r="T222" i="13"/>
  <c r="X222" i="1"/>
  <c r="T236" i="13"/>
  <c r="X236" i="1"/>
  <c r="T246" i="13"/>
  <c r="X246" i="1"/>
  <c r="T106" i="12"/>
  <c r="V106" i="1"/>
  <c r="T227" i="13"/>
  <c r="X227" i="1"/>
  <c r="T64" i="12"/>
  <c r="V64" i="1"/>
  <c r="T78" i="12"/>
  <c r="V78" i="1"/>
  <c r="T127" i="12"/>
  <c r="V127" i="1"/>
  <c r="T154" i="12"/>
  <c r="V154" i="1"/>
  <c r="T196" i="12"/>
  <c r="V196" i="1"/>
  <c r="T201" i="12"/>
  <c r="V201" i="1"/>
  <c r="T246" i="12"/>
  <c r="V246" i="1"/>
  <c r="T260" i="12"/>
  <c r="V260" i="1"/>
  <c r="T264" i="12"/>
  <c r="V264" i="1"/>
  <c r="T33" i="11"/>
  <c r="T33" i="1"/>
  <c r="T56" i="11"/>
  <c r="T56" i="1"/>
  <c r="T92" i="11"/>
  <c r="T92" i="1"/>
  <c r="T143" i="11"/>
  <c r="T143" i="1"/>
  <c r="T174" i="11"/>
  <c r="T174" i="1"/>
  <c r="T206" i="11"/>
  <c r="T206" i="1"/>
  <c r="T210" i="11"/>
  <c r="T210" i="1"/>
  <c r="T239" i="11"/>
  <c r="T239" i="1"/>
  <c r="T249" i="1"/>
  <c r="T249" i="11"/>
  <c r="T266" i="11"/>
  <c r="T266" i="1"/>
  <c r="T256" i="13"/>
  <c r="X256" i="1"/>
  <c r="T48" i="12"/>
  <c r="V48" i="1"/>
  <c r="T84" i="12"/>
  <c r="V84" i="1"/>
  <c r="T90" i="12"/>
  <c r="V90" i="1"/>
  <c r="T101" i="12"/>
  <c r="V101" i="1"/>
  <c r="T143" i="12"/>
  <c r="V143" i="1"/>
  <c r="T174" i="12"/>
  <c r="V174" i="1"/>
  <c r="T225" i="12"/>
  <c r="V225" i="1"/>
  <c r="T266" i="12"/>
  <c r="V266" i="1"/>
  <c r="T67" i="11"/>
  <c r="T67" i="1"/>
  <c r="T121" i="1"/>
  <c r="T121" i="11"/>
  <c r="T151" i="11"/>
  <c r="T151" i="1"/>
  <c r="T185" i="11"/>
  <c r="T185" i="1"/>
  <c r="T254" i="11"/>
  <c r="T254" i="1"/>
  <c r="T232" i="12"/>
  <c r="V232" i="1"/>
  <c r="S15" i="11"/>
  <c r="R15" i="11" s="1"/>
  <c r="T47" i="11"/>
  <c r="T47" i="1"/>
  <c r="T105" i="11"/>
  <c r="T105" i="1"/>
  <c r="T134" i="11"/>
  <c r="T134" i="1"/>
  <c r="T159" i="11"/>
  <c r="T159" i="1"/>
  <c r="T191" i="11"/>
  <c r="T191" i="1"/>
  <c r="T199" i="11"/>
  <c r="T199" i="1"/>
  <c r="T229" i="11"/>
  <c r="T229" i="1"/>
  <c r="T233" i="11"/>
  <c r="T233" i="1"/>
  <c r="T62" i="10"/>
  <c r="R62" i="1"/>
  <c r="T251" i="13"/>
  <c r="X251" i="1"/>
  <c r="T58" i="12"/>
  <c r="V58" i="1"/>
  <c r="T119" i="12"/>
  <c r="V119" i="1"/>
  <c r="T149" i="12"/>
  <c r="V149" i="1"/>
  <c r="T190" i="12"/>
  <c r="V190" i="1"/>
  <c r="T194" i="12"/>
  <c r="V194" i="1"/>
  <c r="T236" i="12"/>
  <c r="V236" i="1"/>
  <c r="T255" i="12"/>
  <c r="V255" i="1"/>
  <c r="T25" i="11"/>
  <c r="T25" i="1"/>
  <c r="T52" i="11"/>
  <c r="T52" i="1"/>
  <c r="T110" i="11"/>
  <c r="T110" i="1"/>
  <c r="T140" i="11"/>
  <c r="T140" i="1"/>
  <c r="T165" i="11"/>
  <c r="T165" i="1"/>
  <c r="T205" i="11"/>
  <c r="T205" i="1"/>
  <c r="T238" i="11"/>
  <c r="T238" i="1"/>
  <c r="T271" i="11"/>
  <c r="T271" i="1"/>
  <c r="T24" i="10"/>
  <c r="R24" i="1"/>
  <c r="T29" i="10"/>
  <c r="R29" i="1"/>
  <c r="T33" i="10"/>
  <c r="R33" i="1"/>
  <c r="T39" i="10"/>
  <c r="R39" i="1"/>
  <c r="T23" i="10"/>
  <c r="R23" i="1"/>
  <c r="T47" i="10"/>
  <c r="R47" i="1"/>
  <c r="T72" i="10"/>
  <c r="R72" i="1"/>
  <c r="T78" i="10"/>
  <c r="R78" i="1"/>
  <c r="T100" i="10"/>
  <c r="R100" i="1"/>
  <c r="T115" i="10"/>
  <c r="R115" i="1"/>
  <c r="T119" i="10"/>
  <c r="R119" i="1"/>
  <c r="T174" i="10"/>
  <c r="R174" i="1"/>
  <c r="T179" i="10"/>
  <c r="R179" i="1"/>
  <c r="T195" i="10"/>
  <c r="R195" i="1"/>
  <c r="T220" i="10"/>
  <c r="R220" i="1"/>
  <c r="T224" i="10"/>
  <c r="R224" i="1"/>
  <c r="T228" i="10"/>
  <c r="R228" i="1"/>
  <c r="T238" i="10"/>
  <c r="R238" i="1"/>
  <c r="T243" i="10"/>
  <c r="R243" i="1"/>
  <c r="T248" i="10"/>
  <c r="R248" i="1"/>
  <c r="T98" i="9"/>
  <c r="P98" i="1"/>
  <c r="T51" i="10"/>
  <c r="R51" i="1"/>
  <c r="H149" i="4"/>
  <c r="I149" i="4" s="1"/>
  <c r="K149" i="4" s="1"/>
  <c r="H130" i="4"/>
  <c r="I130" i="4" s="1"/>
  <c r="K130" i="4" s="1"/>
  <c r="H249" i="4"/>
  <c r="I249" i="4" s="1"/>
  <c r="K249" i="4" s="1"/>
  <c r="H138" i="4"/>
  <c r="I138" i="4" s="1"/>
  <c r="K138" i="4" s="1"/>
  <c r="H114" i="4"/>
  <c r="I114" i="4" s="1"/>
  <c r="K114" i="4" s="1"/>
  <c r="H117" i="4"/>
  <c r="H116" i="4"/>
  <c r="I116" i="4" s="1"/>
  <c r="K116" i="4" s="1"/>
  <c r="I248" i="4"/>
  <c r="K248" i="4" s="1"/>
  <c r="H263" i="4"/>
  <c r="I263" i="4" s="1"/>
  <c r="K263" i="4" s="1"/>
  <c r="H265" i="4"/>
  <c r="I265" i="4" s="1"/>
  <c r="K265" i="4" s="1"/>
  <c r="H216" i="4"/>
  <c r="I216" i="4" s="1"/>
  <c r="K216" i="4" s="1"/>
  <c r="H222" i="4"/>
  <c r="I222" i="4" s="1"/>
  <c r="K222" i="4" s="1"/>
  <c r="H205" i="4"/>
  <c r="I205" i="4" s="1"/>
  <c r="K205" i="4" s="1"/>
  <c r="H187" i="4"/>
  <c r="I187" i="4" s="1"/>
  <c r="K187" i="4" s="1"/>
  <c r="H217" i="4"/>
  <c r="H199" i="4"/>
  <c r="H210" i="4"/>
  <c r="I210" i="4" s="1"/>
  <c r="K210" i="4" s="1"/>
  <c r="H202" i="4"/>
  <c r="I202" i="4" s="1"/>
  <c r="K202" i="4" s="1"/>
  <c r="H193" i="4"/>
  <c r="I193" i="4" s="1"/>
  <c r="K193" i="4" s="1"/>
  <c r="H184" i="4"/>
  <c r="I184" i="4" s="1"/>
  <c r="K184" i="4" s="1"/>
  <c r="H204" i="4"/>
  <c r="H194" i="4"/>
  <c r="I194" i="4" s="1"/>
  <c r="K194" i="4" s="1"/>
  <c r="H144" i="4"/>
  <c r="I144" i="4" s="1"/>
  <c r="K144" i="4" s="1"/>
  <c r="H126" i="4"/>
  <c r="I126" i="4" s="1"/>
  <c r="K126" i="4" s="1"/>
  <c r="H152" i="4"/>
  <c r="I152" i="4" s="1"/>
  <c r="K152" i="4" s="1"/>
  <c r="H134" i="4"/>
  <c r="I134" i="4" s="1"/>
  <c r="K134" i="4" s="1"/>
  <c r="H147" i="4"/>
  <c r="I147" i="4" s="1"/>
  <c r="K147" i="4" s="1"/>
  <c r="H145" i="4"/>
  <c r="I145" i="4" s="1"/>
  <c r="K145" i="4" s="1"/>
  <c r="H247" i="4"/>
  <c r="I247" i="4" s="1"/>
  <c r="K247" i="4" s="1"/>
  <c r="H151" i="4"/>
  <c r="I151" i="4" s="1"/>
  <c r="K151" i="4" s="1"/>
  <c r="H141" i="4"/>
  <c r="I141" i="4" s="1"/>
  <c r="K141" i="4" s="1"/>
  <c r="H270" i="4"/>
  <c r="I270" i="4" s="1"/>
  <c r="K270" i="4" s="1"/>
  <c r="H266" i="4"/>
  <c r="I266" i="4" s="1"/>
  <c r="K266" i="4" s="1"/>
  <c r="H261" i="4"/>
  <c r="I261" i="4" s="1"/>
  <c r="K261" i="4" s="1"/>
  <c r="H212" i="4"/>
  <c r="I212" i="4" s="1"/>
  <c r="K212" i="4" s="1"/>
  <c r="H218" i="4"/>
  <c r="I218" i="4" s="1"/>
  <c r="K218" i="4" s="1"/>
  <c r="H201" i="4"/>
  <c r="I201" i="4" s="1"/>
  <c r="K201" i="4" s="1"/>
  <c r="H183" i="4"/>
  <c r="I183" i="4" s="1"/>
  <c r="K183" i="4" s="1"/>
  <c r="H213" i="4"/>
  <c r="I213" i="4" s="1"/>
  <c r="K213" i="4" s="1"/>
  <c r="H195" i="4"/>
  <c r="I195" i="4" s="1"/>
  <c r="K195" i="4" s="1"/>
  <c r="H207" i="4"/>
  <c r="I207" i="4" s="1"/>
  <c r="K207" i="4" s="1"/>
  <c r="H198" i="4"/>
  <c r="H190" i="4"/>
  <c r="I190" i="4" s="1"/>
  <c r="K190" i="4" s="1"/>
  <c r="H206" i="4"/>
  <c r="I206" i="4" s="1"/>
  <c r="K206" i="4" s="1"/>
  <c r="H197" i="4"/>
  <c r="I197" i="4" s="1"/>
  <c r="K197" i="4" s="1"/>
  <c r="H118" i="4"/>
  <c r="I118" i="4" s="1"/>
  <c r="K118" i="4" s="1"/>
  <c r="H131" i="4"/>
  <c r="I131" i="4" s="1"/>
  <c r="K131" i="4" s="1"/>
  <c r="H269" i="4"/>
  <c r="I269" i="4" s="1"/>
  <c r="K269" i="4" s="1"/>
  <c r="H215" i="4"/>
  <c r="I215" i="4" s="1"/>
  <c r="K215" i="4" s="1"/>
  <c r="H192" i="4"/>
  <c r="I192" i="4" s="1"/>
  <c r="K192" i="4" s="1"/>
  <c r="H186" i="4"/>
  <c r="I186" i="4" s="1"/>
  <c r="K186" i="4" s="1"/>
  <c r="H140" i="4"/>
  <c r="I140" i="4" s="1"/>
  <c r="K140" i="4" s="1"/>
  <c r="H119" i="4"/>
  <c r="I119" i="4" s="1"/>
  <c r="K119" i="4" s="1"/>
  <c r="H148" i="4"/>
  <c r="I148" i="4" s="1"/>
  <c r="K148" i="4" s="1"/>
  <c r="H129" i="4"/>
  <c r="I129" i="4" s="1"/>
  <c r="K129" i="4" s="1"/>
  <c r="H137" i="4"/>
  <c r="I137" i="4" s="1"/>
  <c r="K137" i="4" s="1"/>
  <c r="H136" i="4"/>
  <c r="I136" i="4" s="1"/>
  <c r="K136" i="4" s="1"/>
  <c r="H150" i="4"/>
  <c r="I150" i="4" s="1"/>
  <c r="K150" i="4" s="1"/>
  <c r="H142" i="4"/>
  <c r="H122" i="4"/>
  <c r="I122" i="4" s="1"/>
  <c r="K122" i="4" s="1"/>
  <c r="H268" i="4"/>
  <c r="I268" i="4" s="1"/>
  <c r="K268" i="4" s="1"/>
  <c r="H262" i="4"/>
  <c r="I262" i="4" s="1"/>
  <c r="K262" i="4" s="1"/>
  <c r="H267" i="4"/>
  <c r="I267" i="4" s="1"/>
  <c r="K267" i="4" s="1"/>
  <c r="H219" i="4"/>
  <c r="H214" i="4"/>
  <c r="I214" i="4" s="1"/>
  <c r="K214" i="4" s="1"/>
  <c r="H196" i="4"/>
  <c r="I196" i="4" s="1"/>
  <c r="K196" i="4" s="1"/>
  <c r="H264" i="4"/>
  <c r="I264" i="4" s="1"/>
  <c r="K264" i="4" s="1"/>
  <c r="H208" i="4"/>
  <c r="I208" i="4" s="1"/>
  <c r="K208" i="4" s="1"/>
  <c r="H191" i="4"/>
  <c r="I191" i="4" s="1"/>
  <c r="K191" i="4" s="1"/>
  <c r="H188" i="4"/>
  <c r="I188" i="4" s="1"/>
  <c r="K188" i="4" s="1"/>
  <c r="H251" i="4"/>
  <c r="I251" i="4" s="1"/>
  <c r="K251" i="4" s="1"/>
  <c r="H135" i="4"/>
  <c r="I135" i="4" s="1"/>
  <c r="K135" i="4" s="1"/>
  <c r="H115" i="4"/>
  <c r="I115" i="4" s="1"/>
  <c r="K115" i="4" s="1"/>
  <c r="L115" i="4" s="1"/>
  <c r="O115" i="4" s="1"/>
  <c r="Q115" i="4" s="1"/>
  <c r="H143" i="4"/>
  <c r="I143" i="4" s="1"/>
  <c r="K143" i="4" s="1"/>
  <c r="H128" i="4"/>
  <c r="I128" i="4" s="1"/>
  <c r="K128" i="4" s="1"/>
  <c r="H127" i="4"/>
  <c r="I127" i="4" s="1"/>
  <c r="K127" i="4" s="1"/>
  <c r="H133" i="4"/>
  <c r="I133" i="4" s="1"/>
  <c r="K133" i="4" s="1"/>
  <c r="I16" i="4"/>
  <c r="K16" i="4" s="1"/>
  <c r="L16" i="4" s="1"/>
  <c r="O16" i="4" s="1"/>
  <c r="Q16" i="4" s="1"/>
  <c r="T16" i="4" s="1"/>
  <c r="S16" i="4" s="1"/>
  <c r="R16" i="4" s="1"/>
  <c r="H271" i="4"/>
  <c r="I271" i="4" s="1"/>
  <c r="K271" i="4" s="1"/>
  <c r="H220" i="4"/>
  <c r="I220" i="4" s="1"/>
  <c r="K220" i="4" s="1"/>
  <c r="H209" i="4"/>
  <c r="I209" i="4" s="1"/>
  <c r="K209" i="4" s="1"/>
  <c r="H221" i="4"/>
  <c r="I221" i="4" s="1"/>
  <c r="K221" i="4" s="1"/>
  <c r="H203" i="4"/>
  <c r="I203" i="4" s="1"/>
  <c r="K203" i="4" s="1"/>
  <c r="H185" i="4"/>
  <c r="I185" i="4" s="1"/>
  <c r="K185" i="4" s="1"/>
  <c r="T267" i="5"/>
  <c r="H267" i="1"/>
  <c r="T50" i="18"/>
  <c r="AH50" i="1"/>
  <c r="T128" i="18"/>
  <c r="AH128" i="1"/>
  <c r="T138" i="18"/>
  <c r="AH138" i="1"/>
  <c r="T149" i="5"/>
  <c r="H149" i="1"/>
  <c r="T153" i="5"/>
  <c r="H153" i="1"/>
  <c r="T255" i="5"/>
  <c r="H255" i="1"/>
  <c r="T22" i="18"/>
  <c r="AH22" i="1"/>
  <c r="T170" i="18"/>
  <c r="AH170" i="1"/>
  <c r="T175" i="18"/>
  <c r="AH175" i="1"/>
  <c r="T203" i="18"/>
  <c r="AH203" i="1"/>
  <c r="T207" i="18"/>
  <c r="AH207" i="1"/>
  <c r="T46" i="17"/>
  <c r="AF46" i="1"/>
  <c r="T50" i="17"/>
  <c r="AF50" i="1"/>
  <c r="T172" i="17"/>
  <c r="AF172" i="1"/>
  <c r="T177" i="17"/>
  <c r="AF177" i="1"/>
  <c r="T183" i="17"/>
  <c r="AF183" i="1"/>
  <c r="T187" i="17"/>
  <c r="AF187" i="1"/>
  <c r="T218" i="17"/>
  <c r="AF218" i="1"/>
  <c r="T169" i="16"/>
  <c r="AD169" i="1"/>
  <c r="T174" i="16"/>
  <c r="AD174" i="1"/>
  <c r="T39" i="15"/>
  <c r="AB39" i="1"/>
  <c r="T115" i="15"/>
  <c r="AB115" i="1"/>
  <c r="T206" i="15"/>
  <c r="AB206" i="1"/>
  <c r="T145" i="5"/>
  <c r="H145" i="1"/>
  <c r="T270" i="5"/>
  <c r="H270" i="1"/>
  <c r="T46" i="18"/>
  <c r="AH46" i="1"/>
  <c r="T122" i="18"/>
  <c r="AH122" i="1"/>
  <c r="T134" i="18"/>
  <c r="AH134" i="1"/>
  <c r="T126" i="5"/>
  <c r="H126" i="1"/>
  <c r="T165" i="5"/>
  <c r="H165" i="1"/>
  <c r="T24" i="18"/>
  <c r="AH24" i="1"/>
  <c r="T29" i="18"/>
  <c r="AH29" i="1"/>
  <c r="T33" i="18"/>
  <c r="AH33" i="1"/>
  <c r="T79" i="18"/>
  <c r="AH79" i="1"/>
  <c r="T84" i="18"/>
  <c r="AH84" i="1"/>
  <c r="T90" i="18"/>
  <c r="AH90" i="1"/>
  <c r="T96" i="18"/>
  <c r="AH96" i="1"/>
  <c r="T158" i="18"/>
  <c r="AH158" i="1"/>
  <c r="T231" i="18"/>
  <c r="AH231" i="1"/>
  <c r="T45" i="16"/>
  <c r="AD45" i="1"/>
  <c r="T49" i="16"/>
  <c r="AD49" i="1"/>
  <c r="T195" i="16"/>
  <c r="AD195" i="1"/>
  <c r="T130" i="5"/>
  <c r="H130" i="1"/>
  <c r="T135" i="5"/>
  <c r="H135" i="1"/>
  <c r="T140" i="5"/>
  <c r="H140" i="1"/>
  <c r="T175" i="5"/>
  <c r="H175" i="1"/>
  <c r="T246" i="5"/>
  <c r="H246" i="1"/>
  <c r="T250" i="5"/>
  <c r="H250" i="1"/>
  <c r="T262" i="5"/>
  <c r="H262" i="1"/>
  <c r="T41" i="18"/>
  <c r="AH41" i="1"/>
  <c r="T271" i="18"/>
  <c r="AH271" i="1"/>
  <c r="T84" i="17"/>
  <c r="AF84" i="1"/>
  <c r="T90" i="17"/>
  <c r="AF90" i="1"/>
  <c r="T238" i="17"/>
  <c r="AF238" i="1"/>
  <c r="T243" i="17"/>
  <c r="AF243" i="1"/>
  <c r="T261" i="17"/>
  <c r="AF261" i="1"/>
  <c r="T93" i="16"/>
  <c r="AD93" i="1"/>
  <c r="T224" i="16"/>
  <c r="AD224" i="1"/>
  <c r="T228" i="16"/>
  <c r="AD228" i="1"/>
  <c r="T258" i="16"/>
  <c r="AD258" i="1"/>
  <c r="T81" i="15"/>
  <c r="AB81" i="1"/>
  <c r="T255" i="18"/>
  <c r="AH255" i="1"/>
  <c r="T116" i="17"/>
  <c r="AF116" i="1"/>
  <c r="T120" i="17"/>
  <c r="AF120" i="1"/>
  <c r="T127" i="17"/>
  <c r="AF127" i="1"/>
  <c r="T128" i="16"/>
  <c r="AD128" i="1"/>
  <c r="T133" i="16"/>
  <c r="AD133" i="1"/>
  <c r="T55" i="18"/>
  <c r="AH55" i="1"/>
  <c r="T59" i="18"/>
  <c r="AH59" i="1"/>
  <c r="T67" i="18"/>
  <c r="AH67" i="1"/>
  <c r="T101" i="18"/>
  <c r="AH101" i="1"/>
  <c r="T108" i="18"/>
  <c r="AH108" i="1"/>
  <c r="T112" i="18"/>
  <c r="AH112" i="1"/>
  <c r="T142" i="18"/>
  <c r="AH142" i="1"/>
  <c r="T147" i="18"/>
  <c r="AH147" i="1"/>
  <c r="T177" i="18"/>
  <c r="AH177" i="1"/>
  <c r="T183" i="18"/>
  <c r="AH183" i="1"/>
  <c r="T209" i="18"/>
  <c r="AH209" i="1"/>
  <c r="T214" i="18"/>
  <c r="AH214" i="1"/>
  <c r="T234" i="18"/>
  <c r="AH234" i="1"/>
  <c r="T238" i="18"/>
  <c r="AH238" i="1"/>
  <c r="T258" i="18"/>
  <c r="AH258" i="1"/>
  <c r="T22" i="17"/>
  <c r="AF22" i="1"/>
  <c r="T54" i="17"/>
  <c r="AF54" i="1"/>
  <c r="T58" i="17"/>
  <c r="AF58" i="1"/>
  <c r="T93" i="17"/>
  <c r="AF93" i="1"/>
  <c r="T99" i="17"/>
  <c r="AF99" i="1"/>
  <c r="T130" i="17"/>
  <c r="AF130" i="1"/>
  <c r="T135" i="17"/>
  <c r="AF135" i="1"/>
  <c r="T190" i="17"/>
  <c r="AF190" i="1"/>
  <c r="T194" i="17"/>
  <c r="AF194" i="1"/>
  <c r="T220" i="17"/>
  <c r="AF220" i="1"/>
  <c r="T224" i="17"/>
  <c r="AF224" i="1"/>
  <c r="T246" i="17"/>
  <c r="AF246" i="1"/>
  <c r="T250" i="17"/>
  <c r="AF250" i="1"/>
  <c r="T267" i="17"/>
  <c r="AF267" i="1"/>
  <c r="T271" i="17"/>
  <c r="AF271" i="1"/>
  <c r="T55" i="16"/>
  <c r="AD55" i="1"/>
  <c r="T59" i="16"/>
  <c r="AD59" i="1"/>
  <c r="T67" i="16"/>
  <c r="AD67" i="1"/>
  <c r="T73" i="16"/>
  <c r="AD73" i="1"/>
  <c r="T101" i="16"/>
  <c r="AD101" i="1"/>
  <c r="T137" i="16"/>
  <c r="AD137" i="1"/>
  <c r="T142" i="16"/>
  <c r="AD142" i="1"/>
  <c r="T177" i="16"/>
  <c r="AD177" i="1"/>
  <c r="T183" i="16"/>
  <c r="AD183" i="1"/>
  <c r="T201" i="16"/>
  <c r="AD201" i="1"/>
  <c r="T205" i="16"/>
  <c r="AD205" i="1"/>
  <c r="T234" i="16"/>
  <c r="AD234" i="1"/>
  <c r="AD238" i="1"/>
  <c r="T238" i="16"/>
  <c r="T243" i="16"/>
  <c r="AD243" i="1"/>
  <c r="T264" i="16"/>
  <c r="AD264" i="1"/>
  <c r="T268" i="16"/>
  <c r="AD268" i="1"/>
  <c r="T46" i="15"/>
  <c r="AB46" i="1"/>
  <c r="T85" i="15"/>
  <c r="AB85" i="1"/>
  <c r="T92" i="15"/>
  <c r="AB92" i="1"/>
  <c r="T118" i="15"/>
  <c r="AB118" i="1"/>
  <c r="T122" i="15"/>
  <c r="AB122" i="1"/>
  <c r="T129" i="15"/>
  <c r="AB129" i="1"/>
  <c r="T134" i="15"/>
  <c r="AB134" i="1"/>
  <c r="T170" i="15"/>
  <c r="AB170" i="1"/>
  <c r="T175" i="15"/>
  <c r="AB175" i="1"/>
  <c r="T180" i="15"/>
  <c r="AB180" i="1"/>
  <c r="T216" i="15"/>
  <c r="AB216" i="1"/>
  <c r="T26" i="14"/>
  <c r="Z26" i="1"/>
  <c r="T31" i="14"/>
  <c r="Z31" i="1"/>
  <c r="T111" i="14"/>
  <c r="Z111" i="1"/>
  <c r="T116" i="14"/>
  <c r="Z116" i="1"/>
  <c r="T120" i="14"/>
  <c r="Z120" i="1"/>
  <c r="T127" i="14"/>
  <c r="Z127" i="1"/>
  <c r="T131" i="14"/>
  <c r="Z131" i="1"/>
  <c r="T192" i="13"/>
  <c r="X192" i="1"/>
  <c r="T73" i="18"/>
  <c r="AH73" i="1"/>
  <c r="T117" i="18"/>
  <c r="AH117" i="1"/>
  <c r="T151" i="18"/>
  <c r="AH151" i="1"/>
  <c r="T187" i="18"/>
  <c r="AH187" i="1"/>
  <c r="T192" i="18"/>
  <c r="AH192" i="1"/>
  <c r="T196" i="18"/>
  <c r="AH196" i="1"/>
  <c r="T221" i="18"/>
  <c r="AH221" i="1"/>
  <c r="T225" i="18"/>
  <c r="AH225" i="1"/>
  <c r="T247" i="18"/>
  <c r="AH247" i="1"/>
  <c r="T263" i="18"/>
  <c r="AH263" i="1"/>
  <c r="T26" i="17"/>
  <c r="AF26" i="1"/>
  <c r="T31" i="17"/>
  <c r="AF31" i="1"/>
  <c r="T67" i="17"/>
  <c r="AF67" i="1"/>
  <c r="T108" i="17"/>
  <c r="AF108" i="1"/>
  <c r="T142" i="17"/>
  <c r="AF142" i="1"/>
  <c r="T147" i="17"/>
  <c r="AF147" i="1"/>
  <c r="T151" i="17"/>
  <c r="AF151" i="1"/>
  <c r="T158" i="17"/>
  <c r="AF158" i="1"/>
  <c r="T162" i="17"/>
  <c r="AF162" i="1"/>
  <c r="T201" i="17"/>
  <c r="AF201" i="1"/>
  <c r="T205" i="17"/>
  <c r="AF205" i="1"/>
  <c r="T209" i="17"/>
  <c r="AF209" i="1"/>
  <c r="T230" i="17"/>
  <c r="AF230" i="1"/>
  <c r="T256" i="17"/>
  <c r="AF256" i="1"/>
  <c r="T24" i="16"/>
  <c r="AD24" i="1"/>
  <c r="T29" i="16"/>
  <c r="AD29" i="1"/>
  <c r="T80" i="16"/>
  <c r="AD80" i="1"/>
  <c r="T109" i="16"/>
  <c r="AD109" i="1"/>
  <c r="T114" i="16"/>
  <c r="AD114" i="1"/>
  <c r="T118" i="16"/>
  <c r="AD118" i="1"/>
  <c r="T148" i="16"/>
  <c r="AD148" i="1"/>
  <c r="T152" i="16"/>
  <c r="AD152" i="1"/>
  <c r="T188" i="16"/>
  <c r="AD188" i="1"/>
  <c r="T210" i="16"/>
  <c r="AD210" i="1"/>
  <c r="T215" i="16"/>
  <c r="AD215" i="1"/>
  <c r="T249" i="16"/>
  <c r="AD249" i="1"/>
  <c r="T271" i="16"/>
  <c r="AD271" i="1"/>
  <c r="T23" i="15"/>
  <c r="AB23" i="1"/>
  <c r="T49" i="15"/>
  <c r="AB49" i="1"/>
  <c r="T54" i="15"/>
  <c r="AB54" i="1"/>
  <c r="T95" i="15"/>
  <c r="AB95" i="1"/>
  <c r="T100" i="15"/>
  <c r="AB100" i="1"/>
  <c r="T136" i="15"/>
  <c r="AB136" i="1"/>
  <c r="T141" i="15"/>
  <c r="AB141" i="1"/>
  <c r="T185" i="15"/>
  <c r="AB185" i="1"/>
  <c r="T190" i="15"/>
  <c r="AB190" i="1"/>
  <c r="T207" i="15"/>
  <c r="AB207" i="1"/>
  <c r="T44" i="14"/>
  <c r="Z44" i="1"/>
  <c r="T48" i="14"/>
  <c r="Z48" i="1"/>
  <c r="T161" i="14"/>
  <c r="Z161" i="1"/>
  <c r="T73" i="13"/>
  <c r="X73" i="1"/>
  <c r="T114" i="13"/>
  <c r="X114" i="1"/>
  <c r="T118" i="13"/>
  <c r="X118" i="1"/>
  <c r="T165" i="18"/>
  <c r="AH165" i="1"/>
  <c r="T199" i="18"/>
  <c r="AH199" i="1"/>
  <c r="T229" i="18"/>
  <c r="AH229" i="1"/>
  <c r="T251" i="18"/>
  <c r="AH251" i="1"/>
  <c r="T33" i="17"/>
  <c r="AF33" i="1"/>
  <c r="T39" i="17"/>
  <c r="AF39" i="1"/>
  <c r="T68" i="17"/>
  <c r="AF68" i="1"/>
  <c r="T75" i="17"/>
  <c r="AF75" i="1"/>
  <c r="T109" i="17"/>
  <c r="AF109" i="1"/>
  <c r="T164" i="17"/>
  <c r="AF164" i="1"/>
  <c r="T210" i="17"/>
  <c r="AF210" i="1"/>
  <c r="T231" i="17"/>
  <c r="AF231" i="1"/>
  <c r="T30" i="16"/>
  <c r="AD30" i="1"/>
  <c r="T34" i="16"/>
  <c r="AD34" i="1"/>
  <c r="T40" i="16"/>
  <c r="AD40" i="1"/>
  <c r="T83" i="16"/>
  <c r="AD83" i="1"/>
  <c r="T89" i="16"/>
  <c r="AD89" i="1"/>
  <c r="T120" i="16"/>
  <c r="AD120" i="1"/>
  <c r="T154" i="16"/>
  <c r="AD154" i="1"/>
  <c r="T161" i="16"/>
  <c r="AD161" i="1"/>
  <c r="T191" i="16"/>
  <c r="AD191" i="1"/>
  <c r="T217" i="16"/>
  <c r="AD217" i="1"/>
  <c r="T221" i="16"/>
  <c r="AD221" i="1"/>
  <c r="T254" i="16"/>
  <c r="AD254" i="1"/>
  <c r="T28" i="15"/>
  <c r="AB28" i="1"/>
  <c r="T32" i="15"/>
  <c r="AB32" i="1"/>
  <c r="T62" i="15"/>
  <c r="AB62" i="1"/>
  <c r="T68" i="15"/>
  <c r="AB68" i="1"/>
  <c r="T75" i="15"/>
  <c r="AB75" i="1"/>
  <c r="T80" i="15"/>
  <c r="AB80" i="1"/>
  <c r="T109" i="15"/>
  <c r="AB109" i="1"/>
  <c r="T114" i="15"/>
  <c r="AB114" i="1"/>
  <c r="T149" i="15"/>
  <c r="AB149" i="1"/>
  <c r="T153" i="15"/>
  <c r="AB153" i="1"/>
  <c r="T160" i="15"/>
  <c r="AB160" i="1"/>
  <c r="T194" i="15"/>
  <c r="AB194" i="1"/>
  <c r="T198" i="15"/>
  <c r="AB198" i="1"/>
  <c r="T212" i="15"/>
  <c r="AB212" i="1"/>
  <c r="T220" i="15"/>
  <c r="AB220" i="1"/>
  <c r="T224" i="15"/>
  <c r="AB224" i="1"/>
  <c r="T253" i="15"/>
  <c r="AB253" i="1"/>
  <c r="T184" i="14"/>
  <c r="Z184" i="1"/>
  <c r="T259" i="15"/>
  <c r="AB259" i="1"/>
  <c r="T90" i="14"/>
  <c r="Z90" i="1"/>
  <c r="T96" i="14"/>
  <c r="Z96" i="1"/>
  <c r="T220" i="14"/>
  <c r="Z220" i="1"/>
  <c r="T224" i="14"/>
  <c r="Z224" i="1"/>
  <c r="T240" i="14"/>
  <c r="Z240" i="1"/>
  <c r="T259" i="14"/>
  <c r="Z259" i="1"/>
  <c r="T263" i="14"/>
  <c r="Z263" i="1"/>
  <c r="T267" i="14"/>
  <c r="Z267" i="1"/>
  <c r="T149" i="13"/>
  <c r="X149" i="1"/>
  <c r="T153" i="13"/>
  <c r="X153" i="1"/>
  <c r="T160" i="13"/>
  <c r="X160" i="1"/>
  <c r="X165" i="1"/>
  <c r="T165" i="13"/>
  <c r="T258" i="13"/>
  <c r="X258" i="1"/>
  <c r="T262" i="13"/>
  <c r="X262" i="1"/>
  <c r="T266" i="13"/>
  <c r="X266" i="1"/>
  <c r="T270" i="13"/>
  <c r="X270" i="1"/>
  <c r="T24" i="12"/>
  <c r="V24" i="1"/>
  <c r="T29" i="12"/>
  <c r="V29" i="1"/>
  <c r="T33" i="12"/>
  <c r="V33" i="1"/>
  <c r="T228" i="15"/>
  <c r="AB228" i="1"/>
  <c r="T232" i="15"/>
  <c r="AB232" i="1"/>
  <c r="T236" i="15"/>
  <c r="AB236" i="1"/>
  <c r="T240" i="15"/>
  <c r="AB240" i="1"/>
  <c r="T246" i="15"/>
  <c r="AB246" i="1"/>
  <c r="T262" i="15"/>
  <c r="AB262" i="1"/>
  <c r="T266" i="15"/>
  <c r="AB266" i="1"/>
  <c r="T32" i="14"/>
  <c r="Z32" i="1"/>
  <c r="T38" i="14"/>
  <c r="Z38" i="1"/>
  <c r="T50" i="14"/>
  <c r="Z50" i="1"/>
  <c r="T55" i="14"/>
  <c r="Z55" i="1"/>
  <c r="T59" i="14"/>
  <c r="Z59" i="1"/>
  <c r="T67" i="14"/>
  <c r="Z67" i="1"/>
  <c r="T73" i="14"/>
  <c r="Z73" i="1"/>
  <c r="T134" i="14"/>
  <c r="Z134" i="1"/>
  <c r="T165" i="14"/>
  <c r="Z165" i="1"/>
  <c r="T170" i="14"/>
  <c r="Z170" i="1"/>
  <c r="T190" i="14"/>
  <c r="Z190" i="1"/>
  <c r="T194" i="14"/>
  <c r="Z194" i="1"/>
  <c r="T198" i="14"/>
  <c r="Z198" i="1"/>
  <c r="T228" i="14"/>
  <c r="Z228" i="1"/>
  <c r="T246" i="14"/>
  <c r="Z246" i="1"/>
  <c r="T250" i="14"/>
  <c r="Z250" i="1"/>
  <c r="T270" i="14"/>
  <c r="Z270" i="1"/>
  <c r="T45" i="13"/>
  <c r="X45" i="1"/>
  <c r="T49" i="13"/>
  <c r="X49" i="1"/>
  <c r="T78" i="13"/>
  <c r="X78" i="1"/>
  <c r="T83" i="13"/>
  <c r="X83" i="1"/>
  <c r="T120" i="13"/>
  <c r="X120" i="1"/>
  <c r="T127" i="13"/>
  <c r="X127" i="1"/>
  <c r="T131" i="13"/>
  <c r="X131" i="1"/>
  <c r="T197" i="13"/>
  <c r="X197" i="1"/>
  <c r="T218" i="15"/>
  <c r="AB218" i="1"/>
  <c r="T270" i="15"/>
  <c r="AB270" i="1"/>
  <c r="T22" i="14"/>
  <c r="Z22" i="1"/>
  <c r="T79" i="14"/>
  <c r="Z79" i="1"/>
  <c r="T84" i="14"/>
  <c r="Z84" i="1"/>
  <c r="T101" i="14"/>
  <c r="Z101" i="1"/>
  <c r="T137" i="14"/>
  <c r="Z137" i="1"/>
  <c r="T142" i="14"/>
  <c r="Z142" i="1"/>
  <c r="T174" i="14"/>
  <c r="Z174" i="1"/>
  <c r="T202" i="14"/>
  <c r="Z202" i="1"/>
  <c r="T206" i="14"/>
  <c r="Z206" i="1"/>
  <c r="T210" i="14"/>
  <c r="Z210" i="1"/>
  <c r="T231" i="14"/>
  <c r="Z231" i="1"/>
  <c r="T253" i="14"/>
  <c r="Z253" i="1"/>
  <c r="T21" i="13"/>
  <c r="X21" i="1"/>
  <c r="T25" i="13"/>
  <c r="X25" i="1"/>
  <c r="T30" i="13"/>
  <c r="X30" i="1"/>
  <c r="T34" i="13"/>
  <c r="X34" i="1"/>
  <c r="T87" i="13"/>
  <c r="X87" i="1"/>
  <c r="T93" i="13"/>
  <c r="X93" i="1"/>
  <c r="T99" i="13"/>
  <c r="X99" i="1"/>
  <c r="T106" i="13"/>
  <c r="X106" i="1"/>
  <c r="T136" i="13"/>
  <c r="X136" i="1"/>
  <c r="T172" i="13"/>
  <c r="X172" i="1"/>
  <c r="T177" i="13"/>
  <c r="X177" i="1"/>
  <c r="T201" i="13"/>
  <c r="X201" i="1"/>
  <c r="T205" i="13"/>
  <c r="X205" i="1"/>
  <c r="T209" i="13"/>
  <c r="X209" i="1"/>
  <c r="T214" i="13"/>
  <c r="X214" i="1"/>
  <c r="T177" i="12"/>
  <c r="V177" i="1"/>
  <c r="T183" i="12"/>
  <c r="V183" i="1"/>
  <c r="T148" i="14"/>
  <c r="Z148" i="1"/>
  <c r="T152" i="14"/>
  <c r="Z152" i="1"/>
  <c r="T180" i="14"/>
  <c r="Z180" i="1"/>
  <c r="T216" i="14"/>
  <c r="Z216" i="1"/>
  <c r="T236" i="14"/>
  <c r="Z236" i="1"/>
  <c r="T52" i="13"/>
  <c r="X52" i="1"/>
  <c r="T57" i="13"/>
  <c r="X57" i="1"/>
  <c r="T63" i="13"/>
  <c r="X63" i="1"/>
  <c r="T109" i="13"/>
  <c r="X109" i="1"/>
  <c r="T142" i="13"/>
  <c r="X142" i="1"/>
  <c r="T147" i="13"/>
  <c r="X147" i="1"/>
  <c r="T183" i="13"/>
  <c r="X183" i="1"/>
  <c r="T187" i="13"/>
  <c r="X187" i="1"/>
  <c r="T219" i="13"/>
  <c r="X219" i="1"/>
  <c r="T224" i="13"/>
  <c r="X224" i="1"/>
  <c r="T229" i="13"/>
  <c r="X229" i="1"/>
  <c r="T237" i="13"/>
  <c r="X237" i="1"/>
  <c r="T242" i="13"/>
  <c r="X242" i="1"/>
  <c r="T247" i="13"/>
  <c r="X247" i="1"/>
  <c r="T107" i="12"/>
  <c r="V107" i="1"/>
  <c r="T111" i="12"/>
  <c r="V111" i="1"/>
  <c r="T253" i="13"/>
  <c r="X253" i="1"/>
  <c r="T67" i="12"/>
  <c r="V67" i="1"/>
  <c r="T73" i="12"/>
  <c r="V73" i="1"/>
  <c r="T79" i="12"/>
  <c r="V79" i="1"/>
  <c r="T128" i="12"/>
  <c r="V128" i="1"/>
  <c r="T133" i="12"/>
  <c r="V133" i="1"/>
  <c r="T158" i="12"/>
  <c r="V158" i="1"/>
  <c r="T162" i="12"/>
  <c r="V162" i="1"/>
  <c r="T197" i="12"/>
  <c r="V197" i="1"/>
  <c r="T202" i="12"/>
  <c r="V202" i="1"/>
  <c r="T222" i="12"/>
  <c r="V222" i="1"/>
  <c r="T247" i="12"/>
  <c r="V247" i="1"/>
  <c r="T251" i="12"/>
  <c r="V251" i="1"/>
  <c r="T261" i="12"/>
  <c r="V261" i="1"/>
  <c r="T265" i="12"/>
  <c r="V265" i="1"/>
  <c r="T30" i="11"/>
  <c r="T30" i="1"/>
  <c r="T34" i="11"/>
  <c r="T34" i="1"/>
  <c r="T40" i="11"/>
  <c r="T40" i="1"/>
  <c r="T57" i="11"/>
  <c r="T57" i="1"/>
  <c r="T87" i="11"/>
  <c r="T87" i="1"/>
  <c r="T93" i="11"/>
  <c r="T93" i="1"/>
  <c r="T119" i="11"/>
  <c r="T119" i="1"/>
  <c r="T144" i="11"/>
  <c r="T144" i="1"/>
  <c r="T170" i="11"/>
  <c r="T170" i="1"/>
  <c r="T175" i="11"/>
  <c r="T175" i="1"/>
  <c r="T180" i="11"/>
  <c r="T180" i="1"/>
  <c r="T207" i="11"/>
  <c r="T207" i="1"/>
  <c r="T212" i="11"/>
  <c r="T212" i="1"/>
  <c r="T216" i="11"/>
  <c r="T216" i="1"/>
  <c r="T240" i="11"/>
  <c r="T240" i="1"/>
  <c r="T246" i="11"/>
  <c r="T246" i="1"/>
  <c r="T250" i="11"/>
  <c r="T250" i="1"/>
  <c r="T267" i="11"/>
  <c r="T267" i="1"/>
  <c r="T235" i="13"/>
  <c r="X235" i="1"/>
  <c r="T45" i="12"/>
  <c r="V45" i="1"/>
  <c r="T49" i="12"/>
  <c r="V49" i="1"/>
  <c r="T54" i="12"/>
  <c r="V54" i="1"/>
  <c r="T85" i="12"/>
  <c r="V85" i="1"/>
  <c r="T92" i="12"/>
  <c r="V92" i="1"/>
  <c r="T98" i="12"/>
  <c r="V98" i="1"/>
  <c r="T105" i="12"/>
  <c r="V105" i="1"/>
  <c r="T140" i="12"/>
  <c r="V140" i="1"/>
  <c r="T165" i="12"/>
  <c r="V165" i="1"/>
  <c r="T170" i="12"/>
  <c r="V170" i="1"/>
  <c r="T204" i="12"/>
  <c r="V204" i="1"/>
  <c r="T208" i="12"/>
  <c r="V208" i="1"/>
  <c r="T226" i="12"/>
  <c r="V226" i="1"/>
  <c r="T41" i="11"/>
  <c r="T41" i="1"/>
  <c r="T62" i="11"/>
  <c r="T62" i="1"/>
  <c r="T68" i="11"/>
  <c r="T68" i="1"/>
  <c r="T98" i="11"/>
  <c r="T98" i="1"/>
  <c r="T122" i="11"/>
  <c r="T122" i="1"/>
  <c r="T148" i="11"/>
  <c r="T148" i="1"/>
  <c r="T152" i="11"/>
  <c r="T152" i="1"/>
  <c r="T186" i="11"/>
  <c r="T186" i="1"/>
  <c r="T221" i="11"/>
  <c r="T221" i="1"/>
  <c r="T255" i="11"/>
  <c r="T255" i="1"/>
  <c r="T229" i="12"/>
  <c r="V229" i="1"/>
  <c r="T233" i="12"/>
  <c r="V233" i="1"/>
  <c r="T267" i="12"/>
  <c r="V267" i="1"/>
  <c r="T271" i="12"/>
  <c r="V271" i="1"/>
  <c r="T44" i="11"/>
  <c r="T44" i="1"/>
  <c r="T48" i="11"/>
  <c r="T48" i="1"/>
  <c r="T76" i="11"/>
  <c r="T76" i="1"/>
  <c r="T106" i="11"/>
  <c r="T106" i="1"/>
  <c r="T130" i="11"/>
  <c r="T130" i="1"/>
  <c r="T135" i="11"/>
  <c r="T135" i="1"/>
  <c r="T160" i="11"/>
  <c r="T160" i="1"/>
  <c r="T192" i="11"/>
  <c r="T192" i="1"/>
  <c r="T196" i="11"/>
  <c r="T196" i="1"/>
  <c r="T201" i="11"/>
  <c r="T201" i="1"/>
  <c r="T226" i="11"/>
  <c r="T226" i="1"/>
  <c r="T230" i="11"/>
  <c r="T230" i="1"/>
  <c r="T234" i="11"/>
  <c r="T234" i="1"/>
  <c r="T57" i="10"/>
  <c r="R57" i="1"/>
  <c r="T63" i="10"/>
  <c r="R63" i="1"/>
  <c r="T40" i="12"/>
  <c r="V40" i="1"/>
  <c r="T59" i="12"/>
  <c r="V59" i="1"/>
  <c r="T116" i="12"/>
  <c r="V116" i="1"/>
  <c r="T120" i="12"/>
  <c r="V120" i="1"/>
  <c r="T145" i="12"/>
  <c r="V145" i="1"/>
  <c r="T150" i="12"/>
  <c r="V150" i="1"/>
  <c r="T186" i="12"/>
  <c r="V186" i="1"/>
  <c r="T191" i="12"/>
  <c r="V191" i="1"/>
  <c r="T213" i="12"/>
  <c r="V213" i="1"/>
  <c r="T217" i="12"/>
  <c r="V217" i="1"/>
  <c r="T237" i="12"/>
  <c r="V237" i="1"/>
  <c r="T242" i="12"/>
  <c r="V242" i="1"/>
  <c r="T256" i="12"/>
  <c r="V256" i="1"/>
  <c r="T22" i="11"/>
  <c r="T22" i="1"/>
  <c r="T49" i="11"/>
  <c r="T49" i="1"/>
  <c r="T78" i="11"/>
  <c r="T78" i="1"/>
  <c r="T107" i="11"/>
  <c r="T107" i="1"/>
  <c r="T111" i="11"/>
  <c r="T111" i="1"/>
  <c r="T136" i="11"/>
  <c r="T136" i="1"/>
  <c r="T161" i="11"/>
  <c r="T161" i="1"/>
  <c r="T202" i="11"/>
  <c r="T202" i="1"/>
  <c r="T235" i="11"/>
  <c r="T235" i="1"/>
  <c r="T259" i="11"/>
  <c r="T259" i="1"/>
  <c r="T263" i="11"/>
  <c r="T263" i="1"/>
  <c r="S17" i="10"/>
  <c r="R17" i="10" s="1"/>
  <c r="T25" i="10"/>
  <c r="R25" i="1"/>
  <c r="T30" i="10"/>
  <c r="R30" i="1"/>
  <c r="T34" i="10"/>
  <c r="R34" i="1"/>
  <c r="T40" i="10"/>
  <c r="R40" i="1"/>
  <c r="T44" i="10"/>
  <c r="R44" i="1"/>
  <c r="T48" i="10"/>
  <c r="R48" i="1"/>
  <c r="T73" i="10"/>
  <c r="R73" i="1"/>
  <c r="T79" i="10"/>
  <c r="R79" i="1"/>
  <c r="T101" i="10"/>
  <c r="R101" i="1"/>
  <c r="T116" i="10"/>
  <c r="R116" i="1"/>
  <c r="T120" i="10"/>
  <c r="R120" i="1"/>
  <c r="T175" i="10"/>
  <c r="R175" i="1"/>
  <c r="T180" i="10"/>
  <c r="R180" i="1"/>
  <c r="T196" i="10"/>
  <c r="R196" i="1"/>
  <c r="T221" i="10"/>
  <c r="R221" i="1"/>
  <c r="T225" i="10"/>
  <c r="R225" i="1"/>
  <c r="T235" i="10"/>
  <c r="R235" i="1"/>
  <c r="T239" i="10"/>
  <c r="R239" i="1"/>
  <c r="T244" i="10"/>
  <c r="R244" i="1"/>
  <c r="T269" i="10"/>
  <c r="R269" i="1"/>
  <c r="T158" i="9"/>
  <c r="P158" i="1"/>
  <c r="T52" i="10"/>
  <c r="R52" i="1"/>
  <c r="T81" i="10"/>
  <c r="R81" i="1"/>
  <c r="R145" i="1"/>
  <c r="T145" i="10"/>
  <c r="T150" i="10"/>
  <c r="R150" i="1"/>
  <c r="T186" i="10"/>
  <c r="R186" i="1"/>
  <c r="T198" i="10"/>
  <c r="R198" i="1"/>
  <c r="T215" i="10"/>
  <c r="R215" i="1"/>
  <c r="T229" i="10"/>
  <c r="R229" i="1"/>
  <c r="T115" i="9"/>
  <c r="P115" i="1"/>
  <c r="T140" i="9"/>
  <c r="P140" i="1"/>
  <c r="T144" i="9"/>
  <c r="P144" i="1"/>
  <c r="T83" i="10"/>
  <c r="R83" i="1"/>
  <c r="T89" i="10"/>
  <c r="R89" i="1"/>
  <c r="T108" i="10"/>
  <c r="R108" i="1"/>
  <c r="T128" i="10"/>
  <c r="R128" i="1"/>
  <c r="T133" i="10"/>
  <c r="R133" i="1"/>
  <c r="T137" i="10"/>
  <c r="R137" i="1"/>
  <c r="T158" i="10"/>
  <c r="R158" i="1"/>
  <c r="T162" i="10"/>
  <c r="R162" i="1"/>
  <c r="T191" i="10"/>
  <c r="R191" i="1"/>
  <c r="T205" i="10"/>
  <c r="R205" i="1"/>
  <c r="T209" i="10"/>
  <c r="R209" i="1"/>
  <c r="T234" i="10"/>
  <c r="R234" i="1"/>
  <c r="T80" i="9"/>
  <c r="P80" i="1"/>
  <c r="T96" i="10"/>
  <c r="R96" i="1"/>
  <c r="T140" i="10"/>
  <c r="R140" i="1"/>
  <c r="T166" i="10"/>
  <c r="R166" i="1"/>
  <c r="T171" i="10"/>
  <c r="R171" i="1"/>
  <c r="T210" i="10"/>
  <c r="R210" i="1"/>
  <c r="T22" i="9"/>
  <c r="P22" i="1"/>
  <c r="T209" i="9"/>
  <c r="P209" i="1"/>
  <c r="T214" i="9"/>
  <c r="P214" i="1"/>
  <c r="T224" i="9"/>
  <c r="P224" i="1"/>
  <c r="T254" i="9"/>
  <c r="P254" i="1"/>
  <c r="T267" i="9"/>
  <c r="P267" i="1"/>
  <c r="T33" i="8"/>
  <c r="N33" i="1"/>
  <c r="T39" i="8"/>
  <c r="N39" i="1"/>
  <c r="T67" i="8"/>
  <c r="N67" i="1"/>
  <c r="T73" i="8"/>
  <c r="N73" i="1"/>
  <c r="T177" i="8"/>
  <c r="N177" i="1"/>
  <c r="T183" i="8"/>
  <c r="N183" i="1"/>
  <c r="T240" i="6"/>
  <c r="J240" i="1"/>
  <c r="T258" i="6"/>
  <c r="J258" i="1"/>
  <c r="T249" i="10"/>
  <c r="R249" i="1"/>
  <c r="S13" i="9"/>
  <c r="R13" i="9" s="1"/>
  <c r="T49" i="9"/>
  <c r="P49" i="1"/>
  <c r="T99" i="9"/>
  <c r="P99" i="1"/>
  <c r="T119" i="9"/>
  <c r="P119" i="1"/>
  <c r="T126" i="9"/>
  <c r="P126" i="1"/>
  <c r="T167" i="9"/>
  <c r="P167" i="1"/>
  <c r="T172" i="9"/>
  <c r="P172" i="1"/>
  <c r="T186" i="9"/>
  <c r="P186" i="1"/>
  <c r="T202" i="9"/>
  <c r="P202" i="1"/>
  <c r="T219" i="9"/>
  <c r="P219" i="1"/>
  <c r="T238" i="9"/>
  <c r="P238" i="1"/>
  <c r="T243" i="9"/>
  <c r="P243" i="1"/>
  <c r="T256" i="9"/>
  <c r="P256" i="1"/>
  <c r="S15" i="8"/>
  <c r="R15" i="8" s="1"/>
  <c r="T22" i="8"/>
  <c r="N22" i="1"/>
  <c r="T79" i="8"/>
  <c r="N79" i="1"/>
  <c r="T170" i="8"/>
  <c r="N170" i="1"/>
  <c r="T207" i="8"/>
  <c r="N207" i="1"/>
  <c r="T218" i="8"/>
  <c r="N218" i="1"/>
  <c r="T263" i="8"/>
  <c r="N263" i="1"/>
  <c r="T267" i="8"/>
  <c r="N267" i="1"/>
  <c r="T32" i="7"/>
  <c r="L32" i="1"/>
  <c r="T255" i="10"/>
  <c r="R255" i="1"/>
  <c r="S16" i="9"/>
  <c r="R16" i="9" s="1"/>
  <c r="T28" i="9"/>
  <c r="P28" i="1"/>
  <c r="T32" i="9"/>
  <c r="P32" i="1"/>
  <c r="T38" i="9"/>
  <c r="P38" i="1"/>
  <c r="T42" i="9"/>
  <c r="P42" i="1"/>
  <c r="T84" i="9"/>
  <c r="P84" i="1"/>
  <c r="T106" i="9"/>
  <c r="P106" i="1"/>
  <c r="T129" i="9"/>
  <c r="P129" i="1"/>
  <c r="T134" i="9"/>
  <c r="P134" i="1"/>
  <c r="T148" i="9"/>
  <c r="P148" i="1"/>
  <c r="T152" i="9"/>
  <c r="P152" i="1"/>
  <c r="T179" i="9"/>
  <c r="P179" i="1"/>
  <c r="T191" i="9"/>
  <c r="P191" i="1"/>
  <c r="T230" i="9"/>
  <c r="P230" i="1"/>
  <c r="T247" i="9"/>
  <c r="P247" i="1"/>
  <c r="T258" i="9"/>
  <c r="P258" i="1"/>
  <c r="T262" i="9"/>
  <c r="P262" i="1"/>
  <c r="T28" i="8"/>
  <c r="N28" i="1"/>
  <c r="T46" i="8"/>
  <c r="N46" i="1"/>
  <c r="T84" i="8"/>
  <c r="N84" i="1"/>
  <c r="T112" i="8"/>
  <c r="N112" i="1"/>
  <c r="T117" i="8"/>
  <c r="N117" i="1"/>
  <c r="T133" i="8"/>
  <c r="N133" i="1"/>
  <c r="T137" i="8"/>
  <c r="N137" i="1"/>
  <c r="T40" i="7"/>
  <c r="L40" i="1"/>
  <c r="T135" i="7"/>
  <c r="L135" i="1"/>
  <c r="T140" i="7"/>
  <c r="L140" i="1"/>
  <c r="T256" i="7"/>
  <c r="L256" i="1"/>
  <c r="T261" i="10"/>
  <c r="R261" i="1"/>
  <c r="R265" i="1"/>
  <c r="T265" i="10"/>
  <c r="T44" i="9"/>
  <c r="P44" i="1"/>
  <c r="T57" i="9"/>
  <c r="P57" i="1"/>
  <c r="T63" i="9"/>
  <c r="P63" i="1"/>
  <c r="T69" i="9"/>
  <c r="P69" i="1"/>
  <c r="T90" i="9"/>
  <c r="P90" i="1"/>
  <c r="T108" i="9"/>
  <c r="P108" i="1"/>
  <c r="T112" i="9"/>
  <c r="P112" i="1"/>
  <c r="T153" i="9"/>
  <c r="P153" i="1"/>
  <c r="T181" i="9"/>
  <c r="P181" i="1"/>
  <c r="T193" i="9"/>
  <c r="P193" i="1"/>
  <c r="T205" i="9"/>
  <c r="P205" i="1"/>
  <c r="T221" i="9"/>
  <c r="P221" i="1"/>
  <c r="T251" i="9"/>
  <c r="P251" i="1"/>
  <c r="T51" i="8"/>
  <c r="N51" i="1"/>
  <c r="T56" i="8"/>
  <c r="N56" i="1"/>
  <c r="T151" i="8"/>
  <c r="N151" i="1"/>
  <c r="T158" i="8"/>
  <c r="N158" i="1"/>
  <c r="T162" i="8"/>
  <c r="N162" i="1"/>
  <c r="N195" i="1"/>
  <c r="T195" i="8"/>
  <c r="T199" i="8"/>
  <c r="N199" i="1"/>
  <c r="T223" i="8"/>
  <c r="N223" i="1"/>
  <c r="T253" i="8"/>
  <c r="N253" i="1"/>
  <c r="T59" i="8"/>
  <c r="N59" i="1"/>
  <c r="T80" i="8"/>
  <c r="N80" i="1"/>
  <c r="T106" i="8"/>
  <c r="N106" i="1"/>
  <c r="T110" i="8"/>
  <c r="N110" i="1"/>
  <c r="T144" i="8"/>
  <c r="N144" i="1"/>
  <c r="T149" i="8"/>
  <c r="N149" i="1"/>
  <c r="T202" i="8"/>
  <c r="N202" i="1"/>
  <c r="T231" i="8"/>
  <c r="N231" i="1"/>
  <c r="T235" i="8"/>
  <c r="N235" i="1"/>
  <c r="T239" i="8"/>
  <c r="N239" i="1"/>
  <c r="T244" i="8"/>
  <c r="N244" i="1"/>
  <c r="T259" i="8"/>
  <c r="N259" i="1"/>
  <c r="T24" i="7"/>
  <c r="L24" i="1"/>
  <c r="T29" i="7"/>
  <c r="L29" i="1"/>
  <c r="T100" i="7"/>
  <c r="L100" i="1"/>
  <c r="T107" i="7"/>
  <c r="L107" i="1"/>
  <c r="T111" i="7"/>
  <c r="L111" i="1"/>
  <c r="T179" i="7"/>
  <c r="L179" i="1"/>
  <c r="T184" i="7"/>
  <c r="L184" i="1"/>
  <c r="T47" i="7"/>
  <c r="L47" i="1"/>
  <c r="T240" i="7"/>
  <c r="L240" i="1"/>
  <c r="T76" i="8"/>
  <c r="N76" i="1"/>
  <c r="T93" i="8"/>
  <c r="N93" i="1"/>
  <c r="T99" i="8"/>
  <c r="N99" i="1"/>
  <c r="T126" i="8"/>
  <c r="N126" i="1"/>
  <c r="T130" i="8"/>
  <c r="N130" i="1"/>
  <c r="T186" i="8"/>
  <c r="N186" i="1"/>
  <c r="T191" i="8"/>
  <c r="N191" i="1"/>
  <c r="T212" i="8"/>
  <c r="N212" i="1"/>
  <c r="T228" i="8"/>
  <c r="N228" i="1"/>
  <c r="T251" i="8"/>
  <c r="N251" i="1"/>
  <c r="S13" i="7"/>
  <c r="R13" i="7" s="1"/>
  <c r="T50" i="7"/>
  <c r="L50" i="1"/>
  <c r="T55" i="7"/>
  <c r="L55" i="1"/>
  <c r="T59" i="7"/>
  <c r="L59" i="1"/>
  <c r="T67" i="7"/>
  <c r="L67" i="1"/>
  <c r="T117" i="7"/>
  <c r="L117" i="1"/>
  <c r="T142" i="7"/>
  <c r="L142" i="1"/>
  <c r="T147" i="7"/>
  <c r="L147" i="1"/>
  <c r="T151" i="7"/>
  <c r="L151" i="1"/>
  <c r="T188" i="7"/>
  <c r="L188" i="1"/>
  <c r="T193" i="7"/>
  <c r="L193" i="1"/>
  <c r="T216" i="7"/>
  <c r="L216" i="1"/>
  <c r="T244" i="7"/>
  <c r="L244" i="1"/>
  <c r="T259" i="7"/>
  <c r="L259" i="1"/>
  <c r="T263" i="7"/>
  <c r="L263" i="1"/>
  <c r="T57" i="6"/>
  <c r="J57" i="1"/>
  <c r="T63" i="6"/>
  <c r="J63" i="1"/>
  <c r="T111" i="6"/>
  <c r="J111" i="1"/>
  <c r="T72" i="7"/>
  <c r="L72" i="1"/>
  <c r="T120" i="7"/>
  <c r="L120" i="1"/>
  <c r="T127" i="7"/>
  <c r="L127" i="1"/>
  <c r="T131" i="7"/>
  <c r="L131" i="1"/>
  <c r="T154" i="7"/>
  <c r="L154" i="1"/>
  <c r="T161" i="7"/>
  <c r="L161" i="1"/>
  <c r="T194" i="7"/>
  <c r="L194" i="1"/>
  <c r="T198" i="7"/>
  <c r="L198" i="1"/>
  <c r="T203" i="7"/>
  <c r="L203" i="1"/>
  <c r="T223" i="7"/>
  <c r="L223" i="1"/>
  <c r="T227" i="7"/>
  <c r="L227" i="1"/>
  <c r="T267" i="7"/>
  <c r="L267" i="1"/>
  <c r="T271" i="7"/>
  <c r="L271" i="1"/>
  <c r="T142" i="6"/>
  <c r="J142" i="1"/>
  <c r="T147" i="6"/>
  <c r="J147" i="1"/>
  <c r="T151" i="6"/>
  <c r="J151" i="1"/>
  <c r="T170" i="6"/>
  <c r="J170" i="1"/>
  <c r="T80" i="7"/>
  <c r="L80" i="1"/>
  <c r="T85" i="7"/>
  <c r="L85" i="1"/>
  <c r="T92" i="7"/>
  <c r="L92" i="1"/>
  <c r="T99" i="7"/>
  <c r="L99" i="1"/>
  <c r="T169" i="7"/>
  <c r="L169" i="1"/>
  <c r="T174" i="7"/>
  <c r="L174" i="1"/>
  <c r="T206" i="7"/>
  <c r="L206" i="1"/>
  <c r="T210" i="7"/>
  <c r="L210" i="1"/>
  <c r="T231" i="7"/>
  <c r="L231" i="1"/>
  <c r="T235" i="7"/>
  <c r="L235" i="1"/>
  <c r="T250" i="7"/>
  <c r="L250" i="1"/>
  <c r="T37" i="6"/>
  <c r="J37" i="1"/>
  <c r="T41" i="6"/>
  <c r="J41" i="1"/>
  <c r="T186" i="6"/>
  <c r="J186" i="1"/>
  <c r="T214" i="6"/>
  <c r="J214" i="1"/>
  <c r="T46" i="6"/>
  <c r="J46" i="1"/>
  <c r="T75" i="6"/>
  <c r="J75" i="1"/>
  <c r="T80" i="6"/>
  <c r="J80" i="1"/>
  <c r="T85" i="6"/>
  <c r="J85" i="1"/>
  <c r="T117" i="6"/>
  <c r="J117" i="1"/>
  <c r="T153" i="6"/>
  <c r="J153" i="1"/>
  <c r="T188" i="6"/>
  <c r="J188" i="1"/>
  <c r="T216" i="6"/>
  <c r="J216" i="1"/>
  <c r="T246" i="6"/>
  <c r="J246" i="1"/>
  <c r="T262" i="6"/>
  <c r="J262" i="1"/>
  <c r="T266" i="6"/>
  <c r="J266" i="1"/>
  <c r="T21" i="6"/>
  <c r="J21" i="1"/>
  <c r="T48" i="6"/>
  <c r="J48" i="1"/>
  <c r="T52" i="6"/>
  <c r="J52" i="1"/>
  <c r="T90" i="6"/>
  <c r="J90" i="1"/>
  <c r="T96" i="6"/>
  <c r="J96" i="1"/>
  <c r="T101" i="6"/>
  <c r="J101" i="1"/>
  <c r="T108" i="6"/>
  <c r="J108" i="1"/>
  <c r="T126" i="6"/>
  <c r="J126" i="1"/>
  <c r="T130" i="6"/>
  <c r="J130" i="1"/>
  <c r="T175" i="6"/>
  <c r="J175" i="1"/>
  <c r="T180" i="6"/>
  <c r="J180" i="1"/>
  <c r="T195" i="6"/>
  <c r="J195" i="1"/>
  <c r="T199" i="6"/>
  <c r="J199" i="1"/>
  <c r="T204" i="6"/>
  <c r="J204" i="1"/>
  <c r="T221" i="6"/>
  <c r="J221" i="1"/>
  <c r="T225" i="6"/>
  <c r="J225" i="1"/>
  <c r="T229" i="6"/>
  <c r="J229" i="1"/>
  <c r="T251" i="6"/>
  <c r="J251" i="1"/>
  <c r="T26" i="6"/>
  <c r="J26" i="1"/>
  <c r="T31" i="6"/>
  <c r="J31" i="1"/>
  <c r="T110" i="6"/>
  <c r="J110" i="1"/>
  <c r="T135" i="6"/>
  <c r="J135" i="1"/>
  <c r="T161" i="6"/>
  <c r="J161" i="1"/>
  <c r="T183" i="6"/>
  <c r="J183" i="1"/>
  <c r="T210" i="6"/>
  <c r="J210" i="1"/>
  <c r="T235" i="6"/>
  <c r="J235" i="1"/>
  <c r="T239" i="6"/>
  <c r="J239" i="1"/>
  <c r="T256" i="6"/>
  <c r="J256" i="1"/>
  <c r="I15" i="3"/>
  <c r="K15" i="3" s="1"/>
  <c r="H238" i="3"/>
  <c r="I238" i="3" s="1"/>
  <c r="K238" i="3" s="1"/>
  <c r="H177" i="3"/>
  <c r="I177" i="3" s="1"/>
  <c r="K177" i="3" s="1"/>
  <c r="H158" i="3"/>
  <c r="I158" i="3" s="1"/>
  <c r="K158" i="3" s="1"/>
  <c r="H96" i="3"/>
  <c r="I96" i="3" s="1"/>
  <c r="K96" i="3" s="1"/>
  <c r="H229" i="3"/>
  <c r="I229" i="3" s="1"/>
  <c r="K229" i="3" s="1"/>
  <c r="H171" i="3"/>
  <c r="I171" i="3" s="1"/>
  <c r="K171" i="3" s="1"/>
  <c r="H111" i="3"/>
  <c r="I111" i="3" s="1"/>
  <c r="K111" i="3" s="1"/>
  <c r="H246" i="3"/>
  <c r="I246" i="3" s="1"/>
  <c r="K246" i="3" s="1"/>
  <c r="H165" i="3"/>
  <c r="I165" i="3" s="1"/>
  <c r="K165" i="3" s="1"/>
  <c r="H244" i="3"/>
  <c r="I244" i="3" s="1"/>
  <c r="K244" i="3" s="1"/>
  <c r="H164" i="3"/>
  <c r="I164" i="3" s="1"/>
  <c r="K164" i="3" s="1"/>
  <c r="H250" i="3"/>
  <c r="H180" i="3"/>
  <c r="I180" i="3" s="1"/>
  <c r="K180" i="3" s="1"/>
  <c r="H169" i="3"/>
  <c r="H223" i="3"/>
  <c r="I223" i="3" s="1"/>
  <c r="K223" i="3" s="1"/>
  <c r="H234" i="3"/>
  <c r="I234" i="3" s="1"/>
  <c r="K234" i="3" s="1"/>
  <c r="H172" i="3"/>
  <c r="H112" i="3"/>
  <c r="H242" i="3"/>
  <c r="I242" i="3" s="1"/>
  <c r="K242" i="3" s="1"/>
  <c r="H225" i="3"/>
  <c r="I225" i="3" s="1"/>
  <c r="K225" i="3" s="1"/>
  <c r="H166" i="3"/>
  <c r="I166" i="3" s="1"/>
  <c r="K166" i="3" s="1"/>
  <c r="H107" i="3"/>
  <c r="I107" i="3" s="1"/>
  <c r="K107" i="3" s="1"/>
  <c r="H236" i="3"/>
  <c r="I236" i="3" s="1"/>
  <c r="K236" i="3" s="1"/>
  <c r="H153" i="3"/>
  <c r="H235" i="3"/>
  <c r="I235" i="3" s="1"/>
  <c r="K235" i="3" s="1"/>
  <c r="H122" i="3"/>
  <c r="I122" i="3" s="1"/>
  <c r="K122" i="3" s="1"/>
  <c r="H240" i="3"/>
  <c r="I240" i="3" s="1"/>
  <c r="K240" i="3" s="1"/>
  <c r="H170" i="3"/>
  <c r="I170" i="3" s="1"/>
  <c r="K170" i="3" s="1"/>
  <c r="H109" i="3"/>
  <c r="I109" i="3" s="1"/>
  <c r="K109" i="3" s="1"/>
  <c r="H179" i="3"/>
  <c r="I179" i="3" s="1"/>
  <c r="K179" i="3" s="1"/>
  <c r="H230" i="3"/>
  <c r="I230" i="3" s="1"/>
  <c r="K230" i="3" s="1"/>
  <c r="H167" i="3"/>
  <c r="I167" i="3" s="1"/>
  <c r="K167" i="3" s="1"/>
  <c r="H108" i="3"/>
  <c r="I108" i="3" s="1"/>
  <c r="K108" i="3" s="1"/>
  <c r="H237" i="3"/>
  <c r="H181" i="3"/>
  <c r="I181" i="3" s="1"/>
  <c r="K181" i="3" s="1"/>
  <c r="H161" i="3"/>
  <c r="H100" i="3"/>
  <c r="I100" i="3" s="1"/>
  <c r="K100" i="3" s="1"/>
  <c r="H228" i="3"/>
  <c r="H106" i="3"/>
  <c r="H227" i="3"/>
  <c r="I227" i="3" s="1"/>
  <c r="K227" i="3" s="1"/>
  <c r="H105" i="3"/>
  <c r="I105" i="3" s="1"/>
  <c r="K105" i="3" s="1"/>
  <c r="H232" i="3"/>
  <c r="H160" i="3"/>
  <c r="I160" i="3" s="1"/>
  <c r="K160" i="3" s="1"/>
  <c r="H239" i="3"/>
  <c r="I239" i="3" s="1"/>
  <c r="K239" i="3" s="1"/>
  <c r="H159" i="3"/>
  <c r="H243" i="3"/>
  <c r="I243" i="3" s="1"/>
  <c r="K243" i="3" s="1"/>
  <c r="H226" i="3"/>
  <c r="I226" i="3" s="1"/>
  <c r="K226" i="3" s="1"/>
  <c r="H162" i="3"/>
  <c r="H101" i="3"/>
  <c r="I101" i="3" s="1"/>
  <c r="K101" i="3" s="1"/>
  <c r="H233" i="3"/>
  <c r="I233" i="3" s="1"/>
  <c r="K233" i="3" s="1"/>
  <c r="H176" i="3"/>
  <c r="I176" i="3" s="1"/>
  <c r="K176" i="3" s="1"/>
  <c r="H154" i="3"/>
  <c r="H95" i="3"/>
  <c r="H175" i="3"/>
  <c r="I175" i="3" s="1"/>
  <c r="K175" i="3" s="1"/>
  <c r="H48" i="3"/>
  <c r="I48" i="3" s="1"/>
  <c r="K48" i="3" s="1"/>
  <c r="H174" i="3"/>
  <c r="I174" i="3" s="1"/>
  <c r="K174" i="3" s="1"/>
  <c r="H47" i="3"/>
  <c r="I47" i="3" s="1"/>
  <c r="K47" i="3" s="1"/>
  <c r="H224" i="3"/>
  <c r="I224" i="3" s="1"/>
  <c r="K224" i="3" s="1"/>
  <c r="H110" i="3"/>
  <c r="H231" i="3"/>
  <c r="I231" i="3" s="1"/>
  <c r="K231" i="3" s="1"/>
  <c r="K172" i="5"/>
  <c r="K183" i="5"/>
  <c r="K198" i="5"/>
  <c r="K201" i="5"/>
  <c r="K159" i="5"/>
  <c r="K161" i="5"/>
  <c r="K169" i="5"/>
  <c r="K171" i="5"/>
  <c r="K186" i="5"/>
  <c r="K188" i="5"/>
  <c r="K193" i="5"/>
  <c r="K195" i="5"/>
  <c r="K197" i="5"/>
  <c r="K204" i="5"/>
  <c r="K206" i="5"/>
  <c r="K226" i="5"/>
  <c r="K228" i="5"/>
  <c r="K230" i="5"/>
  <c r="K232" i="5"/>
  <c r="K234" i="5"/>
  <c r="K238" i="5"/>
  <c r="K240" i="5"/>
  <c r="K243" i="5"/>
  <c r="K96" i="5"/>
  <c r="K62" i="5"/>
  <c r="K64" i="5"/>
  <c r="K68" i="5"/>
  <c r="K108" i="5"/>
  <c r="K231" i="5"/>
  <c r="K81" i="5"/>
  <c r="K84" i="5"/>
  <c r="K87" i="5"/>
  <c r="K90" i="5"/>
  <c r="K98" i="5"/>
  <c r="K34" i="5"/>
  <c r="K54" i="5"/>
  <c r="K58" i="5"/>
  <c r="K72" i="5"/>
  <c r="K75" i="5"/>
  <c r="K89" i="5"/>
  <c r="K76" i="5"/>
  <c r="K26" i="5"/>
  <c r="K31" i="5"/>
  <c r="K50" i="5"/>
  <c r="K59" i="5"/>
  <c r="K95" i="5"/>
  <c r="K121" i="5"/>
  <c r="K215" i="5"/>
  <c r="K207" i="5"/>
  <c r="K209" i="5"/>
  <c r="K216" i="5"/>
  <c r="K218" i="5"/>
  <c r="K227" i="5"/>
  <c r="K229" i="5"/>
  <c r="K24" i="5"/>
  <c r="K39" i="5"/>
  <c r="K44" i="5"/>
  <c r="K21" i="5"/>
  <c r="K23" i="5"/>
  <c r="K25" i="5"/>
  <c r="K38" i="5"/>
  <c r="K40" i="5"/>
  <c r="K42" i="5"/>
  <c r="K45" i="5"/>
  <c r="K92" i="5"/>
  <c r="K111" i="5"/>
  <c r="K118" i="5"/>
  <c r="K120" i="5"/>
  <c r="K112" i="5"/>
  <c r="K117" i="5"/>
  <c r="K160" i="5"/>
  <c r="K190" i="5"/>
  <c r="K192" i="5"/>
  <c r="K210" i="5"/>
  <c r="K213" i="5"/>
  <c r="K221" i="5"/>
  <c r="K223" i="5"/>
  <c r="K235" i="5"/>
  <c r="K46" i="5"/>
  <c r="K57" i="5"/>
  <c r="K79" i="5"/>
  <c r="K119" i="5"/>
  <c r="K29" i="5"/>
  <c r="K33" i="5"/>
  <c r="K37" i="5"/>
  <c r="K48" i="5"/>
  <c r="K55" i="5"/>
  <c r="K56" i="5"/>
  <c r="K67" i="5"/>
  <c r="K78" i="5"/>
  <c r="K99" i="5"/>
  <c r="K101" i="5"/>
  <c r="K202" i="5"/>
  <c r="K22" i="5"/>
  <c r="K28" i="5"/>
  <c r="K30" i="5"/>
  <c r="K32" i="5"/>
  <c r="K41" i="5"/>
  <c r="K47" i="5"/>
  <c r="K49" i="5"/>
  <c r="K51" i="5"/>
  <c r="K69" i="5"/>
  <c r="K73" i="5"/>
  <c r="K80" i="5"/>
  <c r="K83" i="5"/>
  <c r="K85" i="5"/>
  <c r="K93" i="5"/>
  <c r="K105" i="5"/>
  <c r="K107" i="5"/>
  <c r="K110" i="5"/>
  <c r="K122" i="5"/>
  <c r="K184" i="5"/>
  <c r="K106" i="5"/>
  <c r="K109" i="5"/>
  <c r="K116" i="5"/>
  <c r="K239" i="5"/>
  <c r="K244" i="5"/>
  <c r="K115" i="5"/>
  <c r="K236" i="5"/>
  <c r="K114" i="5"/>
  <c r="K158" i="5"/>
  <c r="K162" i="5"/>
  <c r="K179" i="5"/>
  <c r="K181" i="5"/>
  <c r="K185" i="5"/>
  <c r="K187" i="5"/>
  <c r="K191" i="5"/>
  <c r="K194" i="5"/>
  <c r="K196" i="5"/>
  <c r="K199" i="5"/>
  <c r="K203" i="5"/>
  <c r="K205" i="5"/>
  <c r="K208" i="5"/>
  <c r="K212" i="5"/>
  <c r="K214" i="5"/>
  <c r="K217" i="5"/>
  <c r="K220" i="5"/>
  <c r="K222" i="5"/>
  <c r="K224" i="5"/>
  <c r="K233" i="5"/>
  <c r="K52" i="5"/>
  <c r="K63" i="5"/>
  <c r="K180" i="5"/>
  <c r="K170" i="5"/>
  <c r="K225" i="5"/>
  <c r="K237" i="5"/>
  <c r="K242" i="5"/>
  <c r="N272" i="5"/>
  <c r="M272" i="5"/>
  <c r="L272" i="5"/>
  <c r="H219" i="1" l="1"/>
  <c r="L224" i="5"/>
  <c r="O224" i="5"/>
  <c r="Q224" i="5" s="1"/>
  <c r="L191" i="5"/>
  <c r="O191" i="5" s="1"/>
  <c r="Q191" i="5" s="1"/>
  <c r="L179" i="5"/>
  <c r="O179" i="5"/>
  <c r="Q179" i="5" s="1"/>
  <c r="L236" i="5"/>
  <c r="O236" i="5"/>
  <c r="Q236" i="5" s="1"/>
  <c r="L116" i="5"/>
  <c r="O116" i="5"/>
  <c r="Q116" i="5" s="1"/>
  <c r="L122" i="5"/>
  <c r="O122" i="5"/>
  <c r="Q122" i="5" s="1"/>
  <c r="L93" i="5"/>
  <c r="O93" i="5"/>
  <c r="Q93" i="5" s="1"/>
  <c r="L73" i="5"/>
  <c r="O73" i="5"/>
  <c r="Q73" i="5" s="1"/>
  <c r="L47" i="5"/>
  <c r="O47" i="5"/>
  <c r="Q47" i="5" s="1"/>
  <c r="L28" i="5"/>
  <c r="O28" i="5"/>
  <c r="Q28" i="5" s="1"/>
  <c r="L99" i="5"/>
  <c r="O99" i="5"/>
  <c r="Q99" i="5" s="1"/>
  <c r="L55" i="5"/>
  <c r="O55" i="5"/>
  <c r="Q55" i="5" s="1"/>
  <c r="L29" i="5"/>
  <c r="O29" i="5"/>
  <c r="Q29" i="5" s="1"/>
  <c r="L46" i="5"/>
  <c r="O46" i="5"/>
  <c r="Q46" i="5" s="1"/>
  <c r="L213" i="5"/>
  <c r="O213" i="5"/>
  <c r="Q213" i="5" s="1"/>
  <c r="L160" i="5"/>
  <c r="O160" i="5"/>
  <c r="Q160" i="5" s="1"/>
  <c r="L118" i="5"/>
  <c r="O118" i="5"/>
  <c r="Q118" i="5" s="1"/>
  <c r="L42" i="5"/>
  <c r="O42" i="5"/>
  <c r="Q42" i="5" s="1"/>
  <c r="L23" i="5"/>
  <c r="O23" i="5"/>
  <c r="Q23" i="5" s="1"/>
  <c r="L24" i="5"/>
  <c r="O24" i="5"/>
  <c r="Q24" i="5" s="1"/>
  <c r="L216" i="5"/>
  <c r="O216" i="5"/>
  <c r="Q216" i="5" s="1"/>
  <c r="L121" i="5"/>
  <c r="O121" i="5"/>
  <c r="Q121" i="5" s="1"/>
  <c r="L31" i="5"/>
  <c r="O31" i="5"/>
  <c r="Q31" i="5" s="1"/>
  <c r="L75" i="5"/>
  <c r="O75" i="5"/>
  <c r="Q75" i="5" s="1"/>
  <c r="L34" i="5"/>
  <c r="O34" i="5"/>
  <c r="Q34" i="5" s="1"/>
  <c r="L84" i="5"/>
  <c r="O84" i="5"/>
  <c r="Q84" i="5" s="1"/>
  <c r="L68" i="5"/>
  <c r="O68" i="5"/>
  <c r="Q68" i="5" s="1"/>
  <c r="L243" i="5"/>
  <c r="O243" i="5"/>
  <c r="Q243" i="5" s="1"/>
  <c r="L232" i="5"/>
  <c r="O232" i="5"/>
  <c r="Q232" i="5" s="1"/>
  <c r="L206" i="5"/>
  <c r="O206" i="5"/>
  <c r="Q206" i="5" s="1"/>
  <c r="L193" i="5"/>
  <c r="O193" i="5"/>
  <c r="Q193" i="5" s="1"/>
  <c r="L169" i="5"/>
  <c r="O169" i="5"/>
  <c r="Q169" i="5" s="1"/>
  <c r="L198" i="5"/>
  <c r="O198" i="5"/>
  <c r="Q198" i="5" s="1"/>
  <c r="L242" i="5"/>
  <c r="O242" i="5"/>
  <c r="Q242" i="5" s="1"/>
  <c r="L237" i="5"/>
  <c r="O237" i="5"/>
  <c r="Q237" i="5" s="1"/>
  <c r="L187" i="5"/>
  <c r="O187" i="5"/>
  <c r="Q187" i="5" s="1"/>
  <c r="L109" i="5"/>
  <c r="O109" i="5"/>
  <c r="Q109" i="5" s="1"/>
  <c r="L110" i="5"/>
  <c r="O110" i="5"/>
  <c r="Q110" i="5" s="1"/>
  <c r="L85" i="5"/>
  <c r="O85" i="5"/>
  <c r="Q85" i="5" s="1"/>
  <c r="L69" i="5"/>
  <c r="O69" i="5"/>
  <c r="Q69" i="5" s="1"/>
  <c r="L41" i="5"/>
  <c r="O41" i="5"/>
  <c r="Q41" i="5" s="1"/>
  <c r="L22" i="5"/>
  <c r="O22" i="5"/>
  <c r="Q22" i="5" s="1"/>
  <c r="L78" i="5"/>
  <c r="O78" i="5"/>
  <c r="Q78" i="5" s="1"/>
  <c r="L48" i="5"/>
  <c r="O48" i="5"/>
  <c r="Q48" i="5" s="1"/>
  <c r="L119" i="5"/>
  <c r="O119" i="5"/>
  <c r="Q119" i="5" s="1"/>
  <c r="L235" i="5"/>
  <c r="O235" i="5"/>
  <c r="Q235" i="5" s="1"/>
  <c r="L210" i="5"/>
  <c r="O210" i="5"/>
  <c r="Q210" i="5" s="1"/>
  <c r="L117" i="5"/>
  <c r="O117" i="5"/>
  <c r="Q117" i="5" s="1"/>
  <c r="L111" i="5"/>
  <c r="O111" i="5"/>
  <c r="Q111" i="5" s="1"/>
  <c r="L40" i="5"/>
  <c r="O40" i="5"/>
  <c r="Q40" i="5" s="1"/>
  <c r="L21" i="5"/>
  <c r="O21" i="5"/>
  <c r="Q21" i="5" s="1"/>
  <c r="T21" i="5" s="1"/>
  <c r="L229" i="5"/>
  <c r="O229" i="5"/>
  <c r="Q229" i="5" s="1"/>
  <c r="L209" i="5"/>
  <c r="O209" i="5"/>
  <c r="Q209" i="5" s="1"/>
  <c r="L95" i="5"/>
  <c r="O95" i="5"/>
  <c r="Q95" i="5" s="1"/>
  <c r="L26" i="5"/>
  <c r="O26" i="5"/>
  <c r="Q26" i="5" s="1"/>
  <c r="L72" i="5"/>
  <c r="O72" i="5"/>
  <c r="Q72" i="5" s="1"/>
  <c r="L98" i="5"/>
  <c r="O98" i="5"/>
  <c r="Q98" i="5" s="1"/>
  <c r="L81" i="5"/>
  <c r="O81" i="5"/>
  <c r="Q81" i="5" s="1"/>
  <c r="L64" i="5"/>
  <c r="O64" i="5"/>
  <c r="Q64" i="5" s="1"/>
  <c r="L240" i="5"/>
  <c r="O240" i="5"/>
  <c r="Q240" i="5" s="1"/>
  <c r="L230" i="5"/>
  <c r="O230" i="5"/>
  <c r="Q230" i="5" s="1"/>
  <c r="L204" i="5"/>
  <c r="O204" i="5"/>
  <c r="Q204" i="5" s="1"/>
  <c r="L188" i="5"/>
  <c r="O188" i="5"/>
  <c r="Q188" i="5" s="1"/>
  <c r="L161" i="5"/>
  <c r="O161" i="5"/>
  <c r="Q161" i="5" s="1"/>
  <c r="L183" i="5"/>
  <c r="O183" i="5"/>
  <c r="Q183" i="5" s="1"/>
  <c r="L180" i="5"/>
  <c r="O180" i="5"/>
  <c r="Q180" i="5" s="1"/>
  <c r="L203" i="5"/>
  <c r="O203" i="5"/>
  <c r="Q203" i="5" s="1"/>
  <c r="L63" i="5"/>
  <c r="O63" i="5"/>
  <c r="Q63" i="5" s="1"/>
  <c r="L212" i="5"/>
  <c r="O212" i="5"/>
  <c r="Q212" i="5" s="1"/>
  <c r="L115" i="5"/>
  <c r="O115" i="5"/>
  <c r="Q115" i="5" s="1"/>
  <c r="L225" i="5"/>
  <c r="O225" i="5"/>
  <c r="Q225" i="5" s="1"/>
  <c r="L52" i="5"/>
  <c r="O52" i="5"/>
  <c r="Q52" i="5" s="1"/>
  <c r="L220" i="5"/>
  <c r="O220" i="5"/>
  <c r="Q220" i="5" s="1"/>
  <c r="L208" i="5"/>
  <c r="O208" i="5"/>
  <c r="Q208" i="5" s="1"/>
  <c r="L196" i="5"/>
  <c r="O196" i="5"/>
  <c r="Q196" i="5" s="1"/>
  <c r="L185" i="5"/>
  <c r="O185" i="5"/>
  <c r="Q185" i="5" s="1"/>
  <c r="L158" i="5"/>
  <c r="O158" i="5"/>
  <c r="Q158" i="5" s="1"/>
  <c r="L244" i="5"/>
  <c r="O244" i="5"/>
  <c r="Q244" i="5" s="1"/>
  <c r="L106" i="5"/>
  <c r="O106" i="5"/>
  <c r="Q106" i="5" s="1"/>
  <c r="L107" i="5"/>
  <c r="O107" i="5"/>
  <c r="Q107" i="5" s="1"/>
  <c r="L83" i="5"/>
  <c r="O83" i="5"/>
  <c r="Q83" i="5" s="1"/>
  <c r="L51" i="5"/>
  <c r="O51" i="5"/>
  <c r="Q51" i="5" s="1"/>
  <c r="L32" i="5"/>
  <c r="O32" i="5"/>
  <c r="Q32" i="5" s="1"/>
  <c r="L202" i="5"/>
  <c r="O202" i="5"/>
  <c r="Q202" i="5" s="1"/>
  <c r="L67" i="5"/>
  <c r="O67" i="5"/>
  <c r="Q67" i="5" s="1"/>
  <c r="L37" i="5"/>
  <c r="O37" i="5"/>
  <c r="Q37" i="5" s="1"/>
  <c r="L79" i="5"/>
  <c r="O79" i="5"/>
  <c r="Q79" i="5" s="1"/>
  <c r="L223" i="5"/>
  <c r="O223" i="5"/>
  <c r="Q223" i="5" s="1"/>
  <c r="L192" i="5"/>
  <c r="O192" i="5"/>
  <c r="Q192" i="5" s="1"/>
  <c r="L112" i="5"/>
  <c r="O112" i="5"/>
  <c r="Q112" i="5" s="1"/>
  <c r="L92" i="5"/>
  <c r="O92" i="5"/>
  <c r="Q92" i="5" s="1"/>
  <c r="L38" i="5"/>
  <c r="O38" i="5"/>
  <c r="Q38" i="5" s="1"/>
  <c r="L44" i="5"/>
  <c r="O44" i="5"/>
  <c r="Q44" i="5" s="1"/>
  <c r="L227" i="5"/>
  <c r="O227" i="5"/>
  <c r="Q227" i="5" s="1"/>
  <c r="L207" i="5"/>
  <c r="O207" i="5"/>
  <c r="Q207" i="5" s="1"/>
  <c r="L59" i="5"/>
  <c r="O59" i="5"/>
  <c r="Q59" i="5" s="1"/>
  <c r="L76" i="5"/>
  <c r="O76" i="5"/>
  <c r="Q76" i="5" s="1"/>
  <c r="L58" i="5"/>
  <c r="O58" i="5"/>
  <c r="Q58" i="5" s="1"/>
  <c r="L90" i="5"/>
  <c r="O90" i="5"/>
  <c r="Q90" i="5" s="1"/>
  <c r="L231" i="5"/>
  <c r="O231" i="5"/>
  <c r="Q231" i="5" s="1"/>
  <c r="L62" i="5"/>
  <c r="O62" i="5"/>
  <c r="Q62" i="5" s="1"/>
  <c r="L238" i="5"/>
  <c r="O238" i="5"/>
  <c r="Q238" i="5" s="1"/>
  <c r="L228" i="5"/>
  <c r="O228" i="5"/>
  <c r="Q228" i="5" s="1"/>
  <c r="L197" i="5"/>
  <c r="O197" i="5"/>
  <c r="Q197" i="5" s="1"/>
  <c r="L186" i="5"/>
  <c r="O186" i="5"/>
  <c r="Q186" i="5" s="1"/>
  <c r="L159" i="5"/>
  <c r="O159" i="5"/>
  <c r="Q159" i="5" s="1"/>
  <c r="L172" i="5"/>
  <c r="O172" i="5"/>
  <c r="Q172" i="5" s="1"/>
  <c r="L214" i="5"/>
  <c r="O214" i="5"/>
  <c r="Q214" i="5" s="1"/>
  <c r="L222" i="5"/>
  <c r="O222" i="5"/>
  <c r="Q222" i="5" s="1"/>
  <c r="L199" i="5"/>
  <c r="O199" i="5"/>
  <c r="Q199" i="5" s="1"/>
  <c r="L162" i="5"/>
  <c r="O162" i="5"/>
  <c r="Q162" i="5" s="1"/>
  <c r="L170" i="5"/>
  <c r="O170" i="5"/>
  <c r="Q170" i="5" s="1"/>
  <c r="L233" i="5"/>
  <c r="O233" i="5"/>
  <c r="Q233" i="5" s="1"/>
  <c r="L217" i="5"/>
  <c r="O217" i="5"/>
  <c r="Q217" i="5" s="1"/>
  <c r="L205" i="5"/>
  <c r="O205" i="5"/>
  <c r="Q205" i="5" s="1"/>
  <c r="L194" i="5"/>
  <c r="O194" i="5"/>
  <c r="Q194" i="5" s="1"/>
  <c r="L181" i="5"/>
  <c r="O181" i="5"/>
  <c r="Q181" i="5" s="1"/>
  <c r="L114" i="5"/>
  <c r="O114" i="5"/>
  <c r="Q114" i="5" s="1"/>
  <c r="L239" i="5"/>
  <c r="O239" i="5"/>
  <c r="Q239" i="5" s="1"/>
  <c r="L184" i="5"/>
  <c r="O184" i="5"/>
  <c r="Q184" i="5" s="1"/>
  <c r="L105" i="5"/>
  <c r="O105" i="5"/>
  <c r="Q105" i="5" s="1"/>
  <c r="L80" i="5"/>
  <c r="O80" i="5"/>
  <c r="Q80" i="5" s="1"/>
  <c r="L49" i="5"/>
  <c r="O49" i="5"/>
  <c r="Q49" i="5" s="1"/>
  <c r="L30" i="5"/>
  <c r="O30" i="5"/>
  <c r="Q30" i="5" s="1"/>
  <c r="L101" i="5"/>
  <c r="O101" i="5"/>
  <c r="Q101" i="5" s="1"/>
  <c r="L56" i="5"/>
  <c r="O56" i="5"/>
  <c r="Q56" i="5" s="1"/>
  <c r="L33" i="5"/>
  <c r="O33" i="5"/>
  <c r="Q33" i="5" s="1"/>
  <c r="L57" i="5"/>
  <c r="O57" i="5"/>
  <c r="Q57" i="5" s="1"/>
  <c r="L221" i="5"/>
  <c r="O221" i="5"/>
  <c r="Q221" i="5" s="1"/>
  <c r="L190" i="5"/>
  <c r="O190" i="5"/>
  <c r="Q190" i="5" s="1"/>
  <c r="L120" i="5"/>
  <c r="O120" i="5"/>
  <c r="Q120" i="5" s="1"/>
  <c r="L45" i="5"/>
  <c r="O45" i="5"/>
  <c r="Q45" i="5" s="1"/>
  <c r="L25" i="5"/>
  <c r="O25" i="5"/>
  <c r="Q25" i="5" s="1"/>
  <c r="L39" i="5"/>
  <c r="O39" i="5"/>
  <c r="Q39" i="5" s="1"/>
  <c r="L218" i="5"/>
  <c r="O218" i="5"/>
  <c r="Q218" i="5" s="1"/>
  <c r="L215" i="5"/>
  <c r="O215" i="5"/>
  <c r="Q215" i="5" s="1"/>
  <c r="L50" i="5"/>
  <c r="O50" i="5"/>
  <c r="Q50" i="5" s="1"/>
  <c r="L89" i="5"/>
  <c r="O89" i="5"/>
  <c r="Q89" i="5" s="1"/>
  <c r="L54" i="5"/>
  <c r="O54" i="5"/>
  <c r="Q54" i="5" s="1"/>
  <c r="L87" i="5"/>
  <c r="O87" i="5"/>
  <c r="Q87" i="5" s="1"/>
  <c r="L108" i="5"/>
  <c r="O108" i="5"/>
  <c r="Q108" i="5" s="1"/>
  <c r="L96" i="5"/>
  <c r="O96" i="5"/>
  <c r="Q96" i="5" s="1"/>
  <c r="L234" i="5"/>
  <c r="O234" i="5"/>
  <c r="Q234" i="5" s="1"/>
  <c r="L226" i="5"/>
  <c r="O226" i="5"/>
  <c r="Q226" i="5" s="1"/>
  <c r="L195" i="5"/>
  <c r="O195" i="5"/>
  <c r="Q195" i="5" s="1"/>
  <c r="L171" i="5"/>
  <c r="O171" i="5"/>
  <c r="Q171" i="5" s="1"/>
  <c r="L201" i="5"/>
  <c r="O201" i="5"/>
  <c r="Q201" i="5" s="1"/>
  <c r="L14" i="4"/>
  <c r="O14" i="4" s="1"/>
  <c r="Q14" i="4" s="1"/>
  <c r="T14" i="4" s="1"/>
  <c r="S14" i="4" s="1"/>
  <c r="R14" i="4" s="1"/>
  <c r="N175" i="3"/>
  <c r="L175" i="3"/>
  <c r="M175" i="3"/>
  <c r="N243" i="3"/>
  <c r="M243" i="3"/>
  <c r="L243" i="3"/>
  <c r="M122" i="3"/>
  <c r="L122" i="3"/>
  <c r="N122" i="3"/>
  <c r="N244" i="3"/>
  <c r="L244" i="3"/>
  <c r="M244" i="3"/>
  <c r="L177" i="3"/>
  <c r="N177" i="3"/>
  <c r="M177" i="3"/>
  <c r="S235" i="6"/>
  <c r="R235" i="6" s="1"/>
  <c r="I235" i="1"/>
  <c r="S135" i="6"/>
  <c r="R135" i="6" s="1"/>
  <c r="I135" i="1"/>
  <c r="I251" i="1"/>
  <c r="S251" i="6"/>
  <c r="R251" i="6" s="1"/>
  <c r="S204" i="6"/>
  <c r="R204" i="6" s="1"/>
  <c r="I204" i="1"/>
  <c r="S175" i="6"/>
  <c r="R175" i="6" s="1"/>
  <c r="I175" i="1"/>
  <c r="I101" i="1"/>
  <c r="S101" i="6"/>
  <c r="R101" i="6" s="1"/>
  <c r="I48" i="1"/>
  <c r="S48" i="6"/>
  <c r="R48" i="6" s="1"/>
  <c r="S246" i="6"/>
  <c r="R246" i="6" s="1"/>
  <c r="I246" i="1"/>
  <c r="I117" i="1"/>
  <c r="S117" i="6"/>
  <c r="R117" i="6" s="1"/>
  <c r="S186" i="6"/>
  <c r="R186" i="6" s="1"/>
  <c r="I186" i="1"/>
  <c r="K235" i="1"/>
  <c r="S235" i="7"/>
  <c r="R235" i="7" s="1"/>
  <c r="S174" i="7"/>
  <c r="R174" i="7" s="1"/>
  <c r="K174" i="1"/>
  <c r="S85" i="7"/>
  <c r="R85" i="7" s="1"/>
  <c r="K85" i="1"/>
  <c r="I147" i="1"/>
  <c r="S147" i="6"/>
  <c r="R147" i="6" s="1"/>
  <c r="S227" i="7"/>
  <c r="R227" i="7" s="1"/>
  <c r="K227" i="1"/>
  <c r="S194" i="7"/>
  <c r="R194" i="7" s="1"/>
  <c r="K194" i="1"/>
  <c r="S127" i="7"/>
  <c r="R127" i="7" s="1"/>
  <c r="K127" i="1"/>
  <c r="S63" i="6"/>
  <c r="R63" i="6" s="1"/>
  <c r="I63" i="1"/>
  <c r="S244" i="7"/>
  <c r="R244" i="7" s="1"/>
  <c r="K244" i="1"/>
  <c r="S151" i="7"/>
  <c r="R151" i="7" s="1"/>
  <c r="K151" i="1"/>
  <c r="S67" i="7"/>
  <c r="R67" i="7" s="1"/>
  <c r="K67" i="1"/>
  <c r="S191" i="8"/>
  <c r="R191" i="8" s="1"/>
  <c r="M191" i="1"/>
  <c r="S99" i="8"/>
  <c r="R99" i="8" s="1"/>
  <c r="M99" i="1"/>
  <c r="S47" i="7"/>
  <c r="R47" i="7" s="1"/>
  <c r="K47" i="1"/>
  <c r="S107" i="7"/>
  <c r="R107" i="7" s="1"/>
  <c r="K107" i="1"/>
  <c r="S259" i="8"/>
  <c r="R259" i="8" s="1"/>
  <c r="M259" i="1"/>
  <c r="M231" i="1"/>
  <c r="S231" i="8"/>
  <c r="R231" i="8" s="1"/>
  <c r="S110" i="8"/>
  <c r="R110" i="8" s="1"/>
  <c r="M110" i="1"/>
  <c r="M253" i="1"/>
  <c r="S253" i="8"/>
  <c r="R253" i="8" s="1"/>
  <c r="S162" i="8"/>
  <c r="R162" i="8" s="1"/>
  <c r="M162" i="1"/>
  <c r="M51" i="1"/>
  <c r="S51" i="8"/>
  <c r="R51" i="8" s="1"/>
  <c r="S193" i="9"/>
  <c r="R193" i="9" s="1"/>
  <c r="O193" i="1"/>
  <c r="S108" i="9"/>
  <c r="R108" i="9" s="1"/>
  <c r="O108" i="1"/>
  <c r="S57" i="9"/>
  <c r="R57" i="9" s="1"/>
  <c r="O57" i="1"/>
  <c r="S256" i="7"/>
  <c r="R256" i="7" s="1"/>
  <c r="K256" i="1"/>
  <c r="S137" i="8"/>
  <c r="R137" i="8" s="1"/>
  <c r="M137" i="1"/>
  <c r="M84" i="1"/>
  <c r="S84" i="8"/>
  <c r="R84" i="8" s="1"/>
  <c r="O258" i="1"/>
  <c r="S258" i="9"/>
  <c r="R258" i="9" s="1"/>
  <c r="S179" i="9"/>
  <c r="R179" i="9" s="1"/>
  <c r="O179" i="1"/>
  <c r="S129" i="9"/>
  <c r="R129" i="9" s="1"/>
  <c r="O129" i="1"/>
  <c r="S38" i="9"/>
  <c r="R38" i="9" s="1"/>
  <c r="O38" i="1"/>
  <c r="Q255" i="1"/>
  <c r="S255" i="10"/>
  <c r="R255" i="10" s="1"/>
  <c r="S218" i="8"/>
  <c r="R218" i="8" s="1"/>
  <c r="M218" i="1"/>
  <c r="S22" i="8"/>
  <c r="R22" i="8" s="1"/>
  <c r="M22" i="1"/>
  <c r="S238" i="9"/>
  <c r="R238" i="9" s="1"/>
  <c r="O238" i="1"/>
  <c r="O172" i="1"/>
  <c r="S172" i="9"/>
  <c r="R172" i="9" s="1"/>
  <c r="S99" i="9"/>
  <c r="R99" i="9" s="1"/>
  <c r="O99" i="1"/>
  <c r="S183" i="8"/>
  <c r="R183" i="8" s="1"/>
  <c r="M183" i="1"/>
  <c r="M39" i="1"/>
  <c r="S39" i="8"/>
  <c r="R39" i="8" s="1"/>
  <c r="O224" i="1"/>
  <c r="S224" i="9"/>
  <c r="R224" i="9" s="1"/>
  <c r="S210" i="10"/>
  <c r="R210" i="10" s="1"/>
  <c r="Q210" i="1"/>
  <c r="S96" i="10"/>
  <c r="R96" i="10" s="1"/>
  <c r="Q96" i="1"/>
  <c r="S205" i="10"/>
  <c r="R205" i="10" s="1"/>
  <c r="Q205" i="1"/>
  <c r="S137" i="10"/>
  <c r="R137" i="10" s="1"/>
  <c r="Q137" i="1"/>
  <c r="S89" i="10"/>
  <c r="R89" i="10" s="1"/>
  <c r="Q89" i="1"/>
  <c r="S115" i="9"/>
  <c r="R115" i="9" s="1"/>
  <c r="O115" i="1"/>
  <c r="Q186" i="1"/>
  <c r="S186" i="10"/>
  <c r="R186" i="10" s="1"/>
  <c r="S269" i="10"/>
  <c r="R269" i="10" s="1"/>
  <c r="Q269" i="1"/>
  <c r="S196" i="10"/>
  <c r="R196" i="10" s="1"/>
  <c r="Q196" i="1"/>
  <c r="Q116" i="1"/>
  <c r="S116" i="10"/>
  <c r="R116" i="10" s="1"/>
  <c r="S48" i="10"/>
  <c r="R48" i="10" s="1"/>
  <c r="Q48" i="1"/>
  <c r="S30" i="10"/>
  <c r="R30" i="10" s="1"/>
  <c r="Q30" i="1"/>
  <c r="S259" i="1"/>
  <c r="S259" i="11"/>
  <c r="R259" i="11" s="1"/>
  <c r="S136" i="11"/>
  <c r="R136" i="11" s="1"/>
  <c r="S136" i="1"/>
  <c r="S49" i="11"/>
  <c r="R49" i="11" s="1"/>
  <c r="S49" i="1"/>
  <c r="S237" i="12"/>
  <c r="R237" i="12" s="1"/>
  <c r="U237" i="1"/>
  <c r="S186" i="12"/>
  <c r="R186" i="12" s="1"/>
  <c r="U186" i="1"/>
  <c r="S116" i="12"/>
  <c r="R116" i="12" s="1"/>
  <c r="U116" i="1"/>
  <c r="S57" i="10"/>
  <c r="R57" i="10" s="1"/>
  <c r="Q57" i="1"/>
  <c r="S192" i="1"/>
  <c r="S192" i="11"/>
  <c r="R192" i="11" s="1"/>
  <c r="U271" i="1"/>
  <c r="S271" i="12"/>
  <c r="R271" i="12" s="1"/>
  <c r="S255" i="1"/>
  <c r="S255" i="11"/>
  <c r="R255" i="11" s="1"/>
  <c r="S148" i="1"/>
  <c r="S148" i="11"/>
  <c r="R148" i="11" s="1"/>
  <c r="S98" i="11"/>
  <c r="R98" i="11" s="1"/>
  <c r="S98" i="1"/>
  <c r="S226" i="12"/>
  <c r="R226" i="12" s="1"/>
  <c r="U226" i="1"/>
  <c r="S204" i="12"/>
  <c r="R204" i="12" s="1"/>
  <c r="U204" i="1"/>
  <c r="S105" i="12"/>
  <c r="R105" i="12" s="1"/>
  <c r="U105" i="1"/>
  <c r="U54" i="1"/>
  <c r="S54" i="12"/>
  <c r="R54" i="12" s="1"/>
  <c r="U45" i="1"/>
  <c r="S45" i="12"/>
  <c r="R45" i="12" s="1"/>
  <c r="S246" i="11"/>
  <c r="R246" i="11" s="1"/>
  <c r="S246" i="1"/>
  <c r="S216" i="11"/>
  <c r="R216" i="11" s="1"/>
  <c r="S216" i="1"/>
  <c r="S175" i="11"/>
  <c r="R175" i="11" s="1"/>
  <c r="S175" i="1"/>
  <c r="S144" i="11"/>
  <c r="R144" i="11" s="1"/>
  <c r="S144" i="1"/>
  <c r="S57" i="11"/>
  <c r="R57" i="11" s="1"/>
  <c r="S57" i="1"/>
  <c r="S34" i="11"/>
  <c r="R34" i="11" s="1"/>
  <c r="S34" i="1"/>
  <c r="U222" i="1"/>
  <c r="S222" i="12"/>
  <c r="R222" i="12" s="1"/>
  <c r="U158" i="1"/>
  <c r="S158" i="12"/>
  <c r="R158" i="12" s="1"/>
  <c r="S253" i="13"/>
  <c r="R253" i="13" s="1"/>
  <c r="W253" i="1"/>
  <c r="S242" i="13"/>
  <c r="R242" i="13" s="1"/>
  <c r="W242" i="1"/>
  <c r="S219" i="13"/>
  <c r="R219" i="13" s="1"/>
  <c r="W219" i="1"/>
  <c r="S142" i="13"/>
  <c r="R142" i="13" s="1"/>
  <c r="W142" i="1"/>
  <c r="W52" i="1"/>
  <c r="S52" i="13"/>
  <c r="R52" i="13" s="1"/>
  <c r="S152" i="14"/>
  <c r="R152" i="14" s="1"/>
  <c r="Y152" i="1"/>
  <c r="S214" i="13"/>
  <c r="R214" i="13" s="1"/>
  <c r="W214" i="1"/>
  <c r="S177" i="13"/>
  <c r="R177" i="13" s="1"/>
  <c r="W177" i="1"/>
  <c r="W99" i="1"/>
  <c r="S99" i="13"/>
  <c r="R99" i="13" s="1"/>
  <c r="W30" i="1"/>
  <c r="S30" i="13"/>
  <c r="R30" i="13" s="1"/>
  <c r="S231" i="14"/>
  <c r="R231" i="14" s="1"/>
  <c r="Y231" i="1"/>
  <c r="Y174" i="1"/>
  <c r="S174" i="14"/>
  <c r="R174" i="14" s="1"/>
  <c r="Y84" i="1"/>
  <c r="S84" i="14"/>
  <c r="R84" i="14" s="1"/>
  <c r="AA218" i="1"/>
  <c r="S218" i="15"/>
  <c r="R218" i="15" s="1"/>
  <c r="W120" i="1"/>
  <c r="S120" i="13"/>
  <c r="R120" i="13" s="1"/>
  <c r="W45" i="1"/>
  <c r="S45" i="13"/>
  <c r="R45" i="13" s="1"/>
  <c r="S194" i="14"/>
  <c r="R194" i="14" s="1"/>
  <c r="Y194" i="1"/>
  <c r="S134" i="14"/>
  <c r="R134" i="14" s="1"/>
  <c r="Y134" i="1"/>
  <c r="S55" i="14"/>
  <c r="R55" i="14" s="1"/>
  <c r="Y55" i="1"/>
  <c r="S266" i="15"/>
  <c r="R266" i="15" s="1"/>
  <c r="AA266" i="1"/>
  <c r="S236" i="15"/>
  <c r="R236" i="15" s="1"/>
  <c r="AA236" i="1"/>
  <c r="S29" i="12"/>
  <c r="R29" i="12" s="1"/>
  <c r="U29" i="1"/>
  <c r="S267" i="14"/>
  <c r="R267" i="14" s="1"/>
  <c r="Y267" i="1"/>
  <c r="Y96" i="1"/>
  <c r="S96" i="14"/>
  <c r="R96" i="14" s="1"/>
  <c r="S220" i="15"/>
  <c r="R220" i="15" s="1"/>
  <c r="AA220" i="1"/>
  <c r="AA160" i="1"/>
  <c r="S160" i="15"/>
  <c r="R160" i="15" s="1"/>
  <c r="S75" i="15"/>
  <c r="R75" i="15" s="1"/>
  <c r="AA75" i="1"/>
  <c r="S28" i="15"/>
  <c r="R28" i="15" s="1"/>
  <c r="AA28" i="1"/>
  <c r="S154" i="16"/>
  <c r="R154" i="16" s="1"/>
  <c r="AC154" i="1"/>
  <c r="S30" i="16"/>
  <c r="R30" i="16" s="1"/>
  <c r="AC30" i="1"/>
  <c r="AE109" i="1"/>
  <c r="S109" i="17"/>
  <c r="R109" i="17" s="1"/>
  <c r="S229" i="18"/>
  <c r="R229" i="18" s="1"/>
  <c r="AG229" i="1"/>
  <c r="S114" i="13"/>
  <c r="R114" i="13" s="1"/>
  <c r="W114" i="1"/>
  <c r="S190" i="15"/>
  <c r="R190" i="15" s="1"/>
  <c r="AA190" i="1"/>
  <c r="AA23" i="1"/>
  <c r="S23" i="15"/>
  <c r="R23" i="15" s="1"/>
  <c r="S210" i="16"/>
  <c r="R210" i="16" s="1"/>
  <c r="AC210" i="1"/>
  <c r="S109" i="16"/>
  <c r="R109" i="16" s="1"/>
  <c r="AC109" i="1"/>
  <c r="S256" i="17"/>
  <c r="R256" i="17" s="1"/>
  <c r="AE256" i="1"/>
  <c r="S158" i="17"/>
  <c r="R158" i="17" s="1"/>
  <c r="AE158" i="1"/>
  <c r="AE31" i="1"/>
  <c r="S31" i="17"/>
  <c r="R31" i="17" s="1"/>
  <c r="S225" i="18"/>
  <c r="R225" i="18" s="1"/>
  <c r="AG225" i="1"/>
  <c r="S187" i="18"/>
  <c r="R187" i="18" s="1"/>
  <c r="AG187" i="1"/>
  <c r="S127" i="14"/>
  <c r="R127" i="14" s="1"/>
  <c r="Y127" i="1"/>
  <c r="S31" i="14"/>
  <c r="R31" i="14" s="1"/>
  <c r="Y31" i="1"/>
  <c r="S122" i="15"/>
  <c r="R122" i="15" s="1"/>
  <c r="AA122" i="1"/>
  <c r="S264" i="16"/>
  <c r="R264" i="16" s="1"/>
  <c r="AC264" i="1"/>
  <c r="AC205" i="1"/>
  <c r="S205" i="16"/>
  <c r="R205" i="16" s="1"/>
  <c r="S142" i="16"/>
  <c r="R142" i="16" s="1"/>
  <c r="AC142" i="1"/>
  <c r="S55" i="16"/>
  <c r="R55" i="16" s="1"/>
  <c r="AC55" i="1"/>
  <c r="S220" i="17"/>
  <c r="R220" i="17" s="1"/>
  <c r="AE220" i="1"/>
  <c r="AE130" i="1"/>
  <c r="S130" i="17"/>
  <c r="R130" i="17" s="1"/>
  <c r="S258" i="18"/>
  <c r="R258" i="18" s="1"/>
  <c r="AG258" i="1"/>
  <c r="S177" i="18"/>
  <c r="R177" i="18" s="1"/>
  <c r="AG177" i="1"/>
  <c r="S55" i="18"/>
  <c r="R55" i="18" s="1"/>
  <c r="AG55" i="1"/>
  <c r="AE120" i="1"/>
  <c r="S120" i="17"/>
  <c r="R120" i="17" s="1"/>
  <c r="S224" i="16"/>
  <c r="R224" i="16" s="1"/>
  <c r="AC224" i="1"/>
  <c r="S84" i="17"/>
  <c r="R84" i="17" s="1"/>
  <c r="AE84" i="1"/>
  <c r="S250" i="5"/>
  <c r="R250" i="5" s="1"/>
  <c r="G250" i="1"/>
  <c r="S135" i="5"/>
  <c r="R135" i="5" s="1"/>
  <c r="G135" i="1"/>
  <c r="S45" i="16"/>
  <c r="R45" i="16" s="1"/>
  <c r="AC45" i="1"/>
  <c r="S90" i="18"/>
  <c r="R90" i="18" s="1"/>
  <c r="AG90" i="1"/>
  <c r="S115" i="15"/>
  <c r="R115" i="15" s="1"/>
  <c r="AA115" i="1"/>
  <c r="S183" i="17"/>
  <c r="R183" i="17" s="1"/>
  <c r="AE183" i="1"/>
  <c r="S46" i="17"/>
  <c r="R46" i="17" s="1"/>
  <c r="AE46" i="1"/>
  <c r="G255" i="1"/>
  <c r="S255" i="5"/>
  <c r="R255" i="5" s="1"/>
  <c r="L203" i="4"/>
  <c r="O203" i="4" s="1"/>
  <c r="Q203" i="4" s="1"/>
  <c r="L128" i="4"/>
  <c r="O128" i="4" s="1"/>
  <c r="L264" i="4"/>
  <c r="O264" i="4" s="1"/>
  <c r="Q264" i="4" s="1"/>
  <c r="L129" i="4"/>
  <c r="O129" i="4" s="1"/>
  <c r="L131" i="4"/>
  <c r="O131" i="4" s="1"/>
  <c r="L212" i="4"/>
  <c r="O212" i="4" s="1"/>
  <c r="Q212" i="4" s="1"/>
  <c r="L147" i="4"/>
  <c r="O147" i="4" s="1"/>
  <c r="L193" i="4"/>
  <c r="O193" i="4" s="1"/>
  <c r="Q193" i="4" s="1"/>
  <c r="L248" i="4"/>
  <c r="O248" i="4" s="1"/>
  <c r="Q248" i="4" s="1"/>
  <c r="S121" i="1"/>
  <c r="S121" i="11"/>
  <c r="R121" i="11" s="1"/>
  <c r="I95" i="3"/>
  <c r="K95" i="3" s="1"/>
  <c r="I159" i="3"/>
  <c r="K159" i="3" s="1"/>
  <c r="L100" i="3"/>
  <c r="M100" i="3"/>
  <c r="N100" i="3"/>
  <c r="L109" i="3"/>
  <c r="N109" i="3"/>
  <c r="M109" i="3"/>
  <c r="N166" i="3"/>
  <c r="M166" i="3"/>
  <c r="L166" i="3"/>
  <c r="M180" i="3"/>
  <c r="L180" i="3"/>
  <c r="N180" i="3"/>
  <c r="L238" i="3"/>
  <c r="N238" i="3"/>
  <c r="M238" i="3"/>
  <c r="L143" i="4"/>
  <c r="O143" i="4" s="1"/>
  <c r="L196" i="4"/>
  <c r="O196" i="4" s="1"/>
  <c r="Q196" i="4" s="1"/>
  <c r="L150" i="4"/>
  <c r="O150" i="4" s="1"/>
  <c r="L192" i="4"/>
  <c r="O192" i="4" s="1"/>
  <c r="Q192" i="4" s="1"/>
  <c r="I198" i="4"/>
  <c r="K198" i="4" s="1"/>
  <c r="L261" i="4"/>
  <c r="O261" i="4" s="1"/>
  <c r="Q261" i="4" s="1"/>
  <c r="L134" i="4"/>
  <c r="O134" i="4" s="1"/>
  <c r="L194" i="4"/>
  <c r="O194" i="4" s="1"/>
  <c r="Q194" i="4" s="1"/>
  <c r="L187" i="4"/>
  <c r="O187" i="4" s="1"/>
  <c r="L116" i="4"/>
  <c r="O116" i="4" s="1"/>
  <c r="Q116" i="4" s="1"/>
  <c r="S51" i="10"/>
  <c r="R51" i="10" s="1"/>
  <c r="Q51" i="1"/>
  <c r="S238" i="10"/>
  <c r="R238" i="10" s="1"/>
  <c r="Q238" i="1"/>
  <c r="S195" i="10"/>
  <c r="R195" i="10" s="1"/>
  <c r="Q195" i="1"/>
  <c r="S115" i="10"/>
  <c r="R115" i="10" s="1"/>
  <c r="Q115" i="1"/>
  <c r="S47" i="10"/>
  <c r="R47" i="10" s="1"/>
  <c r="Q47" i="1"/>
  <c r="S29" i="10"/>
  <c r="R29" i="10" s="1"/>
  <c r="Q29" i="1"/>
  <c r="S205" i="11"/>
  <c r="R205" i="11" s="1"/>
  <c r="S205" i="1"/>
  <c r="S52" i="11"/>
  <c r="R52" i="11" s="1"/>
  <c r="S52" i="1"/>
  <c r="S194" i="12"/>
  <c r="R194" i="12" s="1"/>
  <c r="U194" i="1"/>
  <c r="U58" i="1"/>
  <c r="S58" i="12"/>
  <c r="R58" i="12" s="1"/>
  <c r="S229" i="11"/>
  <c r="R229" i="11" s="1"/>
  <c r="S229" i="1"/>
  <c r="S134" i="11"/>
  <c r="R134" i="11" s="1"/>
  <c r="S134" i="1"/>
  <c r="S232" i="12"/>
  <c r="R232" i="12" s="1"/>
  <c r="U232" i="1"/>
  <c r="S174" i="12"/>
  <c r="R174" i="12" s="1"/>
  <c r="U174" i="1"/>
  <c r="U84" i="1"/>
  <c r="S84" i="12"/>
  <c r="R84" i="12" s="1"/>
  <c r="S174" i="11"/>
  <c r="R174" i="11" s="1"/>
  <c r="S174" i="1"/>
  <c r="S33" i="11"/>
  <c r="R33" i="11" s="1"/>
  <c r="S33" i="1"/>
  <c r="S201" i="12"/>
  <c r="R201" i="12" s="1"/>
  <c r="U201" i="1"/>
  <c r="U78" i="1"/>
  <c r="S78" i="12"/>
  <c r="R78" i="12" s="1"/>
  <c r="S246" i="13"/>
  <c r="R246" i="13" s="1"/>
  <c r="W246" i="1"/>
  <c r="W145" i="1"/>
  <c r="S145" i="13"/>
  <c r="R145" i="13" s="1"/>
  <c r="S179" i="14"/>
  <c r="R179" i="14" s="1"/>
  <c r="Y179" i="1"/>
  <c r="W204" i="1"/>
  <c r="S204" i="13"/>
  <c r="R204" i="13" s="1"/>
  <c r="S51" i="13"/>
  <c r="R51" i="13" s="1"/>
  <c r="W51" i="1"/>
  <c r="S205" i="14"/>
  <c r="R205" i="14" s="1"/>
  <c r="Y205" i="1"/>
  <c r="S21" i="14"/>
  <c r="R21" i="14" s="1"/>
  <c r="Y21" i="1"/>
  <c r="S119" i="13"/>
  <c r="R119" i="13" s="1"/>
  <c r="W119" i="1"/>
  <c r="S249" i="14"/>
  <c r="R249" i="14" s="1"/>
  <c r="Y249" i="1"/>
  <c r="Y164" i="1"/>
  <c r="S164" i="14"/>
  <c r="R164" i="14" s="1"/>
  <c r="S269" i="15"/>
  <c r="R269" i="15" s="1"/>
  <c r="AA269" i="1"/>
  <c r="S239" i="15"/>
  <c r="R239" i="15" s="1"/>
  <c r="AA239" i="1"/>
  <c r="S269" i="13"/>
  <c r="R269" i="13" s="1"/>
  <c r="W269" i="1"/>
  <c r="Y266" i="1"/>
  <c r="S266" i="14"/>
  <c r="R266" i="14" s="1"/>
  <c r="S95" i="14"/>
  <c r="R95" i="14" s="1"/>
  <c r="Y95" i="1"/>
  <c r="S202" i="15"/>
  <c r="R202" i="15" s="1"/>
  <c r="AA202" i="1"/>
  <c r="S253" i="16"/>
  <c r="R253" i="16" s="1"/>
  <c r="AC253" i="1"/>
  <c r="S119" i="16"/>
  <c r="R119" i="16" s="1"/>
  <c r="AC119" i="1"/>
  <c r="S167" i="17"/>
  <c r="R167" i="17" s="1"/>
  <c r="AE167" i="1"/>
  <c r="AG250" i="1"/>
  <c r="S250" i="18"/>
  <c r="R250" i="18" s="1"/>
  <c r="Y160" i="1"/>
  <c r="S160" i="14"/>
  <c r="R160" i="14" s="1"/>
  <c r="S52" i="15"/>
  <c r="R52" i="15" s="1"/>
  <c r="AA52" i="1"/>
  <c r="AC108" i="1"/>
  <c r="S108" i="16"/>
  <c r="R108" i="16" s="1"/>
  <c r="S199" i="17"/>
  <c r="R199" i="17" s="1"/>
  <c r="AE199" i="1"/>
  <c r="AE107" i="1"/>
  <c r="S107" i="17"/>
  <c r="R107" i="17" s="1"/>
  <c r="AG220" i="1"/>
  <c r="S220" i="18"/>
  <c r="R220" i="18" s="1"/>
  <c r="W195" i="1"/>
  <c r="S195" i="13"/>
  <c r="R195" i="13" s="1"/>
  <c r="Y110" i="1"/>
  <c r="S110" i="14"/>
  <c r="R110" i="14" s="1"/>
  <c r="S84" i="15"/>
  <c r="R84" i="15" s="1"/>
  <c r="AA84" i="1"/>
  <c r="AC181" i="1"/>
  <c r="S181" i="16"/>
  <c r="R181" i="16" s="1"/>
  <c r="AE270" i="1"/>
  <c r="S270" i="17"/>
  <c r="R270" i="17" s="1"/>
  <c r="S213" i="18"/>
  <c r="R213" i="18" s="1"/>
  <c r="AG213" i="1"/>
  <c r="S231" i="16"/>
  <c r="R231" i="16" s="1"/>
  <c r="AC231" i="1"/>
  <c r="S83" i="18"/>
  <c r="R83" i="18" s="1"/>
  <c r="AG83" i="1"/>
  <c r="S181" i="17"/>
  <c r="R181" i="17" s="1"/>
  <c r="AE181" i="1"/>
  <c r="S254" i="5"/>
  <c r="R254" i="5" s="1"/>
  <c r="G254" i="1"/>
  <c r="S152" i="5"/>
  <c r="R152" i="5" s="1"/>
  <c r="G152" i="1"/>
  <c r="AG48" i="1"/>
  <c r="S48" i="18"/>
  <c r="R48" i="18" s="1"/>
  <c r="L72" i="4"/>
  <c r="O72" i="4" s="1"/>
  <c r="Q72" i="4" s="1"/>
  <c r="S238" i="6"/>
  <c r="R238" i="6" s="1"/>
  <c r="I238" i="1"/>
  <c r="S138" i="6"/>
  <c r="R138" i="6" s="1"/>
  <c r="I138" i="1"/>
  <c r="S220" i="6"/>
  <c r="R220" i="6" s="1"/>
  <c r="I220" i="1"/>
  <c r="S179" i="6"/>
  <c r="R179" i="6" s="1"/>
  <c r="I179" i="1"/>
  <c r="I107" i="1"/>
  <c r="S107" i="6"/>
  <c r="R107" i="6" s="1"/>
  <c r="S269" i="6"/>
  <c r="R269" i="6" s="1"/>
  <c r="I269" i="1"/>
  <c r="I152" i="1"/>
  <c r="S152" i="6"/>
  <c r="R152" i="6" s="1"/>
  <c r="I213" i="1"/>
  <c r="S213" i="6"/>
  <c r="R213" i="6" s="1"/>
  <c r="K234" i="1"/>
  <c r="S234" i="7"/>
  <c r="R234" i="7" s="1"/>
  <c r="S98" i="7"/>
  <c r="R98" i="7" s="1"/>
  <c r="K98" i="1"/>
  <c r="I145" i="1"/>
  <c r="S145" i="6"/>
  <c r="R145" i="6" s="1"/>
  <c r="S202" i="7"/>
  <c r="R202" i="7" s="1"/>
  <c r="K202" i="1"/>
  <c r="S126" i="7"/>
  <c r="R126" i="7" s="1"/>
  <c r="K126" i="1"/>
  <c r="S262" i="7"/>
  <c r="R262" i="7" s="1"/>
  <c r="K262" i="1"/>
  <c r="S192" i="7"/>
  <c r="R192" i="7" s="1"/>
  <c r="K192" i="1"/>
  <c r="K64" i="1"/>
  <c r="S64" i="7"/>
  <c r="R64" i="7" s="1"/>
  <c r="S227" i="8"/>
  <c r="R227" i="8" s="1"/>
  <c r="M227" i="1"/>
  <c r="M98" i="1"/>
  <c r="S98" i="8"/>
  <c r="R98" i="8" s="1"/>
  <c r="S38" i="7"/>
  <c r="R38" i="7" s="1"/>
  <c r="K38" i="1"/>
  <c r="S28" i="7"/>
  <c r="R28" i="7" s="1"/>
  <c r="K28" i="1"/>
  <c r="S220" i="8"/>
  <c r="R220" i="8" s="1"/>
  <c r="M220" i="1"/>
  <c r="S64" i="8"/>
  <c r="R64" i="8" s="1"/>
  <c r="M64" i="1"/>
  <c r="S161" i="8"/>
  <c r="R161" i="8" s="1"/>
  <c r="M161" i="1"/>
  <c r="S208" i="9"/>
  <c r="R208" i="9" s="1"/>
  <c r="O208" i="1"/>
  <c r="S95" i="9"/>
  <c r="R95" i="9" s="1"/>
  <c r="O95" i="1"/>
  <c r="S264" i="10"/>
  <c r="R264" i="10" s="1"/>
  <c r="Q264" i="1"/>
  <c r="S68" i="7"/>
  <c r="R68" i="7" s="1"/>
  <c r="K68" i="1"/>
  <c r="S49" i="8"/>
  <c r="R49" i="8" s="1"/>
  <c r="M49" i="1"/>
  <c r="S229" i="9"/>
  <c r="R229" i="9" s="1"/>
  <c r="O229" i="1"/>
  <c r="S128" i="9"/>
  <c r="R128" i="9" s="1"/>
  <c r="O128" i="1"/>
  <c r="S37" i="9"/>
  <c r="R37" i="9" s="1"/>
  <c r="O37" i="1"/>
  <c r="M266" i="1"/>
  <c r="S266" i="8"/>
  <c r="R266" i="8" s="1"/>
  <c r="M169" i="1"/>
  <c r="S169" i="8"/>
  <c r="R169" i="8" s="1"/>
  <c r="S218" i="9"/>
  <c r="R218" i="9" s="1"/>
  <c r="O218" i="1"/>
  <c r="S105" i="9"/>
  <c r="R105" i="9" s="1"/>
  <c r="O105" i="1"/>
  <c r="S261" i="6"/>
  <c r="R261" i="6" s="1"/>
  <c r="I261" i="1"/>
  <c r="S42" i="8"/>
  <c r="R42" i="8" s="1"/>
  <c r="M42" i="1"/>
  <c r="S213" i="9"/>
  <c r="R213" i="9" s="1"/>
  <c r="O213" i="1"/>
  <c r="S138" i="10"/>
  <c r="R138" i="10" s="1"/>
  <c r="Q138" i="1"/>
  <c r="S208" i="10"/>
  <c r="R208" i="10" s="1"/>
  <c r="Q208" i="1"/>
  <c r="S131" i="10"/>
  <c r="R131" i="10" s="1"/>
  <c r="Q131" i="1"/>
  <c r="S68" i="10"/>
  <c r="R68" i="10" s="1"/>
  <c r="Q68" i="1"/>
  <c r="S197" i="10"/>
  <c r="R197" i="10" s="1"/>
  <c r="Q197" i="1"/>
  <c r="S115" i="11"/>
  <c r="R115" i="11" s="1"/>
  <c r="S115" i="1"/>
  <c r="S216" i="12"/>
  <c r="R216" i="12" s="1"/>
  <c r="U216" i="1"/>
  <c r="S225" i="11"/>
  <c r="R225" i="11" s="1"/>
  <c r="S225" i="1"/>
  <c r="S228" i="12"/>
  <c r="R228" i="12" s="1"/>
  <c r="U228" i="1"/>
  <c r="S59" i="11"/>
  <c r="R59" i="11" s="1"/>
  <c r="S59" i="1"/>
  <c r="S21" i="12"/>
  <c r="R21" i="12" s="1"/>
  <c r="U21" i="1"/>
  <c r="S118" i="11"/>
  <c r="R118" i="11" s="1"/>
  <c r="S118" i="1"/>
  <c r="S250" i="12"/>
  <c r="R250" i="12" s="1"/>
  <c r="U250" i="1"/>
  <c r="S240" i="13"/>
  <c r="R240" i="13" s="1"/>
  <c r="W240" i="1"/>
  <c r="S39" i="13"/>
  <c r="R39" i="13" s="1"/>
  <c r="W39" i="1"/>
  <c r="S208" i="13"/>
  <c r="R208" i="13" s="1"/>
  <c r="W208" i="1"/>
  <c r="S24" i="13"/>
  <c r="R24" i="13" s="1"/>
  <c r="W24" i="1"/>
  <c r="S78" i="14"/>
  <c r="R78" i="14" s="1"/>
  <c r="Y78" i="1"/>
  <c r="W48" i="1"/>
  <c r="S48" i="13"/>
  <c r="R48" i="13" s="1"/>
  <c r="S54" i="14"/>
  <c r="R54" i="14" s="1"/>
  <c r="Y54" i="1"/>
  <c r="S235" i="15"/>
  <c r="R235" i="15" s="1"/>
  <c r="AA235" i="1"/>
  <c r="S42" i="13"/>
  <c r="R42" i="13" s="1"/>
  <c r="W42" i="1"/>
  <c r="S256" i="15"/>
  <c r="R256" i="15" s="1"/>
  <c r="AA256" i="1"/>
  <c r="AA59" i="1"/>
  <c r="S59" i="15"/>
  <c r="R59" i="15" s="1"/>
  <c r="S188" i="15"/>
  <c r="R188" i="15" s="1"/>
  <c r="AA188" i="1"/>
  <c r="K171" i="1"/>
  <c r="S171" i="7"/>
  <c r="R171" i="7" s="1"/>
  <c r="I110" i="3"/>
  <c r="K110" i="3" s="1"/>
  <c r="M48" i="3"/>
  <c r="L48" i="3"/>
  <c r="N48" i="3"/>
  <c r="L176" i="3"/>
  <c r="N176" i="3"/>
  <c r="M176" i="3"/>
  <c r="L226" i="3"/>
  <c r="N226" i="3"/>
  <c r="M226" i="3"/>
  <c r="N160" i="3"/>
  <c r="M160" i="3"/>
  <c r="L160" i="3"/>
  <c r="I106" i="3"/>
  <c r="K106" i="3" s="1"/>
  <c r="L181" i="3"/>
  <c r="M181" i="3"/>
  <c r="N181" i="3"/>
  <c r="M230" i="3"/>
  <c r="L230" i="3"/>
  <c r="N230" i="3"/>
  <c r="N240" i="3"/>
  <c r="M240" i="3"/>
  <c r="L240" i="3"/>
  <c r="N236" i="3"/>
  <c r="L236" i="3"/>
  <c r="M236" i="3"/>
  <c r="L242" i="3"/>
  <c r="M242" i="3"/>
  <c r="N242" i="3"/>
  <c r="N223" i="3"/>
  <c r="L223" i="3"/>
  <c r="M223" i="3"/>
  <c r="N164" i="3"/>
  <c r="L164" i="3"/>
  <c r="M164" i="3"/>
  <c r="M111" i="3"/>
  <c r="L111" i="3"/>
  <c r="N111" i="3"/>
  <c r="L158" i="3"/>
  <c r="M158" i="3"/>
  <c r="N158" i="3"/>
  <c r="Q265" i="1"/>
  <c r="S265" i="10"/>
  <c r="R265" i="10" s="1"/>
  <c r="Q145" i="1"/>
  <c r="S145" i="10"/>
  <c r="R145" i="10" s="1"/>
  <c r="X18" i="1"/>
  <c r="W165" i="1"/>
  <c r="S165" i="13"/>
  <c r="R165" i="13" s="1"/>
  <c r="AC238" i="1"/>
  <c r="S238" i="16"/>
  <c r="R238" i="16" s="1"/>
  <c r="L185" i="4"/>
  <c r="O185" i="4" s="1"/>
  <c r="L220" i="4"/>
  <c r="O220" i="4" s="1"/>
  <c r="Q220" i="4" s="1"/>
  <c r="L127" i="4"/>
  <c r="O127" i="4" s="1"/>
  <c r="L135" i="4"/>
  <c r="O135" i="4" s="1"/>
  <c r="L208" i="4"/>
  <c r="O208" i="4" s="1"/>
  <c r="Q208" i="4" s="1"/>
  <c r="I219" i="4"/>
  <c r="K219" i="4" s="1"/>
  <c r="L122" i="4"/>
  <c r="O122" i="4" s="1"/>
  <c r="L137" i="4"/>
  <c r="O137" i="4" s="1"/>
  <c r="L140" i="4"/>
  <c r="O140" i="4" s="1"/>
  <c r="L269" i="4"/>
  <c r="O269" i="4" s="1"/>
  <c r="Q269" i="4" s="1"/>
  <c r="L206" i="4"/>
  <c r="O206" i="4" s="1"/>
  <c r="Q206" i="4" s="1"/>
  <c r="L195" i="4"/>
  <c r="O195" i="4" s="1"/>
  <c r="Q195" i="4" s="1"/>
  <c r="L218" i="4"/>
  <c r="O218" i="4" s="1"/>
  <c r="Q218" i="4" s="1"/>
  <c r="L270" i="4"/>
  <c r="O270" i="4" s="1"/>
  <c r="Q270" i="4" s="1"/>
  <c r="L145" i="4"/>
  <c r="O145" i="4" s="1"/>
  <c r="L126" i="4"/>
  <c r="O126" i="4" s="1"/>
  <c r="L184" i="4"/>
  <c r="O184" i="4" s="1"/>
  <c r="I199" i="4"/>
  <c r="K199" i="4" s="1"/>
  <c r="L222" i="4"/>
  <c r="O222" i="4" s="1"/>
  <c r="Q222" i="4" s="1"/>
  <c r="L114" i="4"/>
  <c r="O114" i="4" s="1"/>
  <c r="L149" i="4"/>
  <c r="O149" i="4" s="1"/>
  <c r="S98" i="9"/>
  <c r="R98" i="9" s="1"/>
  <c r="O98" i="1"/>
  <c r="S243" i="10"/>
  <c r="R243" i="10" s="1"/>
  <c r="Q243" i="1"/>
  <c r="S228" i="10"/>
  <c r="R228" i="10" s="1"/>
  <c r="Q228" i="1"/>
  <c r="S220" i="10"/>
  <c r="R220" i="10" s="1"/>
  <c r="Q220" i="1"/>
  <c r="S179" i="10"/>
  <c r="R179" i="10" s="1"/>
  <c r="Q179" i="1"/>
  <c r="S119" i="10"/>
  <c r="R119" i="10" s="1"/>
  <c r="Q119" i="1"/>
  <c r="Q100" i="1"/>
  <c r="S100" i="10"/>
  <c r="R100" i="10" s="1"/>
  <c r="Q72" i="1"/>
  <c r="S72" i="10"/>
  <c r="R72" i="10" s="1"/>
  <c r="S23" i="10"/>
  <c r="R23" i="10" s="1"/>
  <c r="Q23" i="1"/>
  <c r="S33" i="10"/>
  <c r="R33" i="10" s="1"/>
  <c r="Q33" i="1"/>
  <c r="S24" i="10"/>
  <c r="R24" i="10" s="1"/>
  <c r="Q24" i="1"/>
  <c r="S238" i="11"/>
  <c r="R238" i="11" s="1"/>
  <c r="S238" i="1"/>
  <c r="S165" i="11"/>
  <c r="R165" i="11" s="1"/>
  <c r="S165" i="1"/>
  <c r="S110" i="11"/>
  <c r="R110" i="11" s="1"/>
  <c r="S110" i="1"/>
  <c r="S25" i="11"/>
  <c r="R25" i="11" s="1"/>
  <c r="S25" i="1"/>
  <c r="S236" i="12"/>
  <c r="R236" i="12" s="1"/>
  <c r="U236" i="1"/>
  <c r="U190" i="1"/>
  <c r="S190" i="12"/>
  <c r="R190" i="12" s="1"/>
  <c r="U119" i="1"/>
  <c r="S119" i="12"/>
  <c r="R119" i="12" s="1"/>
  <c r="W251" i="1"/>
  <c r="S251" i="13"/>
  <c r="R251" i="13" s="1"/>
  <c r="S233" i="1"/>
  <c r="S233" i="11"/>
  <c r="R233" i="11" s="1"/>
  <c r="S199" i="1"/>
  <c r="S199" i="11"/>
  <c r="R199" i="11" s="1"/>
  <c r="S159" i="11"/>
  <c r="R159" i="11" s="1"/>
  <c r="S159" i="1"/>
  <c r="S105" i="1"/>
  <c r="S105" i="11"/>
  <c r="R105" i="11" s="1"/>
  <c r="S254" i="11"/>
  <c r="R254" i="11" s="1"/>
  <c r="S254" i="1"/>
  <c r="S151" i="11"/>
  <c r="R151" i="11" s="1"/>
  <c r="S151" i="1"/>
  <c r="S67" i="11"/>
  <c r="R67" i="11" s="1"/>
  <c r="S67" i="1"/>
  <c r="U225" i="1"/>
  <c r="S225" i="12"/>
  <c r="R225" i="12" s="1"/>
  <c r="S143" i="12"/>
  <c r="R143" i="12" s="1"/>
  <c r="U143" i="1"/>
  <c r="U90" i="1"/>
  <c r="S90" i="12"/>
  <c r="R90" i="12" s="1"/>
  <c r="S48" i="12"/>
  <c r="R48" i="12" s="1"/>
  <c r="U48" i="1"/>
  <c r="S266" i="1"/>
  <c r="S266" i="11"/>
  <c r="R266" i="11" s="1"/>
  <c r="S239" i="11"/>
  <c r="R239" i="11" s="1"/>
  <c r="S239" i="1"/>
  <c r="S206" i="11"/>
  <c r="R206" i="11" s="1"/>
  <c r="S206" i="1"/>
  <c r="S143" i="11"/>
  <c r="R143" i="11" s="1"/>
  <c r="S143" i="1"/>
  <c r="S56" i="11"/>
  <c r="R56" i="11" s="1"/>
  <c r="S56" i="1"/>
  <c r="U264" i="1"/>
  <c r="S264" i="12"/>
  <c r="R264" i="12" s="1"/>
  <c r="S246" i="12"/>
  <c r="R246" i="12" s="1"/>
  <c r="U246" i="1"/>
  <c r="U196" i="1"/>
  <c r="S196" i="12"/>
  <c r="R196" i="12" s="1"/>
  <c r="S127" i="12"/>
  <c r="R127" i="12" s="1"/>
  <c r="U127" i="1"/>
  <c r="S64" i="12"/>
  <c r="R64" i="12" s="1"/>
  <c r="U64" i="1"/>
  <c r="S106" i="12"/>
  <c r="R106" i="12" s="1"/>
  <c r="U106" i="1"/>
  <c r="W236" i="1"/>
  <c r="S236" i="13"/>
  <c r="R236" i="13" s="1"/>
  <c r="W186" i="1"/>
  <c r="S186" i="13"/>
  <c r="R186" i="13" s="1"/>
  <c r="S68" i="13"/>
  <c r="R68" i="13" s="1"/>
  <c r="W68" i="1"/>
  <c r="Y235" i="1"/>
  <c r="S235" i="14"/>
  <c r="R235" i="14" s="1"/>
  <c r="S151" i="14"/>
  <c r="R151" i="14" s="1"/>
  <c r="Y151" i="1"/>
  <c r="W213" i="1"/>
  <c r="S213" i="13"/>
  <c r="R213" i="13" s="1"/>
  <c r="S176" i="13"/>
  <c r="R176" i="13" s="1"/>
  <c r="W176" i="1"/>
  <c r="S98" i="13"/>
  <c r="R98" i="13" s="1"/>
  <c r="W98" i="1"/>
  <c r="S29" i="13"/>
  <c r="R29" i="13" s="1"/>
  <c r="W29" i="1"/>
  <c r="S214" i="14"/>
  <c r="R214" i="14" s="1"/>
  <c r="Y214" i="1"/>
  <c r="S145" i="14"/>
  <c r="R145" i="14" s="1"/>
  <c r="Y145" i="1"/>
  <c r="S83" i="14"/>
  <c r="R83" i="14" s="1"/>
  <c r="Y83" i="1"/>
  <c r="S251" i="15"/>
  <c r="R251" i="15" s="1"/>
  <c r="AA251" i="1"/>
  <c r="W130" i="1"/>
  <c r="S130" i="13"/>
  <c r="R130" i="13" s="1"/>
  <c r="W76" i="1"/>
  <c r="S76" i="13"/>
  <c r="R76" i="13" s="1"/>
  <c r="Y269" i="1"/>
  <c r="S269" i="14"/>
  <c r="R269" i="14" s="1"/>
  <c r="Y227" i="1"/>
  <c r="S227" i="14"/>
  <c r="R227" i="14" s="1"/>
  <c r="S188" i="14"/>
  <c r="R188" i="14" s="1"/>
  <c r="Y188" i="1"/>
  <c r="S72" i="14"/>
  <c r="R72" i="14" s="1"/>
  <c r="Y72" i="1"/>
  <c r="S49" i="14"/>
  <c r="R49" i="14" s="1"/>
  <c r="Y49" i="1"/>
  <c r="S249" i="15"/>
  <c r="R249" i="15" s="1"/>
  <c r="AA249" i="1"/>
  <c r="S231" i="15"/>
  <c r="R231" i="15" s="1"/>
  <c r="AA231" i="1"/>
  <c r="S28" i="12"/>
  <c r="R28" i="12" s="1"/>
  <c r="U28" i="1"/>
  <c r="S261" i="13"/>
  <c r="R261" i="13" s="1"/>
  <c r="W261" i="1"/>
  <c r="S152" i="13"/>
  <c r="R152" i="13" s="1"/>
  <c r="W152" i="1"/>
  <c r="Y258" i="1"/>
  <c r="S258" i="14"/>
  <c r="R258" i="14" s="1"/>
  <c r="Y219" i="1"/>
  <c r="S219" i="14"/>
  <c r="R219" i="14" s="1"/>
  <c r="S187" i="14"/>
  <c r="R187" i="14" s="1"/>
  <c r="Y187" i="1"/>
  <c r="S223" i="15"/>
  <c r="R223" i="15" s="1"/>
  <c r="AA223" i="1"/>
  <c r="S164" i="15"/>
  <c r="R164" i="15" s="1"/>
  <c r="AA164" i="1"/>
  <c r="S148" i="15"/>
  <c r="R148" i="15" s="1"/>
  <c r="AA148" i="1"/>
  <c r="AA79" i="1"/>
  <c r="S79" i="15"/>
  <c r="R79" i="15" s="1"/>
  <c r="S31" i="15"/>
  <c r="R31" i="15" s="1"/>
  <c r="AA31" i="1"/>
  <c r="S220" i="16"/>
  <c r="R220" i="16" s="1"/>
  <c r="AC220" i="1"/>
  <c r="S153" i="16"/>
  <c r="R153" i="16" s="1"/>
  <c r="AC153" i="1"/>
  <c r="S81" i="16"/>
  <c r="R81" i="16" s="1"/>
  <c r="AC81" i="1"/>
  <c r="S214" i="17"/>
  <c r="R214" i="17" s="1"/>
  <c r="AE214" i="1"/>
  <c r="S79" i="17"/>
  <c r="R79" i="17" s="1"/>
  <c r="AE79" i="1"/>
  <c r="S38" i="17"/>
  <c r="R38" i="17" s="1"/>
  <c r="AE38" i="1"/>
  <c r="S112" i="13"/>
  <c r="R112" i="13" s="1"/>
  <c r="W112" i="1"/>
  <c r="S47" i="14"/>
  <c r="R47" i="14" s="1"/>
  <c r="Y47" i="1"/>
  <c r="S99" i="15"/>
  <c r="R99" i="15" s="1"/>
  <c r="AA99" i="1"/>
  <c r="S22" i="15"/>
  <c r="R22" i="15" s="1"/>
  <c r="AA22" i="1"/>
  <c r="AC248" i="1"/>
  <c r="S248" i="16"/>
  <c r="R248" i="16" s="1"/>
  <c r="AC187" i="1"/>
  <c r="S187" i="16"/>
  <c r="R187" i="16" s="1"/>
  <c r="S117" i="16"/>
  <c r="R117" i="16" s="1"/>
  <c r="AC117" i="1"/>
  <c r="AC28" i="1"/>
  <c r="S28" i="16"/>
  <c r="R28" i="16" s="1"/>
  <c r="S208" i="17"/>
  <c r="R208" i="17" s="1"/>
  <c r="AE208" i="1"/>
  <c r="S161" i="17"/>
  <c r="R161" i="17" s="1"/>
  <c r="AE161" i="1"/>
  <c r="AE145" i="1"/>
  <c r="S145" i="17"/>
  <c r="R145" i="17" s="1"/>
  <c r="S30" i="17"/>
  <c r="R30" i="17" s="1"/>
  <c r="AE30" i="1"/>
  <c r="AG246" i="1"/>
  <c r="S246" i="18"/>
  <c r="R246" i="18" s="1"/>
  <c r="S195" i="18"/>
  <c r="R195" i="18" s="1"/>
  <c r="AG195" i="1"/>
  <c r="S78" i="18"/>
  <c r="R78" i="18" s="1"/>
  <c r="AG78" i="1"/>
  <c r="Y130" i="1"/>
  <c r="S130" i="14"/>
  <c r="R130" i="14" s="1"/>
  <c r="Y25" i="1"/>
  <c r="S25" i="14"/>
  <c r="R25" i="14" s="1"/>
  <c r="S174" i="15"/>
  <c r="R174" i="15" s="1"/>
  <c r="AA174" i="1"/>
  <c r="AA121" i="1"/>
  <c r="S121" i="15"/>
  <c r="R121" i="15" s="1"/>
  <c r="AC263" i="1"/>
  <c r="S263" i="16"/>
  <c r="R263" i="16" s="1"/>
  <c r="S204" i="16"/>
  <c r="R204" i="16" s="1"/>
  <c r="AC204" i="1"/>
  <c r="AC141" i="1"/>
  <c r="S141" i="16"/>
  <c r="R141" i="16" s="1"/>
  <c r="S58" i="16"/>
  <c r="R58" i="16" s="1"/>
  <c r="AC58" i="1"/>
  <c r="S249" i="17"/>
  <c r="R249" i="17" s="1"/>
  <c r="AE249" i="1"/>
  <c r="S134" i="17"/>
  <c r="R134" i="17" s="1"/>
  <c r="AE134" i="1"/>
  <c r="S242" i="18"/>
  <c r="R242" i="18" s="1"/>
  <c r="AG242" i="1"/>
  <c r="S150" i="18"/>
  <c r="R150" i="18" s="1"/>
  <c r="AG150" i="1"/>
  <c r="S64" i="18"/>
  <c r="R64" i="18" s="1"/>
  <c r="AG64" i="1"/>
  <c r="S115" i="17"/>
  <c r="R115" i="17" s="1"/>
  <c r="AE115" i="1"/>
  <c r="S264" i="17"/>
  <c r="R264" i="17" s="1"/>
  <c r="AE264" i="1"/>
  <c r="G134" i="1"/>
  <c r="S134" i="5"/>
  <c r="R134" i="5" s="1"/>
  <c r="S194" i="16"/>
  <c r="R194" i="16" s="1"/>
  <c r="AC194" i="1"/>
  <c r="S100" i="18"/>
  <c r="R100" i="18" s="1"/>
  <c r="AG100" i="1"/>
  <c r="S32" i="18"/>
  <c r="R32" i="18" s="1"/>
  <c r="AG32" i="1"/>
  <c r="S141" i="18"/>
  <c r="R141" i="18" s="1"/>
  <c r="AG141" i="1"/>
  <c r="S219" i="5"/>
  <c r="R219" i="5" s="1"/>
  <c r="G219" i="1"/>
  <c r="AA42" i="1"/>
  <c r="S42" i="15"/>
  <c r="R42" i="15" s="1"/>
  <c r="S217" i="17"/>
  <c r="R217" i="17" s="1"/>
  <c r="AE217" i="1"/>
  <c r="AE49" i="1"/>
  <c r="S49" i="17"/>
  <c r="R49" i="17" s="1"/>
  <c r="S169" i="18"/>
  <c r="R169" i="18" s="1"/>
  <c r="AG169" i="1"/>
  <c r="L90" i="4"/>
  <c r="O90" i="4" s="1"/>
  <c r="Q90" i="4" s="1"/>
  <c r="L87" i="4"/>
  <c r="O87" i="4" s="1"/>
  <c r="Q87" i="4" s="1"/>
  <c r="L92" i="4"/>
  <c r="O92" i="4" s="1"/>
  <c r="Q92" i="4" s="1"/>
  <c r="L80" i="4"/>
  <c r="O80" i="4" s="1"/>
  <c r="Q80" i="4" s="1"/>
  <c r="L84" i="4"/>
  <c r="O84" i="4" s="1"/>
  <c r="Q84" i="4" s="1"/>
  <c r="I255" i="1"/>
  <c r="S255" i="6"/>
  <c r="R255" i="6" s="1"/>
  <c r="S234" i="6"/>
  <c r="R234" i="6" s="1"/>
  <c r="I234" i="1"/>
  <c r="S165" i="6"/>
  <c r="R165" i="6" s="1"/>
  <c r="I165" i="1"/>
  <c r="I134" i="1"/>
  <c r="S134" i="6"/>
  <c r="R134" i="6" s="1"/>
  <c r="I30" i="1"/>
  <c r="S30" i="6"/>
  <c r="R30" i="6" s="1"/>
  <c r="S250" i="6"/>
  <c r="R250" i="6" s="1"/>
  <c r="I250" i="1"/>
  <c r="S224" i="6"/>
  <c r="R224" i="6" s="1"/>
  <c r="I224" i="1"/>
  <c r="I203" i="1"/>
  <c r="S203" i="6"/>
  <c r="R203" i="6" s="1"/>
  <c r="S194" i="6"/>
  <c r="R194" i="6" s="1"/>
  <c r="I194" i="1"/>
  <c r="I174" i="1"/>
  <c r="S174" i="6"/>
  <c r="R174" i="6" s="1"/>
  <c r="S122" i="6"/>
  <c r="R122" i="6" s="1"/>
  <c r="I122" i="1"/>
  <c r="S100" i="6"/>
  <c r="R100" i="6" s="1"/>
  <c r="I100" i="1"/>
  <c r="I89" i="1"/>
  <c r="S89" i="6"/>
  <c r="R89" i="6" s="1"/>
  <c r="S47" i="6"/>
  <c r="R47" i="6" s="1"/>
  <c r="I47" i="1"/>
  <c r="S265" i="6"/>
  <c r="R265" i="6" s="1"/>
  <c r="I265" i="1"/>
  <c r="S219" i="6"/>
  <c r="R219" i="6" s="1"/>
  <c r="I219" i="1"/>
  <c r="S172" i="6"/>
  <c r="R172" i="6" s="1"/>
  <c r="I172" i="1"/>
  <c r="S116" i="6"/>
  <c r="R116" i="6" s="1"/>
  <c r="I116" i="1"/>
  <c r="S79" i="6"/>
  <c r="R79" i="6" s="1"/>
  <c r="I79" i="1"/>
  <c r="S45" i="6"/>
  <c r="R45" i="6" s="1"/>
  <c r="I45" i="1"/>
  <c r="I185" i="1"/>
  <c r="S185" i="6"/>
  <c r="R185" i="6" s="1"/>
  <c r="I34" i="1"/>
  <c r="S34" i="6"/>
  <c r="R34" i="6" s="1"/>
  <c r="K249" i="1"/>
  <c r="S249" i="7"/>
  <c r="R249" i="7" s="1"/>
  <c r="K230" i="1"/>
  <c r="S230" i="7"/>
  <c r="R230" i="7" s="1"/>
  <c r="K205" i="1"/>
  <c r="S205" i="7"/>
  <c r="R205" i="7" s="1"/>
  <c r="K167" i="1"/>
  <c r="S167" i="7"/>
  <c r="R167" i="7" s="1"/>
  <c r="S90" i="7"/>
  <c r="R90" i="7" s="1"/>
  <c r="K90" i="1"/>
  <c r="K79" i="1"/>
  <c r="S79" i="7"/>
  <c r="R79" i="7" s="1"/>
  <c r="S150" i="6"/>
  <c r="R150" i="6" s="1"/>
  <c r="I150" i="1"/>
  <c r="S141" i="6"/>
  <c r="R141" i="6" s="1"/>
  <c r="I141" i="1"/>
  <c r="K266" i="1"/>
  <c r="S266" i="7"/>
  <c r="R266" i="7" s="1"/>
  <c r="K222" i="1"/>
  <c r="S222" i="7"/>
  <c r="R222" i="7" s="1"/>
  <c r="S197" i="7"/>
  <c r="R197" i="7" s="1"/>
  <c r="K197" i="1"/>
  <c r="S160" i="7"/>
  <c r="R160" i="7" s="1"/>
  <c r="K160" i="1"/>
  <c r="K130" i="1"/>
  <c r="S130" i="7"/>
  <c r="R130" i="7" s="1"/>
  <c r="S76" i="7"/>
  <c r="R76" i="7" s="1"/>
  <c r="K76" i="1"/>
  <c r="S68" i="6"/>
  <c r="R68" i="6" s="1"/>
  <c r="I68" i="1"/>
  <c r="S25" i="6"/>
  <c r="R25" i="6" s="1"/>
  <c r="I25" i="1"/>
  <c r="K258" i="1"/>
  <c r="S258" i="7"/>
  <c r="R258" i="7" s="1"/>
  <c r="S215" i="7"/>
  <c r="R215" i="7" s="1"/>
  <c r="K215" i="1"/>
  <c r="K187" i="1"/>
  <c r="S187" i="7"/>
  <c r="R187" i="7" s="1"/>
  <c r="K145" i="1"/>
  <c r="S145" i="7"/>
  <c r="R145" i="7" s="1"/>
  <c r="K116" i="1"/>
  <c r="S116" i="7"/>
  <c r="R116" i="7" s="1"/>
  <c r="K58" i="1"/>
  <c r="S58" i="7"/>
  <c r="R58" i="7" s="1"/>
  <c r="K49" i="1"/>
  <c r="S49" i="7"/>
  <c r="R49" i="7" s="1"/>
  <c r="M250" i="1"/>
  <c r="S250" i="8"/>
  <c r="R250" i="8" s="1"/>
  <c r="S210" i="8"/>
  <c r="R210" i="8" s="1"/>
  <c r="M210" i="1"/>
  <c r="S165" i="8"/>
  <c r="R165" i="8" s="1"/>
  <c r="M165" i="1"/>
  <c r="M92" i="1"/>
  <c r="S92" i="8"/>
  <c r="R92" i="8" s="1"/>
  <c r="K239" i="1"/>
  <c r="S239" i="7"/>
  <c r="R239" i="7" s="1"/>
  <c r="K110" i="1"/>
  <c r="S110" i="7"/>
  <c r="R110" i="7" s="1"/>
  <c r="S46" i="7"/>
  <c r="R46" i="7" s="1"/>
  <c r="K46" i="1"/>
  <c r="S23" i="7"/>
  <c r="R23" i="7" s="1"/>
  <c r="K23" i="1"/>
  <c r="S234" i="8"/>
  <c r="R234" i="8" s="1"/>
  <c r="M234" i="1"/>
  <c r="S172" i="8"/>
  <c r="R172" i="8" s="1"/>
  <c r="M172" i="1"/>
  <c r="S143" i="8"/>
  <c r="R143" i="8" s="1"/>
  <c r="M143" i="1"/>
  <c r="S105" i="8"/>
  <c r="R105" i="8" s="1"/>
  <c r="M105" i="1"/>
  <c r="S256" i="8"/>
  <c r="R256" i="8" s="1"/>
  <c r="M256" i="1"/>
  <c r="S222" i="8"/>
  <c r="R222" i="8" s="1"/>
  <c r="M222" i="1"/>
  <c r="M194" i="1"/>
  <c r="S194" i="8"/>
  <c r="R194" i="8" s="1"/>
  <c r="M154" i="1"/>
  <c r="S154" i="8"/>
  <c r="R154" i="8" s="1"/>
  <c r="S55" i="8"/>
  <c r="R55" i="8" s="1"/>
  <c r="M55" i="1"/>
  <c r="S236" i="9"/>
  <c r="R236" i="9" s="1"/>
  <c r="O236" i="1"/>
  <c r="S204" i="9"/>
  <c r="R204" i="9" s="1"/>
  <c r="O204" i="1"/>
  <c r="S180" i="9"/>
  <c r="R180" i="9" s="1"/>
  <c r="O180" i="1"/>
  <c r="S111" i="9"/>
  <c r="R111" i="9" s="1"/>
  <c r="O111" i="1"/>
  <c r="S75" i="9"/>
  <c r="R75" i="9" s="1"/>
  <c r="O75" i="1"/>
  <c r="S62" i="9"/>
  <c r="R62" i="9" s="1"/>
  <c r="O62" i="1"/>
  <c r="S268" i="10"/>
  <c r="R268" i="10" s="1"/>
  <c r="Q268" i="1"/>
  <c r="S260" i="10"/>
  <c r="R260" i="10" s="1"/>
  <c r="Q260" i="1"/>
  <c r="S138" i="7"/>
  <c r="R138" i="7" s="1"/>
  <c r="K138" i="1"/>
  <c r="S141" i="8"/>
  <c r="R141" i="8" s="1"/>
  <c r="M141" i="1"/>
  <c r="S120" i="8"/>
  <c r="R120" i="8" s="1"/>
  <c r="M120" i="1"/>
  <c r="S89" i="8"/>
  <c r="R89" i="8" s="1"/>
  <c r="M89" i="1"/>
  <c r="S31" i="8"/>
  <c r="R31" i="8" s="1"/>
  <c r="M31" i="1"/>
  <c r="S261" i="9"/>
  <c r="R261" i="9" s="1"/>
  <c r="O261" i="1"/>
  <c r="S233" i="9"/>
  <c r="R233" i="9" s="1"/>
  <c r="O233" i="1"/>
  <c r="O190" i="1"/>
  <c r="S190" i="9"/>
  <c r="R190" i="9" s="1"/>
  <c r="S151" i="9"/>
  <c r="R151" i="9" s="1"/>
  <c r="O151" i="1"/>
  <c r="O133" i="1"/>
  <c r="S133" i="9"/>
  <c r="R133" i="9" s="1"/>
  <c r="S89" i="9"/>
  <c r="R89" i="9" s="1"/>
  <c r="O89" i="1"/>
  <c r="S41" i="9"/>
  <c r="R41" i="9" s="1"/>
  <c r="O41" i="1"/>
  <c r="S31" i="9"/>
  <c r="R31" i="9" s="1"/>
  <c r="O31" i="1"/>
  <c r="S31" i="7"/>
  <c r="R31" i="7" s="1"/>
  <c r="K31" i="1"/>
  <c r="S262" i="8"/>
  <c r="R262" i="8" s="1"/>
  <c r="M262" i="1"/>
  <c r="M206" i="1"/>
  <c r="S206" i="8"/>
  <c r="R206" i="8" s="1"/>
  <c r="S45" i="8"/>
  <c r="R45" i="8" s="1"/>
  <c r="M45" i="1"/>
  <c r="S255" i="9"/>
  <c r="R255" i="9" s="1"/>
  <c r="O255" i="1"/>
  <c r="S228" i="9"/>
  <c r="R228" i="9" s="1"/>
  <c r="O228" i="1"/>
  <c r="O201" i="1"/>
  <c r="S201" i="9"/>
  <c r="R201" i="9" s="1"/>
  <c r="S171" i="9"/>
  <c r="R171" i="9" s="1"/>
  <c r="O171" i="1"/>
  <c r="S122" i="9"/>
  <c r="R122" i="9" s="1"/>
  <c r="O122" i="1"/>
  <c r="S81" i="9"/>
  <c r="R81" i="9" s="1"/>
  <c r="O81" i="1"/>
  <c r="S271" i="10"/>
  <c r="R271" i="10" s="1"/>
  <c r="Q271" i="1"/>
  <c r="S244" i="6"/>
  <c r="R244" i="6" s="1"/>
  <c r="I244" i="1"/>
  <c r="S181" i="8"/>
  <c r="R181" i="8" s="1"/>
  <c r="M181" i="1"/>
  <c r="S72" i="8"/>
  <c r="R72" i="8" s="1"/>
  <c r="M72" i="1"/>
  <c r="S38" i="8"/>
  <c r="R38" i="8" s="1"/>
  <c r="M38" i="1"/>
  <c r="O266" i="1"/>
  <c r="S266" i="9"/>
  <c r="R266" i="9" s="1"/>
  <c r="S223" i="9"/>
  <c r="R223" i="9" s="1"/>
  <c r="O223" i="1"/>
  <c r="S197" i="9"/>
  <c r="R197" i="9" s="1"/>
  <c r="O197" i="1"/>
  <c r="S194" i="10"/>
  <c r="R194" i="10" s="1"/>
  <c r="Q194" i="1"/>
  <c r="S143" i="10"/>
  <c r="R143" i="10" s="1"/>
  <c r="Q143" i="1"/>
  <c r="Q95" i="1"/>
  <c r="S95" i="10"/>
  <c r="R95" i="10" s="1"/>
  <c r="S233" i="10"/>
  <c r="R233" i="10" s="1"/>
  <c r="Q233" i="1"/>
  <c r="Q204" i="1"/>
  <c r="S204" i="10"/>
  <c r="R204" i="10" s="1"/>
  <c r="S161" i="10"/>
  <c r="R161" i="10" s="1"/>
  <c r="Q161" i="1"/>
  <c r="S136" i="10"/>
  <c r="R136" i="10" s="1"/>
  <c r="Q136" i="1"/>
  <c r="S127" i="10"/>
  <c r="R127" i="10" s="1"/>
  <c r="Q127" i="1"/>
  <c r="S87" i="10"/>
  <c r="R87" i="10" s="1"/>
  <c r="Q87" i="1"/>
  <c r="S143" i="9"/>
  <c r="R143" i="9" s="1"/>
  <c r="O143" i="1"/>
  <c r="S47" i="9"/>
  <c r="R47" i="9" s="1"/>
  <c r="O47" i="1"/>
  <c r="S202" i="10"/>
  <c r="R202" i="10" s="1"/>
  <c r="Q202" i="1"/>
  <c r="S185" i="10"/>
  <c r="R185" i="10" s="1"/>
  <c r="Q185" i="1"/>
  <c r="S126" i="10"/>
  <c r="R126" i="10" s="1"/>
  <c r="Q126" i="1"/>
  <c r="S262" i="11"/>
  <c r="R262" i="11" s="1"/>
  <c r="S262" i="1"/>
  <c r="S81" i="11"/>
  <c r="R81" i="11" s="1"/>
  <c r="S81" i="1"/>
  <c r="U240" i="1"/>
  <c r="S240" i="12"/>
  <c r="R240" i="12" s="1"/>
  <c r="S153" i="12"/>
  <c r="R153" i="12" s="1"/>
  <c r="U153" i="1"/>
  <c r="S115" i="12"/>
  <c r="R115" i="12" s="1"/>
  <c r="U115" i="1"/>
  <c r="S56" i="10"/>
  <c r="R56" i="10" s="1"/>
  <c r="Q56" i="1"/>
  <c r="S195" i="11"/>
  <c r="R195" i="11" s="1"/>
  <c r="S195" i="1"/>
  <c r="S75" i="11"/>
  <c r="R75" i="11" s="1"/>
  <c r="S75" i="1"/>
  <c r="S254" i="12"/>
  <c r="R254" i="12" s="1"/>
  <c r="U254" i="1"/>
  <c r="S220" i="1"/>
  <c r="S220" i="11"/>
  <c r="R220" i="11" s="1"/>
  <c r="S96" i="1"/>
  <c r="S96" i="11"/>
  <c r="R96" i="11" s="1"/>
  <c r="U207" i="1"/>
  <c r="S207" i="12"/>
  <c r="R207" i="12" s="1"/>
  <c r="U138" i="1"/>
  <c r="S138" i="12"/>
  <c r="R138" i="12" s="1"/>
  <c r="S52" i="12"/>
  <c r="R52" i="12" s="1"/>
  <c r="U52" i="1"/>
  <c r="S234" i="13"/>
  <c r="R234" i="13" s="1"/>
  <c r="W234" i="1"/>
  <c r="S215" i="11"/>
  <c r="R215" i="11" s="1"/>
  <c r="S215" i="1"/>
  <c r="S169" i="1"/>
  <c r="S169" i="11"/>
  <c r="R169" i="11" s="1"/>
  <c r="S85" i="1"/>
  <c r="S85" i="11"/>
  <c r="R85" i="11" s="1"/>
  <c r="S29" i="11"/>
  <c r="R29" i="11" s="1"/>
  <c r="S29" i="1"/>
  <c r="S221" i="12"/>
  <c r="R221" i="12" s="1"/>
  <c r="U221" i="1"/>
  <c r="S131" i="12"/>
  <c r="R131" i="12" s="1"/>
  <c r="U131" i="1"/>
  <c r="U110" i="1"/>
  <c r="S110" i="12"/>
  <c r="R110" i="12" s="1"/>
  <c r="S228" i="13"/>
  <c r="R228" i="13" s="1"/>
  <c r="W228" i="1"/>
  <c r="S181" i="13"/>
  <c r="R181" i="13" s="1"/>
  <c r="W181" i="1"/>
  <c r="S62" i="13"/>
  <c r="R62" i="13" s="1"/>
  <c r="W62" i="1"/>
  <c r="S215" i="14"/>
  <c r="R215" i="14" s="1"/>
  <c r="Y215" i="1"/>
  <c r="S176" i="12"/>
  <c r="R176" i="12" s="1"/>
  <c r="U176" i="1"/>
  <c r="W199" i="1"/>
  <c r="S199" i="13"/>
  <c r="R199" i="13" s="1"/>
  <c r="S105" i="13"/>
  <c r="R105" i="13" s="1"/>
  <c r="W105" i="1"/>
  <c r="S33" i="13"/>
  <c r="R33" i="13" s="1"/>
  <c r="W33" i="1"/>
  <c r="S234" i="14"/>
  <c r="R234" i="14" s="1"/>
  <c r="Y234" i="1"/>
  <c r="S177" i="14"/>
  <c r="R177" i="14" s="1"/>
  <c r="Y177" i="1"/>
  <c r="S100" i="14"/>
  <c r="R100" i="14" s="1"/>
  <c r="Y100" i="1"/>
  <c r="S169" i="13"/>
  <c r="R169" i="13" s="1"/>
  <c r="W169" i="1"/>
  <c r="W81" i="1"/>
  <c r="S81" i="13"/>
  <c r="R81" i="13" s="1"/>
  <c r="Y244" i="1"/>
  <c r="S244" i="14"/>
  <c r="R244" i="14" s="1"/>
  <c r="S169" i="14"/>
  <c r="R169" i="14" s="1"/>
  <c r="Y169" i="1"/>
  <c r="S64" i="14"/>
  <c r="R64" i="14" s="1"/>
  <c r="Y64" i="1"/>
  <c r="S37" i="14"/>
  <c r="R37" i="14" s="1"/>
  <c r="Y37" i="1"/>
  <c r="S244" i="15"/>
  <c r="R244" i="15" s="1"/>
  <c r="AA244" i="1"/>
  <c r="S212" i="12"/>
  <c r="R212" i="12" s="1"/>
  <c r="U212" i="1"/>
  <c r="S265" i="13"/>
  <c r="R265" i="13" s="1"/>
  <c r="W265" i="1"/>
  <c r="S159" i="13"/>
  <c r="R159" i="13" s="1"/>
  <c r="W159" i="1"/>
  <c r="Y262" i="1"/>
  <c r="S262" i="14"/>
  <c r="R262" i="14" s="1"/>
  <c r="S89" i="14"/>
  <c r="R89" i="14" s="1"/>
  <c r="Y89" i="1"/>
  <c r="S215" i="15"/>
  <c r="R215" i="15" s="1"/>
  <c r="AA215" i="1"/>
  <c r="S152" i="15"/>
  <c r="R152" i="15" s="1"/>
  <c r="AA152" i="1"/>
  <c r="AA73" i="1"/>
  <c r="S73" i="15"/>
  <c r="R73" i="15" s="1"/>
  <c r="AA26" i="1"/>
  <c r="S26" i="15"/>
  <c r="R26" i="15" s="1"/>
  <c r="S160" i="16"/>
  <c r="R160" i="16" s="1"/>
  <c r="AC160" i="1"/>
  <c r="S39" i="16"/>
  <c r="R39" i="16" s="1"/>
  <c r="AC39" i="1"/>
  <c r="S112" i="17"/>
  <c r="R112" i="17" s="1"/>
  <c r="AE112" i="1"/>
  <c r="S267" i="18"/>
  <c r="R267" i="18" s="1"/>
  <c r="AG267" i="1"/>
  <c r="S164" i="18"/>
  <c r="R164" i="18" s="1"/>
  <c r="AG164" i="1"/>
  <c r="S210" i="15"/>
  <c r="R210" i="15" s="1"/>
  <c r="AA210" i="1"/>
  <c r="S144" i="15"/>
  <c r="R144" i="15" s="1"/>
  <c r="AA144" i="1"/>
  <c r="S135" i="15"/>
  <c r="R135" i="15" s="1"/>
  <c r="AA135" i="1"/>
  <c r="S48" i="15"/>
  <c r="R48" i="15" s="1"/>
  <c r="AA48" i="1"/>
  <c r="S209" i="16"/>
  <c r="R209" i="16" s="1"/>
  <c r="AC209" i="1"/>
  <c r="S112" i="16"/>
  <c r="R112" i="16" s="1"/>
  <c r="AC112" i="1"/>
  <c r="S23" i="16"/>
  <c r="R23" i="16" s="1"/>
  <c r="AC23" i="1"/>
  <c r="AE204" i="1"/>
  <c r="S204" i="17"/>
  <c r="R204" i="17" s="1"/>
  <c r="S141" i="17"/>
  <c r="R141" i="17" s="1"/>
  <c r="AE141" i="1"/>
  <c r="AG262" i="1"/>
  <c r="S262" i="18"/>
  <c r="R262" i="18" s="1"/>
  <c r="S191" i="18"/>
  <c r="R191" i="18" s="1"/>
  <c r="AG191" i="1"/>
  <c r="W191" i="1"/>
  <c r="S191" i="13"/>
  <c r="R191" i="13" s="1"/>
  <c r="S30" i="14"/>
  <c r="R30" i="14" s="1"/>
  <c r="Y30" i="1"/>
  <c r="S169" i="15"/>
  <c r="R169" i="15" s="1"/>
  <c r="AA169" i="1"/>
  <c r="AA117" i="1"/>
  <c r="S117" i="15"/>
  <c r="R117" i="15" s="1"/>
  <c r="S267" i="16"/>
  <c r="R267" i="16" s="1"/>
  <c r="AC267" i="1"/>
  <c r="AC233" i="1"/>
  <c r="S233" i="16"/>
  <c r="R233" i="16" s="1"/>
  <c r="S176" i="16"/>
  <c r="R176" i="16" s="1"/>
  <c r="AC176" i="1"/>
  <c r="AC100" i="1"/>
  <c r="S100" i="16"/>
  <c r="R100" i="16" s="1"/>
  <c r="S188" i="17"/>
  <c r="R188" i="17" s="1"/>
  <c r="AE188" i="1"/>
  <c r="AE52" i="1"/>
  <c r="S52" i="17"/>
  <c r="R52" i="17" s="1"/>
  <c r="S186" i="18"/>
  <c r="R186" i="18" s="1"/>
  <c r="AG186" i="1"/>
  <c r="S72" i="18"/>
  <c r="R72" i="18" s="1"/>
  <c r="AG72" i="1"/>
  <c r="S126" i="17"/>
  <c r="R126" i="17" s="1"/>
  <c r="AE126" i="1"/>
  <c r="S98" i="16"/>
  <c r="R98" i="16" s="1"/>
  <c r="AC98" i="1"/>
  <c r="AE83" i="1"/>
  <c r="S83" i="17"/>
  <c r="R83" i="17" s="1"/>
  <c r="S249" i="5"/>
  <c r="R249" i="5" s="1"/>
  <c r="G249" i="1"/>
  <c r="S138" i="5"/>
  <c r="R138" i="5" s="1"/>
  <c r="G138" i="1"/>
  <c r="S202" i="18"/>
  <c r="R202" i="18" s="1"/>
  <c r="AG202" i="1"/>
  <c r="L56" i="4"/>
  <c r="O56" i="4" s="1"/>
  <c r="Q56" i="4" s="1"/>
  <c r="L58" i="4"/>
  <c r="O58" i="4" s="1"/>
  <c r="Q58" i="4" s="1"/>
  <c r="L39" i="4"/>
  <c r="O39" i="4" s="1"/>
  <c r="Q39" i="4" s="1"/>
  <c r="L31" i="4"/>
  <c r="O31" i="4" s="1"/>
  <c r="Q31" i="4" s="1"/>
  <c r="L29" i="4"/>
  <c r="O29" i="4" s="1"/>
  <c r="Q29" i="4" s="1"/>
  <c r="L45" i="4"/>
  <c r="O45" i="4" s="1"/>
  <c r="Q45" i="4" s="1"/>
  <c r="L38" i="4"/>
  <c r="O38" i="4" s="1"/>
  <c r="Q38" i="4" s="1"/>
  <c r="L33" i="4"/>
  <c r="O33" i="4" s="1"/>
  <c r="Q33" i="4" s="1"/>
  <c r="L46" i="4"/>
  <c r="O46" i="4" s="1"/>
  <c r="Q46" i="4" s="1"/>
  <c r="I129" i="3"/>
  <c r="K129" i="3" s="1"/>
  <c r="I144" i="3"/>
  <c r="K144" i="3" s="1"/>
  <c r="I121" i="3"/>
  <c r="K121" i="3" s="1"/>
  <c r="I140" i="3"/>
  <c r="K140" i="3" s="1"/>
  <c r="L120" i="3"/>
  <c r="M120" i="3"/>
  <c r="N120" i="3"/>
  <c r="N147" i="3"/>
  <c r="M147" i="3"/>
  <c r="L147" i="3"/>
  <c r="I143" i="3"/>
  <c r="K143" i="3" s="1"/>
  <c r="I145" i="3"/>
  <c r="K145" i="3" s="1"/>
  <c r="N85" i="3"/>
  <c r="M85" i="3"/>
  <c r="L85" i="3"/>
  <c r="L135" i="3"/>
  <c r="N135" i="3"/>
  <c r="M135" i="3"/>
  <c r="I90" i="3"/>
  <c r="K90" i="3" s="1"/>
  <c r="K21" i="1"/>
  <c r="S21" i="7"/>
  <c r="R21" i="7" s="1"/>
  <c r="S237" i="6"/>
  <c r="R237" i="6" s="1"/>
  <c r="I237" i="1"/>
  <c r="S208" i="6"/>
  <c r="R208" i="6" s="1"/>
  <c r="I208" i="1"/>
  <c r="S137" i="6"/>
  <c r="R137" i="6" s="1"/>
  <c r="I137" i="1"/>
  <c r="S56" i="6"/>
  <c r="R56" i="6" s="1"/>
  <c r="I56" i="1"/>
  <c r="S271" i="6"/>
  <c r="R271" i="6" s="1"/>
  <c r="I271" i="1"/>
  <c r="S227" i="6"/>
  <c r="R227" i="6" s="1"/>
  <c r="I227" i="1"/>
  <c r="S206" i="6"/>
  <c r="R206" i="6" s="1"/>
  <c r="I206" i="1"/>
  <c r="S197" i="6"/>
  <c r="R197" i="6" s="1"/>
  <c r="I197" i="1"/>
  <c r="S177" i="6"/>
  <c r="R177" i="6" s="1"/>
  <c r="I177" i="1"/>
  <c r="S128" i="6"/>
  <c r="R128" i="6" s="1"/>
  <c r="I128" i="1"/>
  <c r="I106" i="1"/>
  <c r="S106" i="6"/>
  <c r="R106" i="6" s="1"/>
  <c r="S93" i="6"/>
  <c r="R93" i="6" s="1"/>
  <c r="I93" i="1"/>
  <c r="S50" i="6"/>
  <c r="R50" i="6" s="1"/>
  <c r="I50" i="1"/>
  <c r="S268" i="6"/>
  <c r="R268" i="6" s="1"/>
  <c r="I268" i="1"/>
  <c r="I248" i="1"/>
  <c r="S248" i="6"/>
  <c r="R248" i="6" s="1"/>
  <c r="S191" i="6"/>
  <c r="R191" i="6" s="1"/>
  <c r="I191" i="1"/>
  <c r="S119" i="6"/>
  <c r="R119" i="6" s="1"/>
  <c r="I119" i="1"/>
  <c r="I83" i="1"/>
  <c r="S83" i="6"/>
  <c r="R83" i="6" s="1"/>
  <c r="I72" i="1"/>
  <c r="S72" i="6"/>
  <c r="R72" i="6" s="1"/>
  <c r="S212" i="6"/>
  <c r="R212" i="6" s="1"/>
  <c r="I212" i="1"/>
  <c r="S39" i="6"/>
  <c r="R39" i="6" s="1"/>
  <c r="I39" i="1"/>
  <c r="S237" i="7"/>
  <c r="R237" i="7" s="1"/>
  <c r="K237" i="1"/>
  <c r="K229" i="1"/>
  <c r="S229" i="7"/>
  <c r="R229" i="7" s="1"/>
  <c r="K204" i="1"/>
  <c r="S204" i="7"/>
  <c r="R204" i="7" s="1"/>
  <c r="K166" i="1"/>
  <c r="S166" i="7"/>
  <c r="R166" i="7" s="1"/>
  <c r="K89" i="1"/>
  <c r="S89" i="7"/>
  <c r="R89" i="7" s="1"/>
  <c r="S78" i="7"/>
  <c r="R78" i="7" s="1"/>
  <c r="K78" i="1"/>
  <c r="I149" i="1"/>
  <c r="S149" i="6"/>
  <c r="R149" i="6" s="1"/>
  <c r="S140" i="6"/>
  <c r="R140" i="6" s="1"/>
  <c r="I140" i="1"/>
  <c r="S265" i="7"/>
  <c r="R265" i="7" s="1"/>
  <c r="K265" i="1"/>
  <c r="S221" i="7"/>
  <c r="R221" i="7" s="1"/>
  <c r="K221" i="1"/>
  <c r="K196" i="1"/>
  <c r="S196" i="7"/>
  <c r="R196" i="7" s="1"/>
  <c r="S159" i="7"/>
  <c r="R159" i="7" s="1"/>
  <c r="K159" i="1"/>
  <c r="S129" i="7"/>
  <c r="R129" i="7" s="1"/>
  <c r="K129" i="1"/>
  <c r="K75" i="1"/>
  <c r="S75" i="7"/>
  <c r="R75" i="7" s="1"/>
  <c r="S67" i="6"/>
  <c r="R67" i="6" s="1"/>
  <c r="I67" i="1"/>
  <c r="S24" i="6"/>
  <c r="R24" i="6" s="1"/>
  <c r="I24" i="1"/>
  <c r="S247" i="7"/>
  <c r="R247" i="7" s="1"/>
  <c r="K247" i="1"/>
  <c r="K214" i="1"/>
  <c r="S214" i="7"/>
  <c r="R214" i="7" s="1"/>
  <c r="K186" i="1"/>
  <c r="S186" i="7"/>
  <c r="R186" i="7" s="1"/>
  <c r="S144" i="7"/>
  <c r="R144" i="7" s="1"/>
  <c r="K144" i="1"/>
  <c r="S115" i="7"/>
  <c r="R115" i="7" s="1"/>
  <c r="K115" i="1"/>
  <c r="S57" i="7"/>
  <c r="R57" i="7" s="1"/>
  <c r="K57" i="1"/>
  <c r="S48" i="7"/>
  <c r="R48" i="7" s="1"/>
  <c r="K48" i="1"/>
  <c r="S270" i="8"/>
  <c r="R270" i="8" s="1"/>
  <c r="M270" i="1"/>
  <c r="S214" i="8"/>
  <c r="R214" i="8" s="1"/>
  <c r="M214" i="1"/>
  <c r="M188" i="1"/>
  <c r="S188" i="8"/>
  <c r="R188" i="8" s="1"/>
  <c r="S96" i="8"/>
  <c r="R96" i="8" s="1"/>
  <c r="M96" i="1"/>
  <c r="K243" i="1"/>
  <c r="S243" i="7"/>
  <c r="R243" i="7" s="1"/>
  <c r="K37" i="1"/>
  <c r="S37" i="7"/>
  <c r="R37" i="7" s="1"/>
  <c r="K176" i="1"/>
  <c r="S176" i="7"/>
  <c r="R176" i="7" s="1"/>
  <c r="S105" i="7"/>
  <c r="R105" i="7" s="1"/>
  <c r="K105" i="1"/>
  <c r="K26" i="1"/>
  <c r="S26" i="7"/>
  <c r="R26" i="7" s="1"/>
  <c r="S247" i="8"/>
  <c r="R247" i="8" s="1"/>
  <c r="M247" i="1"/>
  <c r="S237" i="8"/>
  <c r="R237" i="8" s="1"/>
  <c r="M237" i="1"/>
  <c r="M219" i="1"/>
  <c r="S219" i="8"/>
  <c r="R219" i="8" s="1"/>
  <c r="S147" i="8"/>
  <c r="R147" i="8" s="1"/>
  <c r="M147" i="1"/>
  <c r="S108" i="8"/>
  <c r="R108" i="8" s="1"/>
  <c r="M108" i="1"/>
  <c r="S63" i="8"/>
  <c r="R63" i="8" s="1"/>
  <c r="M63" i="1"/>
  <c r="M197" i="1"/>
  <c r="S197" i="8"/>
  <c r="R197" i="8" s="1"/>
  <c r="S160" i="8"/>
  <c r="R160" i="8" s="1"/>
  <c r="M160" i="1"/>
  <c r="S58" i="8"/>
  <c r="R58" i="8" s="1"/>
  <c r="M58" i="1"/>
  <c r="S32" i="8"/>
  <c r="R32" i="8" s="1"/>
  <c r="M32" i="1"/>
  <c r="O207" i="1"/>
  <c r="S207" i="9"/>
  <c r="R207" i="9" s="1"/>
  <c r="S184" i="9"/>
  <c r="R184" i="9" s="1"/>
  <c r="O184" i="1"/>
  <c r="O137" i="1"/>
  <c r="S137" i="9"/>
  <c r="R137" i="9" s="1"/>
  <c r="O93" i="1"/>
  <c r="S93" i="9"/>
  <c r="R93" i="9" s="1"/>
  <c r="O67" i="1"/>
  <c r="S67" i="9"/>
  <c r="R67" i="9" s="1"/>
  <c r="O55" i="1"/>
  <c r="S55" i="9"/>
  <c r="R55" i="9" s="1"/>
  <c r="Q263" i="1"/>
  <c r="S263" i="10"/>
  <c r="R263" i="10" s="1"/>
  <c r="S254" i="7"/>
  <c r="R254" i="7" s="1"/>
  <c r="K254" i="1"/>
  <c r="S42" i="7"/>
  <c r="R42" i="7" s="1"/>
  <c r="K42" i="1"/>
  <c r="M135" i="1"/>
  <c r="S135" i="8"/>
  <c r="R135" i="8" s="1"/>
  <c r="M115" i="1"/>
  <c r="S115" i="8"/>
  <c r="R115" i="8" s="1"/>
  <c r="M48" i="1"/>
  <c r="S48" i="8"/>
  <c r="R48" i="8" s="1"/>
  <c r="S25" i="8"/>
  <c r="R25" i="8" s="1"/>
  <c r="M25" i="1"/>
  <c r="S249" i="9"/>
  <c r="R249" i="9" s="1"/>
  <c r="O249" i="1"/>
  <c r="S220" i="9"/>
  <c r="R220" i="9" s="1"/>
  <c r="O220" i="1"/>
  <c r="S164" i="9"/>
  <c r="R164" i="9" s="1"/>
  <c r="O164" i="1"/>
  <c r="S136" i="9"/>
  <c r="R136" i="9" s="1"/>
  <c r="O136" i="1"/>
  <c r="S127" i="9"/>
  <c r="R127" i="9" s="1"/>
  <c r="O127" i="1"/>
  <c r="S54" i="9"/>
  <c r="R54" i="9" s="1"/>
  <c r="O54" i="1"/>
  <c r="S34" i="9"/>
  <c r="R34" i="9" s="1"/>
  <c r="O34" i="1"/>
  <c r="S25" i="9"/>
  <c r="R25" i="9" s="1"/>
  <c r="O25" i="1"/>
  <c r="S253" i="10"/>
  <c r="R253" i="10" s="1"/>
  <c r="Q253" i="1"/>
  <c r="S265" i="8"/>
  <c r="R265" i="8" s="1"/>
  <c r="M265" i="1"/>
  <c r="M216" i="1"/>
  <c r="S216" i="8"/>
  <c r="R216" i="8" s="1"/>
  <c r="S167" i="8"/>
  <c r="R167" i="8" s="1"/>
  <c r="M167" i="1"/>
  <c r="O240" i="1"/>
  <c r="S240" i="9"/>
  <c r="R240" i="9" s="1"/>
  <c r="S217" i="9"/>
  <c r="R217" i="9" s="1"/>
  <c r="O217" i="1"/>
  <c r="S175" i="9"/>
  <c r="R175" i="9" s="1"/>
  <c r="O175" i="1"/>
  <c r="S160" i="9"/>
  <c r="R160" i="9" s="1"/>
  <c r="O160" i="1"/>
  <c r="O101" i="1"/>
  <c r="S101" i="9"/>
  <c r="R101" i="9" s="1"/>
  <c r="S24" i="9"/>
  <c r="R24" i="9" s="1"/>
  <c r="O24" i="1"/>
  <c r="I260" i="1"/>
  <c r="S260" i="6"/>
  <c r="R260" i="6" s="1"/>
  <c r="S185" i="8"/>
  <c r="R185" i="8" s="1"/>
  <c r="M185" i="1"/>
  <c r="M175" i="1"/>
  <c r="S175" i="8"/>
  <c r="R175" i="8" s="1"/>
  <c r="S41" i="8"/>
  <c r="R41" i="8" s="1"/>
  <c r="M41" i="1"/>
  <c r="S269" i="9"/>
  <c r="R269" i="9" s="1"/>
  <c r="O269" i="1"/>
  <c r="S237" i="9"/>
  <c r="R237" i="9" s="1"/>
  <c r="O237" i="1"/>
  <c r="O212" i="1"/>
  <c r="S212" i="9"/>
  <c r="R212" i="9" s="1"/>
  <c r="S219" i="10"/>
  <c r="R219" i="10" s="1"/>
  <c r="Q219" i="1"/>
  <c r="S169" i="10"/>
  <c r="R169" i="10" s="1"/>
  <c r="Q169" i="1"/>
  <c r="S112" i="10"/>
  <c r="R112" i="10" s="1"/>
  <c r="Q112" i="1"/>
  <c r="S78" i="9"/>
  <c r="R78" i="9" s="1"/>
  <c r="O78" i="1"/>
  <c r="S207" i="10"/>
  <c r="R207" i="10" s="1"/>
  <c r="Q207" i="1"/>
  <c r="S165" i="10"/>
  <c r="R165" i="10" s="1"/>
  <c r="Q165" i="1"/>
  <c r="S153" i="10"/>
  <c r="R153" i="10" s="1"/>
  <c r="Q153" i="1"/>
  <c r="S130" i="10"/>
  <c r="R130" i="10" s="1"/>
  <c r="Q130" i="1"/>
  <c r="S92" i="10"/>
  <c r="R92" i="10" s="1"/>
  <c r="Q92" i="1"/>
  <c r="S67" i="10"/>
  <c r="R67" i="10" s="1"/>
  <c r="Q67" i="1"/>
  <c r="O117" i="1"/>
  <c r="S117" i="9"/>
  <c r="R117" i="9" s="1"/>
  <c r="S217" i="10"/>
  <c r="R217" i="10" s="1"/>
  <c r="Q217" i="1"/>
  <c r="S188" i="10"/>
  <c r="R188" i="10" s="1"/>
  <c r="Q188" i="1"/>
  <c r="S148" i="10"/>
  <c r="R148" i="10" s="1"/>
  <c r="Q148" i="1"/>
  <c r="S55" i="10"/>
  <c r="R55" i="10" s="1"/>
  <c r="Q55" i="1"/>
  <c r="O96" i="1"/>
  <c r="S96" i="9"/>
  <c r="R96" i="9" s="1"/>
  <c r="S242" i="10"/>
  <c r="R242" i="10" s="1"/>
  <c r="Q242" i="1"/>
  <c r="S227" i="10"/>
  <c r="R227" i="10" s="1"/>
  <c r="Q227" i="1"/>
  <c r="S214" i="10"/>
  <c r="R214" i="10" s="1"/>
  <c r="Q214" i="1"/>
  <c r="S177" i="10"/>
  <c r="R177" i="10" s="1"/>
  <c r="Q177" i="1"/>
  <c r="S118" i="10"/>
  <c r="R118" i="10" s="1"/>
  <c r="Q118" i="1"/>
  <c r="S99" i="10"/>
  <c r="R99" i="10" s="1"/>
  <c r="Q99" i="1"/>
  <c r="S50" i="10"/>
  <c r="R50" i="10" s="1"/>
  <c r="Q50" i="1"/>
  <c r="S42" i="10"/>
  <c r="R42" i="10" s="1"/>
  <c r="Q42" i="1"/>
  <c r="S32" i="10"/>
  <c r="R32" i="10" s="1"/>
  <c r="Q32" i="1"/>
  <c r="Q22" i="1"/>
  <c r="S22" i="10"/>
  <c r="R22" i="10" s="1"/>
  <c r="S261" i="11"/>
  <c r="R261" i="11" s="1"/>
  <c r="S261" i="1"/>
  <c r="S204" i="11"/>
  <c r="R204" i="11" s="1"/>
  <c r="S204" i="1"/>
  <c r="S138" i="11"/>
  <c r="R138" i="11" s="1"/>
  <c r="S138" i="1"/>
  <c r="S109" i="1"/>
  <c r="S109" i="11"/>
  <c r="R109" i="11" s="1"/>
  <c r="S51" i="11"/>
  <c r="R51" i="11" s="1"/>
  <c r="S51" i="1"/>
  <c r="S244" i="12"/>
  <c r="R244" i="12" s="1"/>
  <c r="U244" i="1"/>
  <c r="S219" i="12"/>
  <c r="R219" i="12" s="1"/>
  <c r="U219" i="1"/>
  <c r="S193" i="12"/>
  <c r="R193" i="12" s="1"/>
  <c r="U193" i="1"/>
  <c r="S152" i="12"/>
  <c r="R152" i="12" s="1"/>
  <c r="U152" i="1"/>
  <c r="S122" i="12"/>
  <c r="R122" i="12" s="1"/>
  <c r="U122" i="1"/>
  <c r="S63" i="12"/>
  <c r="R63" i="12" s="1"/>
  <c r="U63" i="1"/>
  <c r="S38" i="12"/>
  <c r="R38" i="12" s="1"/>
  <c r="U38" i="1"/>
  <c r="S59" i="10"/>
  <c r="R59" i="10" s="1"/>
  <c r="Q59" i="1"/>
  <c r="S232" i="11"/>
  <c r="R232" i="11" s="1"/>
  <c r="S232" i="1"/>
  <c r="S224" i="11"/>
  <c r="R224" i="11" s="1"/>
  <c r="S224" i="1"/>
  <c r="S194" i="11"/>
  <c r="R194" i="11" s="1"/>
  <c r="S194" i="1"/>
  <c r="S158" i="1"/>
  <c r="S158" i="11"/>
  <c r="R158" i="11" s="1"/>
  <c r="S128" i="11"/>
  <c r="R128" i="11" s="1"/>
  <c r="S128" i="1"/>
  <c r="S73" i="1"/>
  <c r="S73" i="11"/>
  <c r="R73" i="11" s="1"/>
  <c r="S269" i="12"/>
  <c r="R269" i="12" s="1"/>
  <c r="U269" i="1"/>
  <c r="S231" i="12"/>
  <c r="R231" i="12" s="1"/>
  <c r="U231" i="1"/>
  <c r="S253" i="11"/>
  <c r="R253" i="11" s="1"/>
  <c r="S253" i="1"/>
  <c r="S184" i="11"/>
  <c r="R184" i="11" s="1"/>
  <c r="S184" i="1"/>
  <c r="S145" i="1"/>
  <c r="S145" i="11"/>
  <c r="R145" i="11" s="1"/>
  <c r="S95" i="11"/>
  <c r="R95" i="11" s="1"/>
  <c r="S95" i="1"/>
  <c r="S58" i="1"/>
  <c r="S58" i="11"/>
  <c r="R58" i="11" s="1"/>
  <c r="S210" i="12"/>
  <c r="R210" i="12" s="1"/>
  <c r="U210" i="1"/>
  <c r="S172" i="12"/>
  <c r="R172" i="12" s="1"/>
  <c r="U172" i="1"/>
  <c r="S142" i="12"/>
  <c r="R142" i="12" s="1"/>
  <c r="U142" i="1"/>
  <c r="U100" i="1"/>
  <c r="S100" i="12"/>
  <c r="R100" i="12" s="1"/>
  <c r="S89" i="12"/>
  <c r="R89" i="12" s="1"/>
  <c r="U89" i="1"/>
  <c r="S51" i="12"/>
  <c r="R51" i="12" s="1"/>
  <c r="U51" i="1"/>
  <c r="W255" i="1"/>
  <c r="S255" i="13"/>
  <c r="R255" i="13" s="1"/>
  <c r="S265" i="11"/>
  <c r="R265" i="11" s="1"/>
  <c r="S265" i="1"/>
  <c r="S243" i="11"/>
  <c r="R243" i="11" s="1"/>
  <c r="S243" i="1"/>
  <c r="S214" i="11"/>
  <c r="R214" i="11" s="1"/>
  <c r="S214" i="1"/>
  <c r="S183" i="11"/>
  <c r="R183" i="11" s="1"/>
  <c r="S183" i="1"/>
  <c r="S172" i="11"/>
  <c r="R172" i="11" s="1"/>
  <c r="S172" i="1"/>
  <c r="S142" i="1"/>
  <c r="S142" i="11"/>
  <c r="R142" i="11" s="1"/>
  <c r="S90" i="11"/>
  <c r="R90" i="11" s="1"/>
  <c r="S90" i="1"/>
  <c r="S55" i="1"/>
  <c r="S55" i="11"/>
  <c r="R55" i="11" s="1"/>
  <c r="S32" i="1"/>
  <c r="S32" i="11"/>
  <c r="R32" i="11" s="1"/>
  <c r="U249" i="1"/>
  <c r="S249" i="12"/>
  <c r="R249" i="12" s="1"/>
  <c r="S220" i="12"/>
  <c r="R220" i="12" s="1"/>
  <c r="U220" i="1"/>
  <c r="S195" i="12"/>
  <c r="R195" i="12" s="1"/>
  <c r="U195" i="1"/>
  <c r="S135" i="12"/>
  <c r="R135" i="12" s="1"/>
  <c r="U135" i="1"/>
  <c r="S81" i="12"/>
  <c r="R81" i="12" s="1"/>
  <c r="U81" i="1"/>
  <c r="S69" i="12"/>
  <c r="R69" i="12" s="1"/>
  <c r="U69" i="1"/>
  <c r="S114" i="12"/>
  <c r="R114" i="12" s="1"/>
  <c r="U114" i="1"/>
  <c r="S249" i="13"/>
  <c r="R249" i="13" s="1"/>
  <c r="W249" i="1"/>
  <c r="S239" i="13"/>
  <c r="R239" i="13" s="1"/>
  <c r="W239" i="1"/>
  <c r="S226" i="13"/>
  <c r="R226" i="13" s="1"/>
  <c r="W226" i="1"/>
  <c r="W217" i="1"/>
  <c r="S217" i="13"/>
  <c r="R217" i="13" s="1"/>
  <c r="W140" i="1"/>
  <c r="S140" i="13"/>
  <c r="R140" i="13" s="1"/>
  <c r="S59" i="13"/>
  <c r="R59" i="13" s="1"/>
  <c r="W59" i="1"/>
  <c r="S238" i="14"/>
  <c r="R238" i="14" s="1"/>
  <c r="Y238" i="1"/>
  <c r="S183" i="14"/>
  <c r="R183" i="14" s="1"/>
  <c r="Y183" i="1"/>
  <c r="S150" i="14"/>
  <c r="R150" i="14" s="1"/>
  <c r="Y150" i="1"/>
  <c r="S180" i="12"/>
  <c r="R180" i="12" s="1"/>
  <c r="U180" i="1"/>
  <c r="S212" i="13"/>
  <c r="R212" i="13" s="1"/>
  <c r="W212" i="1"/>
  <c r="W175" i="1"/>
  <c r="S175" i="13"/>
  <c r="R175" i="13" s="1"/>
  <c r="S108" i="13"/>
  <c r="R108" i="13" s="1"/>
  <c r="W108" i="1"/>
  <c r="S96" i="13"/>
  <c r="R96" i="13" s="1"/>
  <c r="W96" i="1"/>
  <c r="S38" i="13"/>
  <c r="R38" i="13" s="1"/>
  <c r="W38" i="1"/>
  <c r="S28" i="13"/>
  <c r="R28" i="13" s="1"/>
  <c r="W28" i="1"/>
  <c r="Y255" i="1"/>
  <c r="S255" i="14"/>
  <c r="R255" i="14" s="1"/>
  <c r="S213" i="14"/>
  <c r="R213" i="14" s="1"/>
  <c r="Y213" i="1"/>
  <c r="S204" i="14"/>
  <c r="R204" i="14" s="1"/>
  <c r="Y204" i="1"/>
  <c r="S144" i="14"/>
  <c r="R144" i="14" s="1"/>
  <c r="Y144" i="1"/>
  <c r="S106" i="14"/>
  <c r="R106" i="14" s="1"/>
  <c r="Y106" i="1"/>
  <c r="S81" i="14"/>
  <c r="R81" i="14" s="1"/>
  <c r="Y81" i="1"/>
  <c r="S57" i="12"/>
  <c r="R57" i="12" s="1"/>
  <c r="U57" i="1"/>
  <c r="S129" i="13"/>
  <c r="R129" i="13" s="1"/>
  <c r="W129" i="1"/>
  <c r="S85" i="13"/>
  <c r="R85" i="13" s="1"/>
  <c r="W85" i="1"/>
  <c r="S75" i="13"/>
  <c r="R75" i="13" s="1"/>
  <c r="W75" i="1"/>
  <c r="S248" i="14"/>
  <c r="R248" i="14" s="1"/>
  <c r="Y248" i="1"/>
  <c r="S201" i="14"/>
  <c r="R201" i="14" s="1"/>
  <c r="Y201" i="1"/>
  <c r="S192" i="14"/>
  <c r="R192" i="14" s="1"/>
  <c r="Y192" i="1"/>
  <c r="S167" i="14"/>
  <c r="R167" i="14" s="1"/>
  <c r="Y167" i="1"/>
  <c r="S76" i="14"/>
  <c r="R76" i="14" s="1"/>
  <c r="Y76" i="1"/>
  <c r="S63" i="14"/>
  <c r="R63" i="14" s="1"/>
  <c r="Y63" i="1"/>
  <c r="S52" i="14"/>
  <c r="R52" i="14" s="1"/>
  <c r="Y52" i="1"/>
  <c r="Y34" i="1"/>
  <c r="S34" i="14"/>
  <c r="R34" i="14" s="1"/>
  <c r="S264" i="15"/>
  <c r="R264" i="15" s="1"/>
  <c r="AA264" i="1"/>
  <c r="AA243" i="1"/>
  <c r="S243" i="15"/>
  <c r="R243" i="15" s="1"/>
  <c r="AA234" i="1"/>
  <c r="S234" i="15"/>
  <c r="R234" i="15" s="1"/>
  <c r="S144" i="12"/>
  <c r="R144" i="12" s="1"/>
  <c r="U144" i="1"/>
  <c r="S26" i="12"/>
  <c r="R26" i="12" s="1"/>
  <c r="U26" i="1"/>
  <c r="S268" i="13"/>
  <c r="R268" i="13" s="1"/>
  <c r="W268" i="1"/>
  <c r="S260" i="13"/>
  <c r="R260" i="13" s="1"/>
  <c r="W260" i="1"/>
  <c r="S162" i="13"/>
  <c r="R162" i="13" s="1"/>
  <c r="W162" i="1"/>
  <c r="S151" i="13"/>
  <c r="R151" i="13" s="1"/>
  <c r="W151" i="1"/>
  <c r="Y265" i="1"/>
  <c r="S265" i="14"/>
  <c r="R265" i="14" s="1"/>
  <c r="S243" i="14"/>
  <c r="R243" i="14" s="1"/>
  <c r="Y243" i="1"/>
  <c r="S222" i="14"/>
  <c r="R222" i="14" s="1"/>
  <c r="Y222" i="1"/>
  <c r="S93" i="14"/>
  <c r="R93" i="14" s="1"/>
  <c r="Y93" i="1"/>
  <c r="S186" i="14"/>
  <c r="R186" i="14" s="1"/>
  <c r="Y186" i="1"/>
  <c r="AA226" i="1"/>
  <c r="S226" i="15"/>
  <c r="R226" i="15" s="1"/>
  <c r="AA214" i="1"/>
  <c r="S214" i="15"/>
  <c r="R214" i="15" s="1"/>
  <c r="AA196" i="1"/>
  <c r="S196" i="15"/>
  <c r="R196" i="15" s="1"/>
  <c r="AA158" i="1"/>
  <c r="S158" i="15"/>
  <c r="R158" i="15" s="1"/>
  <c r="AA147" i="1"/>
  <c r="S147" i="15"/>
  <c r="R147" i="15" s="1"/>
  <c r="AA107" i="1"/>
  <c r="S107" i="15"/>
  <c r="R107" i="15" s="1"/>
  <c r="AA72" i="1"/>
  <c r="S72" i="15"/>
  <c r="R72" i="15" s="1"/>
  <c r="AA58" i="1"/>
  <c r="S58" i="15"/>
  <c r="R58" i="15" s="1"/>
  <c r="AC256" i="1"/>
  <c r="S256" i="16"/>
  <c r="R256" i="16" s="1"/>
  <c r="S219" i="16"/>
  <c r="R219" i="16" s="1"/>
  <c r="AC219" i="1"/>
  <c r="S164" i="16"/>
  <c r="R164" i="16" s="1"/>
  <c r="AC164" i="1"/>
  <c r="S122" i="16"/>
  <c r="R122" i="16" s="1"/>
  <c r="AC122" i="1"/>
  <c r="S85" i="16"/>
  <c r="R85" i="16" s="1"/>
  <c r="AC85" i="1"/>
  <c r="AC38" i="1"/>
  <c r="S38" i="16"/>
  <c r="R38" i="16" s="1"/>
  <c r="S233" i="17"/>
  <c r="R233" i="17" s="1"/>
  <c r="AE233" i="1"/>
  <c r="AE166" i="1"/>
  <c r="S166" i="17"/>
  <c r="R166" i="17" s="1"/>
  <c r="S78" i="17"/>
  <c r="R78" i="17" s="1"/>
  <c r="AE78" i="1"/>
  <c r="AE41" i="1"/>
  <c r="S41" i="17"/>
  <c r="R41" i="17" s="1"/>
  <c r="S266" i="18"/>
  <c r="R266" i="18" s="1"/>
  <c r="AG266" i="1"/>
  <c r="S227" i="18"/>
  <c r="R227" i="18" s="1"/>
  <c r="AG227" i="1"/>
  <c r="S162" i="18"/>
  <c r="R162" i="18" s="1"/>
  <c r="AG162" i="1"/>
  <c r="S111" i="13"/>
  <c r="R111" i="13" s="1"/>
  <c r="W111" i="1"/>
  <c r="Y159" i="1"/>
  <c r="S159" i="14"/>
  <c r="R159" i="14" s="1"/>
  <c r="AA209" i="1"/>
  <c r="S209" i="15"/>
  <c r="R209" i="15" s="1"/>
  <c r="S187" i="15"/>
  <c r="R187" i="15" s="1"/>
  <c r="AA187" i="1"/>
  <c r="S138" i="15"/>
  <c r="R138" i="15" s="1"/>
  <c r="AA138" i="1"/>
  <c r="S98" i="15"/>
  <c r="R98" i="15" s="1"/>
  <c r="AA98" i="1"/>
  <c r="S51" i="15"/>
  <c r="R51" i="15" s="1"/>
  <c r="AA51" i="1"/>
  <c r="AA21" i="1"/>
  <c r="S21" i="15"/>
  <c r="R21" i="15" s="1"/>
  <c r="AC251" i="1"/>
  <c r="S251" i="16"/>
  <c r="R251" i="16" s="1"/>
  <c r="S213" i="16"/>
  <c r="R213" i="16" s="1"/>
  <c r="AC213" i="1"/>
  <c r="S186" i="16"/>
  <c r="R186" i="16" s="1"/>
  <c r="AC186" i="1"/>
  <c r="S145" i="16"/>
  <c r="R145" i="16" s="1"/>
  <c r="AC145" i="1"/>
  <c r="AC111" i="1"/>
  <c r="S111" i="16"/>
  <c r="R111" i="16" s="1"/>
  <c r="AC78" i="1"/>
  <c r="S78" i="16"/>
  <c r="R78" i="16" s="1"/>
  <c r="AC22" i="1"/>
  <c r="S22" i="16"/>
  <c r="R22" i="16" s="1"/>
  <c r="S228" i="17"/>
  <c r="R228" i="17" s="1"/>
  <c r="AE228" i="1"/>
  <c r="S203" i="17"/>
  <c r="R203" i="17" s="1"/>
  <c r="AE203" i="1"/>
  <c r="AE160" i="1"/>
  <c r="S160" i="17"/>
  <c r="R160" i="17" s="1"/>
  <c r="AE149" i="1"/>
  <c r="S149" i="17"/>
  <c r="R149" i="17" s="1"/>
  <c r="AE140" i="1"/>
  <c r="S140" i="17"/>
  <c r="R140" i="17" s="1"/>
  <c r="AE63" i="1"/>
  <c r="S63" i="17"/>
  <c r="R63" i="17" s="1"/>
  <c r="S24" i="17"/>
  <c r="R24" i="17" s="1"/>
  <c r="AE24" i="1"/>
  <c r="S244" i="18"/>
  <c r="R244" i="18" s="1"/>
  <c r="AG244" i="1"/>
  <c r="S219" i="18"/>
  <c r="R219" i="18" s="1"/>
  <c r="AG219" i="1"/>
  <c r="AG190" i="1"/>
  <c r="S190" i="18"/>
  <c r="R190" i="18" s="1"/>
  <c r="AG119" i="1"/>
  <c r="S119" i="18"/>
  <c r="R119" i="18" s="1"/>
  <c r="W194" i="1"/>
  <c r="S194" i="13"/>
  <c r="R194" i="13" s="1"/>
  <c r="S129" i="14"/>
  <c r="R129" i="14" s="1"/>
  <c r="Y129" i="1"/>
  <c r="S118" i="14"/>
  <c r="R118" i="14" s="1"/>
  <c r="Y118" i="1"/>
  <c r="S109" i="14"/>
  <c r="R109" i="14" s="1"/>
  <c r="Y109" i="1"/>
  <c r="S24" i="14"/>
  <c r="R24" i="14" s="1"/>
  <c r="Y24" i="1"/>
  <c r="AA177" i="1"/>
  <c r="S177" i="15"/>
  <c r="R177" i="15" s="1"/>
  <c r="S167" i="15"/>
  <c r="R167" i="15" s="1"/>
  <c r="AA167" i="1"/>
  <c r="AA127" i="1"/>
  <c r="S127" i="15"/>
  <c r="R127" i="15" s="1"/>
  <c r="AA83" i="1"/>
  <c r="S83" i="15"/>
  <c r="R83" i="15" s="1"/>
  <c r="S266" i="16"/>
  <c r="R266" i="16" s="1"/>
  <c r="AC266" i="1"/>
  <c r="AC240" i="1"/>
  <c r="S240" i="16"/>
  <c r="R240" i="16" s="1"/>
  <c r="S198" i="16"/>
  <c r="R198" i="16" s="1"/>
  <c r="AC198" i="1"/>
  <c r="S175" i="16"/>
  <c r="R175" i="16" s="1"/>
  <c r="AC175" i="1"/>
  <c r="S135" i="16"/>
  <c r="R135" i="16" s="1"/>
  <c r="AC135" i="1"/>
  <c r="S69" i="16"/>
  <c r="R69" i="16" s="1"/>
  <c r="AC69" i="1"/>
  <c r="S57" i="16"/>
  <c r="R57" i="16" s="1"/>
  <c r="AC57" i="1"/>
  <c r="S265" i="17"/>
  <c r="R265" i="17" s="1"/>
  <c r="AE265" i="1"/>
  <c r="S226" i="17"/>
  <c r="R226" i="17" s="1"/>
  <c r="AE226" i="1"/>
  <c r="S196" i="17"/>
  <c r="R196" i="17" s="1"/>
  <c r="AE196" i="1"/>
  <c r="S137" i="17"/>
  <c r="R137" i="17" s="1"/>
  <c r="AE137" i="1"/>
  <c r="S101" i="17"/>
  <c r="R101" i="17" s="1"/>
  <c r="AE101" i="1"/>
  <c r="S62" i="17"/>
  <c r="R62" i="17" s="1"/>
  <c r="AE62" i="1"/>
  <c r="S51" i="17"/>
  <c r="R51" i="17" s="1"/>
  <c r="AE51" i="1"/>
  <c r="S240" i="18"/>
  <c r="R240" i="18" s="1"/>
  <c r="AG240" i="1"/>
  <c r="S216" i="18"/>
  <c r="R216" i="18" s="1"/>
  <c r="AG216" i="1"/>
  <c r="AG185" i="1"/>
  <c r="S185" i="18"/>
  <c r="R185" i="18" s="1"/>
  <c r="S149" i="18"/>
  <c r="R149" i="18" s="1"/>
  <c r="AG149" i="1"/>
  <c r="AG115" i="1"/>
  <c r="S115" i="18"/>
  <c r="R115" i="18" s="1"/>
  <c r="S106" i="18"/>
  <c r="R106" i="18" s="1"/>
  <c r="AG106" i="1"/>
  <c r="AG63" i="1"/>
  <c r="S63" i="18"/>
  <c r="R63" i="18" s="1"/>
  <c r="S258" i="15"/>
  <c r="R258" i="15" s="1"/>
  <c r="AA258" i="1"/>
  <c r="S126" i="16"/>
  <c r="R126" i="16" s="1"/>
  <c r="AC126" i="1"/>
  <c r="S118" i="17"/>
  <c r="R118" i="17" s="1"/>
  <c r="AE118" i="1"/>
  <c r="S253" i="18"/>
  <c r="R253" i="18" s="1"/>
  <c r="AG253" i="1"/>
  <c r="AC230" i="1"/>
  <c r="S230" i="16"/>
  <c r="R230" i="16" s="1"/>
  <c r="S96" i="16"/>
  <c r="R96" i="16" s="1"/>
  <c r="AC96" i="1"/>
  <c r="AE259" i="1"/>
  <c r="S259" i="17"/>
  <c r="R259" i="17" s="1"/>
  <c r="S236" i="17"/>
  <c r="R236" i="17" s="1"/>
  <c r="AE236" i="1"/>
  <c r="S81" i="17"/>
  <c r="R81" i="17" s="1"/>
  <c r="AE81" i="1"/>
  <c r="AG39" i="1"/>
  <c r="S39" i="18"/>
  <c r="R39" i="18" s="1"/>
  <c r="G248" i="1"/>
  <c r="S248" i="5"/>
  <c r="R248" i="5" s="1"/>
  <c r="G177" i="1"/>
  <c r="S177" i="5"/>
  <c r="R177" i="5" s="1"/>
  <c r="G167" i="1"/>
  <c r="S167" i="5"/>
  <c r="R167" i="5" s="1"/>
  <c r="S133" i="5"/>
  <c r="R133" i="5" s="1"/>
  <c r="G133" i="1"/>
  <c r="S51" i="16"/>
  <c r="R51" i="16" s="1"/>
  <c r="AC51" i="1"/>
  <c r="S233" i="18"/>
  <c r="R233" i="18" s="1"/>
  <c r="AG233" i="1"/>
  <c r="AG99" i="1"/>
  <c r="S99" i="18"/>
  <c r="R99" i="18" s="1"/>
  <c r="AG87" i="1"/>
  <c r="S87" i="18"/>
  <c r="R87" i="18" s="1"/>
  <c r="S37" i="18"/>
  <c r="R37" i="18" s="1"/>
  <c r="AG37" i="1"/>
  <c r="S26" i="18"/>
  <c r="R26" i="18" s="1"/>
  <c r="AG26" i="1"/>
  <c r="AG129" i="1"/>
  <c r="S129" i="18"/>
  <c r="R129" i="18" s="1"/>
  <c r="S266" i="5"/>
  <c r="R266" i="5" s="1"/>
  <c r="G266" i="1"/>
  <c r="AA204" i="1"/>
  <c r="S204" i="15"/>
  <c r="R204" i="15" s="1"/>
  <c r="AA37" i="1"/>
  <c r="S37" i="15"/>
  <c r="R37" i="15" s="1"/>
  <c r="S166" i="16"/>
  <c r="R166" i="16" s="1"/>
  <c r="AC166" i="1"/>
  <c r="S185" i="17"/>
  <c r="R185" i="17" s="1"/>
  <c r="AE185" i="1"/>
  <c r="AE175" i="1"/>
  <c r="S175" i="17"/>
  <c r="R175" i="17" s="1"/>
  <c r="S48" i="17"/>
  <c r="R48" i="17" s="1"/>
  <c r="AE48" i="1"/>
  <c r="S205" i="18"/>
  <c r="R205" i="18" s="1"/>
  <c r="AG205" i="1"/>
  <c r="S172" i="18"/>
  <c r="R172" i="18" s="1"/>
  <c r="AG172" i="1"/>
  <c r="G147" i="1"/>
  <c r="S147" i="5"/>
  <c r="R147" i="5" s="1"/>
  <c r="S133" i="18"/>
  <c r="R133" i="18" s="1"/>
  <c r="AG133" i="1"/>
  <c r="AG47" i="1"/>
  <c r="S47" i="18"/>
  <c r="R47" i="18" s="1"/>
  <c r="L256" i="4"/>
  <c r="O256" i="4" s="1"/>
  <c r="Q256" i="4" s="1"/>
  <c r="S207" i="16"/>
  <c r="R207" i="16" s="1"/>
  <c r="AC207" i="1"/>
  <c r="AC149" i="1"/>
  <c r="S149" i="16"/>
  <c r="R149" i="16" s="1"/>
  <c r="S115" i="16"/>
  <c r="R115" i="16" s="1"/>
  <c r="AC115" i="1"/>
  <c r="S106" i="16"/>
  <c r="R106" i="16" s="1"/>
  <c r="AC106" i="1"/>
  <c r="AC25" i="1"/>
  <c r="S25" i="16"/>
  <c r="R25" i="16" s="1"/>
  <c r="S253" i="17"/>
  <c r="R253" i="17" s="1"/>
  <c r="AE253" i="1"/>
  <c r="S206" i="17"/>
  <c r="R206" i="17" s="1"/>
  <c r="AE206" i="1"/>
  <c r="S197" i="17"/>
  <c r="R197" i="17" s="1"/>
  <c r="AE197" i="1"/>
  <c r="S152" i="17"/>
  <c r="R152" i="17" s="1"/>
  <c r="AE152" i="1"/>
  <c r="S143" i="17"/>
  <c r="R143" i="17" s="1"/>
  <c r="AE143" i="1"/>
  <c r="S105" i="17"/>
  <c r="R105" i="17" s="1"/>
  <c r="AE105" i="1"/>
  <c r="S28" i="17"/>
  <c r="R28" i="17" s="1"/>
  <c r="AE28" i="1"/>
  <c r="S260" i="18"/>
  <c r="R260" i="18" s="1"/>
  <c r="AG260" i="1"/>
  <c r="S222" i="18"/>
  <c r="R222" i="18" s="1"/>
  <c r="AG222" i="1"/>
  <c r="S193" i="18"/>
  <c r="R193" i="18" s="1"/>
  <c r="AG193" i="1"/>
  <c r="S152" i="18"/>
  <c r="R152" i="18" s="1"/>
  <c r="AG152" i="1"/>
  <c r="AG75" i="1"/>
  <c r="S75" i="18"/>
  <c r="R75" i="18" s="1"/>
  <c r="S188" i="13"/>
  <c r="R188" i="13" s="1"/>
  <c r="W188" i="1"/>
  <c r="Y121" i="1"/>
  <c r="S121" i="14"/>
  <c r="R121" i="14" s="1"/>
  <c r="S112" i="14"/>
  <c r="R112" i="14" s="1"/>
  <c r="Y112" i="1"/>
  <c r="Y28" i="1"/>
  <c r="S28" i="14"/>
  <c r="R28" i="14" s="1"/>
  <c r="S181" i="15"/>
  <c r="R181" i="15" s="1"/>
  <c r="AA181" i="1"/>
  <c r="S171" i="15"/>
  <c r="R171" i="15" s="1"/>
  <c r="AA171" i="1"/>
  <c r="S130" i="15"/>
  <c r="R130" i="15" s="1"/>
  <c r="AA130" i="1"/>
  <c r="S119" i="15"/>
  <c r="R119" i="15" s="1"/>
  <c r="AA119" i="1"/>
  <c r="S87" i="15"/>
  <c r="R87" i="15" s="1"/>
  <c r="AA87" i="1"/>
  <c r="S269" i="16"/>
  <c r="R269" i="16" s="1"/>
  <c r="AC269" i="1"/>
  <c r="S244" i="16"/>
  <c r="R244" i="16" s="1"/>
  <c r="AC244" i="1"/>
  <c r="S206" i="16"/>
  <c r="R206" i="16" s="1"/>
  <c r="AC206" i="1"/>
  <c r="S184" i="16"/>
  <c r="R184" i="16" s="1"/>
  <c r="AC184" i="1"/>
  <c r="S143" i="16"/>
  <c r="R143" i="16" s="1"/>
  <c r="AC143" i="1"/>
  <c r="S68" i="16"/>
  <c r="R68" i="16" s="1"/>
  <c r="AC68" i="1"/>
  <c r="AE247" i="1"/>
  <c r="S247" i="17"/>
  <c r="R247" i="17" s="1"/>
  <c r="S195" i="17"/>
  <c r="R195" i="17" s="1"/>
  <c r="AE195" i="1"/>
  <c r="S100" i="17"/>
  <c r="R100" i="17" s="1"/>
  <c r="AE100" i="1"/>
  <c r="S23" i="17"/>
  <c r="R23" i="17" s="1"/>
  <c r="AE23" i="1"/>
  <c r="S215" i="18"/>
  <c r="R215" i="18" s="1"/>
  <c r="AG215" i="1"/>
  <c r="AG179" i="1"/>
  <c r="S179" i="18"/>
  <c r="R179" i="18" s="1"/>
  <c r="AG109" i="1"/>
  <c r="S109" i="18"/>
  <c r="R109" i="18" s="1"/>
  <c r="AG56" i="1"/>
  <c r="S56" i="18"/>
  <c r="R56" i="18" s="1"/>
  <c r="S121" i="17"/>
  <c r="R121" i="17" s="1"/>
  <c r="AE121" i="1"/>
  <c r="S259" i="16"/>
  <c r="R259" i="16" s="1"/>
  <c r="AC259" i="1"/>
  <c r="AE262" i="1"/>
  <c r="S262" i="17"/>
  <c r="R262" i="17" s="1"/>
  <c r="S235" i="17"/>
  <c r="R235" i="17" s="1"/>
  <c r="AE235" i="1"/>
  <c r="S268" i="18"/>
  <c r="R268" i="18" s="1"/>
  <c r="AG268" i="1"/>
  <c r="S247" i="5"/>
  <c r="R247" i="5" s="1"/>
  <c r="G247" i="1"/>
  <c r="S100" i="5"/>
  <c r="R100" i="5" s="1"/>
  <c r="G100" i="1"/>
  <c r="AC196" i="1"/>
  <c r="S196" i="16"/>
  <c r="R196" i="16" s="1"/>
  <c r="S232" i="18"/>
  <c r="R232" i="18" s="1"/>
  <c r="AG232" i="1"/>
  <c r="AG85" i="1"/>
  <c r="S85" i="18"/>
  <c r="R85" i="18" s="1"/>
  <c r="S127" i="5"/>
  <c r="R127" i="5" s="1"/>
  <c r="G127" i="1"/>
  <c r="S127" i="18"/>
  <c r="R127" i="18" s="1"/>
  <c r="AG127" i="1"/>
  <c r="G264" i="1"/>
  <c r="S264" i="5"/>
  <c r="R264" i="5" s="1"/>
  <c r="S203" i="15"/>
  <c r="R203" i="15" s="1"/>
  <c r="AA203" i="1"/>
  <c r="S34" i="15"/>
  <c r="R34" i="15" s="1"/>
  <c r="AA34" i="1"/>
  <c r="S165" i="16"/>
  <c r="R165" i="16" s="1"/>
  <c r="AC165" i="1"/>
  <c r="S184" i="17"/>
  <c r="R184" i="17" s="1"/>
  <c r="AE184" i="1"/>
  <c r="S174" i="17"/>
  <c r="R174" i="17" s="1"/>
  <c r="AE174" i="1"/>
  <c r="S47" i="17"/>
  <c r="R47" i="17" s="1"/>
  <c r="AE47" i="1"/>
  <c r="S204" i="18"/>
  <c r="R204" i="18" s="1"/>
  <c r="AG204" i="1"/>
  <c r="S171" i="18"/>
  <c r="R171" i="18" s="1"/>
  <c r="AG171" i="1"/>
  <c r="G256" i="1"/>
  <c r="S256" i="5"/>
  <c r="R256" i="5" s="1"/>
  <c r="S154" i="5"/>
  <c r="R154" i="5" s="1"/>
  <c r="G154" i="1"/>
  <c r="S130" i="18"/>
  <c r="R130" i="18" s="1"/>
  <c r="AG130" i="1"/>
  <c r="S45" i="18"/>
  <c r="R45" i="18" s="1"/>
  <c r="AG45" i="1"/>
  <c r="I99" i="3"/>
  <c r="K99" i="3" s="1"/>
  <c r="L98" i="3"/>
  <c r="N98" i="3"/>
  <c r="M98" i="3"/>
  <c r="AA90" i="1"/>
  <c r="S90" i="15"/>
  <c r="R90" i="15" s="1"/>
  <c r="S193" i="17"/>
  <c r="R193" i="17" s="1"/>
  <c r="AE193" i="1"/>
  <c r="S57" i="17"/>
  <c r="R57" i="17" s="1"/>
  <c r="AE57" i="1"/>
  <c r="S217" i="18"/>
  <c r="R217" i="18" s="1"/>
  <c r="AG217" i="1"/>
  <c r="S116" i="18"/>
  <c r="R116" i="18" s="1"/>
  <c r="AG116" i="1"/>
  <c r="S58" i="18"/>
  <c r="R58" i="18" s="1"/>
  <c r="AG58" i="1"/>
  <c r="AE119" i="1"/>
  <c r="S119" i="17"/>
  <c r="R119" i="17" s="1"/>
  <c r="S227" i="16"/>
  <c r="R227" i="16" s="1"/>
  <c r="AC227" i="1"/>
  <c r="S89" i="17"/>
  <c r="R89" i="17" s="1"/>
  <c r="AE89" i="1"/>
  <c r="S261" i="5"/>
  <c r="R261" i="5" s="1"/>
  <c r="G261" i="1"/>
  <c r="S48" i="16"/>
  <c r="R48" i="16" s="1"/>
  <c r="AC48" i="1"/>
  <c r="S95" i="18"/>
  <c r="R95" i="18" s="1"/>
  <c r="AG95" i="1"/>
  <c r="S38" i="18"/>
  <c r="R38" i="18" s="1"/>
  <c r="AG38" i="1"/>
  <c r="S143" i="5"/>
  <c r="R143" i="5" s="1"/>
  <c r="G143" i="1"/>
  <c r="S38" i="15"/>
  <c r="R38" i="15" s="1"/>
  <c r="AA38" i="1"/>
  <c r="AE186" i="1"/>
  <c r="S186" i="17"/>
  <c r="R186" i="17" s="1"/>
  <c r="AE171" i="1"/>
  <c r="S171" i="17"/>
  <c r="R171" i="17" s="1"/>
  <c r="S174" i="18"/>
  <c r="R174" i="18" s="1"/>
  <c r="AG174" i="1"/>
  <c r="S265" i="5"/>
  <c r="R265" i="5" s="1"/>
  <c r="G265" i="1"/>
  <c r="I32" i="3"/>
  <c r="K32" i="3" s="1"/>
  <c r="M30" i="3"/>
  <c r="N30" i="3"/>
  <c r="L30" i="3"/>
  <c r="L59" i="3"/>
  <c r="M59" i="3"/>
  <c r="N59" i="3"/>
  <c r="M68" i="3"/>
  <c r="N68" i="3"/>
  <c r="L68" i="3"/>
  <c r="N26" i="3"/>
  <c r="M26" i="3"/>
  <c r="L26" i="3"/>
  <c r="I51" i="3"/>
  <c r="K51" i="3" s="1"/>
  <c r="M21" i="3"/>
  <c r="L21" i="3"/>
  <c r="N21" i="3"/>
  <c r="I50" i="3"/>
  <c r="K50" i="3" s="1"/>
  <c r="M39" i="3"/>
  <c r="L39" i="3"/>
  <c r="N39" i="3"/>
  <c r="I37" i="3"/>
  <c r="K37" i="3" s="1"/>
  <c r="L234" i="4"/>
  <c r="O234" i="4" s="1"/>
  <c r="Q234" i="4" s="1"/>
  <c r="L100" i="4"/>
  <c r="O100" i="4" s="1"/>
  <c r="Q100" i="4" s="1"/>
  <c r="L166" i="4"/>
  <c r="O166" i="4" s="1"/>
  <c r="Q166" i="4" s="1"/>
  <c r="L164" i="4"/>
  <c r="O164" i="4" s="1"/>
  <c r="Q164" i="4" s="1"/>
  <c r="L170" i="4"/>
  <c r="O170" i="4" s="1"/>
  <c r="Q170" i="4" s="1"/>
  <c r="L172" i="4"/>
  <c r="O172" i="4" s="1"/>
  <c r="L179" i="4"/>
  <c r="O179" i="4" s="1"/>
  <c r="L230" i="4"/>
  <c r="O230" i="4" s="1"/>
  <c r="Q230" i="4" s="1"/>
  <c r="L105" i="4"/>
  <c r="O105" i="4" s="1"/>
  <c r="Q105" i="4" s="1"/>
  <c r="L153" i="4"/>
  <c r="O153" i="4" s="1"/>
  <c r="L107" i="4"/>
  <c r="O107" i="4" s="1"/>
  <c r="Q107" i="4" s="1"/>
  <c r="L109" i="4"/>
  <c r="O109" i="4" s="1"/>
  <c r="L160" i="4"/>
  <c r="O160" i="4" s="1"/>
  <c r="Q160" i="4" s="1"/>
  <c r="S93" i="7"/>
  <c r="R93" i="7" s="1"/>
  <c r="K93" i="1"/>
  <c r="I236" i="1"/>
  <c r="S236" i="6"/>
  <c r="R236" i="6" s="1"/>
  <c r="S207" i="6"/>
  <c r="R207" i="6" s="1"/>
  <c r="I207" i="1"/>
  <c r="S136" i="6"/>
  <c r="R136" i="6" s="1"/>
  <c r="I136" i="1"/>
  <c r="S32" i="6"/>
  <c r="R32" i="6" s="1"/>
  <c r="I32" i="1"/>
  <c r="I270" i="1"/>
  <c r="S270" i="6"/>
  <c r="R270" i="6" s="1"/>
  <c r="I226" i="1"/>
  <c r="S226" i="6"/>
  <c r="R226" i="6" s="1"/>
  <c r="S205" i="6"/>
  <c r="R205" i="6" s="1"/>
  <c r="I205" i="1"/>
  <c r="S196" i="6"/>
  <c r="R196" i="6" s="1"/>
  <c r="I196" i="1"/>
  <c r="I176" i="1"/>
  <c r="S176" i="6"/>
  <c r="R176" i="6" s="1"/>
  <c r="I127" i="1"/>
  <c r="S127" i="6"/>
  <c r="R127" i="6" s="1"/>
  <c r="S105" i="6"/>
  <c r="R105" i="6" s="1"/>
  <c r="I105" i="1"/>
  <c r="S92" i="6"/>
  <c r="R92" i="6" s="1"/>
  <c r="I92" i="1"/>
  <c r="I49" i="1"/>
  <c r="S49" i="6"/>
  <c r="R49" i="6" s="1"/>
  <c r="I267" i="1"/>
  <c r="S267" i="6"/>
  <c r="R267" i="6" s="1"/>
  <c r="I247" i="1"/>
  <c r="S247" i="6"/>
  <c r="R247" i="6" s="1"/>
  <c r="S190" i="6"/>
  <c r="R190" i="6" s="1"/>
  <c r="I190" i="1"/>
  <c r="S118" i="6"/>
  <c r="R118" i="6" s="1"/>
  <c r="I118" i="1"/>
  <c r="I81" i="1"/>
  <c r="S81" i="6"/>
  <c r="R81" i="6" s="1"/>
  <c r="I69" i="1"/>
  <c r="S69" i="6"/>
  <c r="R69" i="6" s="1"/>
  <c r="I187" i="1"/>
  <c r="S187" i="6"/>
  <c r="R187" i="6" s="1"/>
  <c r="I38" i="1"/>
  <c r="S38" i="6"/>
  <c r="R38" i="6" s="1"/>
  <c r="S251" i="7"/>
  <c r="R251" i="7" s="1"/>
  <c r="K251" i="1"/>
  <c r="S232" i="7"/>
  <c r="R232" i="7" s="1"/>
  <c r="K232" i="1"/>
  <c r="S207" i="7"/>
  <c r="R207" i="7" s="1"/>
  <c r="K207" i="1"/>
  <c r="S170" i="7"/>
  <c r="R170" i="7" s="1"/>
  <c r="K170" i="1"/>
  <c r="K95" i="1"/>
  <c r="S95" i="7"/>
  <c r="R95" i="7" s="1"/>
  <c r="S81" i="7"/>
  <c r="R81" i="7" s="1"/>
  <c r="K81" i="1"/>
  <c r="I166" i="1"/>
  <c r="S166" i="6"/>
  <c r="R166" i="6" s="1"/>
  <c r="S143" i="6"/>
  <c r="R143" i="6" s="1"/>
  <c r="I143" i="1"/>
  <c r="S248" i="7"/>
  <c r="R248" i="7" s="1"/>
  <c r="K248" i="1"/>
  <c r="S220" i="7"/>
  <c r="R220" i="7" s="1"/>
  <c r="K220" i="1"/>
  <c r="K195" i="1"/>
  <c r="S195" i="7"/>
  <c r="R195" i="7" s="1"/>
  <c r="S158" i="7"/>
  <c r="R158" i="7" s="1"/>
  <c r="K158" i="1"/>
  <c r="K128" i="1"/>
  <c r="S128" i="7"/>
  <c r="R128" i="7" s="1"/>
  <c r="S73" i="7"/>
  <c r="R73" i="7" s="1"/>
  <c r="K73" i="1"/>
  <c r="I64" i="1"/>
  <c r="S64" i="6"/>
  <c r="R64" i="6" s="1"/>
  <c r="S264" i="7"/>
  <c r="R264" i="7" s="1"/>
  <c r="K264" i="1"/>
  <c r="K246" i="1"/>
  <c r="S246" i="7"/>
  <c r="R246" i="7" s="1"/>
  <c r="K213" i="1"/>
  <c r="S213" i="7"/>
  <c r="R213" i="7" s="1"/>
  <c r="K185" i="1"/>
  <c r="S185" i="7"/>
  <c r="R185" i="7" s="1"/>
  <c r="S114" i="7"/>
  <c r="R114" i="7" s="1"/>
  <c r="K114" i="1"/>
  <c r="S56" i="7"/>
  <c r="R56" i="7" s="1"/>
  <c r="K56" i="1"/>
  <c r="S39" i="7"/>
  <c r="R39" i="7" s="1"/>
  <c r="K39" i="1"/>
  <c r="S229" i="8"/>
  <c r="R229" i="8" s="1"/>
  <c r="M229" i="1"/>
  <c r="S208" i="8"/>
  <c r="R208" i="8" s="1"/>
  <c r="M208" i="1"/>
  <c r="S131" i="8"/>
  <c r="R131" i="8" s="1"/>
  <c r="M131" i="1"/>
  <c r="S100" i="8"/>
  <c r="R100" i="8" s="1"/>
  <c r="M100" i="1"/>
  <c r="S78" i="8"/>
  <c r="R78" i="8" s="1"/>
  <c r="M78" i="1"/>
  <c r="S212" i="7"/>
  <c r="R212" i="7" s="1"/>
  <c r="K212" i="1"/>
  <c r="S180" i="7"/>
  <c r="R180" i="7" s="1"/>
  <c r="K180" i="1"/>
  <c r="S108" i="7"/>
  <c r="R108" i="7" s="1"/>
  <c r="K108" i="1"/>
  <c r="K44" i="1"/>
  <c r="S44" i="7"/>
  <c r="R44" i="7" s="1"/>
  <c r="S260" i="8"/>
  <c r="R260" i="8" s="1"/>
  <c r="M260" i="1"/>
  <c r="M240" i="1"/>
  <c r="S240" i="8"/>
  <c r="R240" i="8" s="1"/>
  <c r="M232" i="1"/>
  <c r="S232" i="8"/>
  <c r="R232" i="8" s="1"/>
  <c r="S150" i="8"/>
  <c r="R150" i="8" s="1"/>
  <c r="M150" i="1"/>
  <c r="S111" i="8"/>
  <c r="R111" i="8" s="1"/>
  <c r="M111" i="1"/>
  <c r="S81" i="8"/>
  <c r="R81" i="8" s="1"/>
  <c r="M81" i="1"/>
  <c r="M254" i="1"/>
  <c r="S254" i="8"/>
  <c r="R254" i="8" s="1"/>
  <c r="S201" i="8"/>
  <c r="R201" i="8" s="1"/>
  <c r="M201" i="1"/>
  <c r="S192" i="8"/>
  <c r="R192" i="8" s="1"/>
  <c r="M192" i="1"/>
  <c r="S152" i="8"/>
  <c r="R152" i="8" s="1"/>
  <c r="M152" i="1"/>
  <c r="M52" i="1"/>
  <c r="S52" i="8"/>
  <c r="R52" i="8" s="1"/>
  <c r="O234" i="1"/>
  <c r="S234" i="9"/>
  <c r="R234" i="9" s="1"/>
  <c r="S194" i="9"/>
  <c r="R194" i="9" s="1"/>
  <c r="O194" i="1"/>
  <c r="S154" i="9"/>
  <c r="R154" i="9" s="1"/>
  <c r="O154" i="1"/>
  <c r="S109" i="9"/>
  <c r="R109" i="9" s="1"/>
  <c r="O109" i="1"/>
  <c r="S72" i="9"/>
  <c r="R72" i="9" s="1"/>
  <c r="O72" i="1"/>
  <c r="S58" i="9"/>
  <c r="R58" i="9" s="1"/>
  <c r="O58" i="1"/>
  <c r="S266" i="10"/>
  <c r="R266" i="10" s="1"/>
  <c r="Q266" i="1"/>
  <c r="S258" i="10"/>
  <c r="R258" i="10" s="1"/>
  <c r="Q258" i="1"/>
  <c r="K136" i="1"/>
  <c r="S136" i="7"/>
  <c r="R136" i="7" s="1"/>
  <c r="M138" i="1"/>
  <c r="S138" i="8"/>
  <c r="R138" i="8" s="1"/>
  <c r="M118" i="1"/>
  <c r="S118" i="8"/>
  <c r="R118" i="8" s="1"/>
  <c r="M85" i="1"/>
  <c r="S85" i="8"/>
  <c r="R85" i="8" s="1"/>
  <c r="M29" i="1"/>
  <c r="S29" i="8"/>
  <c r="R29" i="8" s="1"/>
  <c r="S259" i="9"/>
  <c r="R259" i="9" s="1"/>
  <c r="O259" i="1"/>
  <c r="S231" i="9"/>
  <c r="R231" i="9" s="1"/>
  <c r="O231" i="1"/>
  <c r="O187" i="1"/>
  <c r="S187" i="9"/>
  <c r="R187" i="9" s="1"/>
  <c r="O149" i="1"/>
  <c r="S149" i="9"/>
  <c r="R149" i="9" s="1"/>
  <c r="S130" i="9"/>
  <c r="R130" i="9" s="1"/>
  <c r="O130" i="1"/>
  <c r="S85" i="9"/>
  <c r="R85" i="9" s="1"/>
  <c r="O85" i="1"/>
  <c r="S39" i="9"/>
  <c r="R39" i="9" s="1"/>
  <c r="O39" i="1"/>
  <c r="S29" i="9"/>
  <c r="R29" i="9" s="1"/>
  <c r="O29" i="1"/>
  <c r="S256" i="10"/>
  <c r="R256" i="10" s="1"/>
  <c r="Q256" i="1"/>
  <c r="S268" i="8"/>
  <c r="R268" i="8" s="1"/>
  <c r="M268" i="1"/>
  <c r="S230" i="8"/>
  <c r="R230" i="8" s="1"/>
  <c r="M230" i="1"/>
  <c r="S204" i="8"/>
  <c r="R204" i="8" s="1"/>
  <c r="M204" i="1"/>
  <c r="S23" i="8"/>
  <c r="R23" i="8" s="1"/>
  <c r="M23" i="1"/>
  <c r="S244" i="9"/>
  <c r="R244" i="9" s="1"/>
  <c r="O244" i="1"/>
  <c r="S226" i="9"/>
  <c r="R226" i="9" s="1"/>
  <c r="O226" i="1"/>
  <c r="O198" i="1"/>
  <c r="S198" i="9"/>
  <c r="R198" i="9" s="1"/>
  <c r="S169" i="9"/>
  <c r="R169" i="9" s="1"/>
  <c r="O169" i="1"/>
  <c r="S120" i="9"/>
  <c r="R120" i="9" s="1"/>
  <c r="O120" i="1"/>
  <c r="S50" i="9"/>
  <c r="R50" i="9" s="1"/>
  <c r="O50" i="1"/>
  <c r="S250" i="10"/>
  <c r="R250" i="10" s="1"/>
  <c r="Q250" i="1"/>
  <c r="S242" i="6"/>
  <c r="R242" i="6" s="1"/>
  <c r="I242" i="1"/>
  <c r="S179" i="8"/>
  <c r="R179" i="8" s="1"/>
  <c r="M179" i="1"/>
  <c r="S68" i="8"/>
  <c r="R68" i="8" s="1"/>
  <c r="M68" i="1"/>
  <c r="M34" i="1"/>
  <c r="S34" i="8"/>
  <c r="R34" i="8" s="1"/>
  <c r="S264" i="9"/>
  <c r="R264" i="9" s="1"/>
  <c r="O264" i="1"/>
  <c r="S215" i="9"/>
  <c r="R215" i="9" s="1"/>
  <c r="O215" i="1"/>
  <c r="S185" i="9"/>
  <c r="R185" i="9" s="1"/>
  <c r="O185" i="1"/>
  <c r="S172" i="10"/>
  <c r="R172" i="10" s="1"/>
  <c r="Q172" i="1"/>
  <c r="Q141" i="1"/>
  <c r="S141" i="10"/>
  <c r="R141" i="10" s="1"/>
  <c r="S69" i="10"/>
  <c r="R69" i="10" s="1"/>
  <c r="Q69" i="1"/>
  <c r="S231" i="10"/>
  <c r="R231" i="10" s="1"/>
  <c r="Q231" i="1"/>
  <c r="S192" i="10"/>
  <c r="R192" i="10" s="1"/>
  <c r="Q192" i="1"/>
  <c r="Q159" i="1"/>
  <c r="S159" i="10"/>
  <c r="R159" i="10" s="1"/>
  <c r="Q134" i="1"/>
  <c r="S134" i="10"/>
  <c r="R134" i="10" s="1"/>
  <c r="S109" i="10"/>
  <c r="R109" i="10" s="1"/>
  <c r="Q109" i="1"/>
  <c r="Q84" i="1"/>
  <c r="S84" i="10"/>
  <c r="R84" i="10" s="1"/>
  <c r="S141" i="9"/>
  <c r="R141" i="9" s="1"/>
  <c r="O141" i="1"/>
  <c r="S230" i="10"/>
  <c r="R230" i="10" s="1"/>
  <c r="Q230" i="1"/>
  <c r="Q199" i="1"/>
  <c r="S199" i="10"/>
  <c r="R199" i="10" s="1"/>
  <c r="S151" i="10"/>
  <c r="R151" i="10" s="1"/>
  <c r="Q151" i="1"/>
  <c r="S106" i="10"/>
  <c r="R106" i="10" s="1"/>
  <c r="Q106" i="1"/>
  <c r="S159" i="9"/>
  <c r="R159" i="9" s="1"/>
  <c r="O159" i="1"/>
  <c r="S246" i="10"/>
  <c r="R246" i="10" s="1"/>
  <c r="Q246" i="1"/>
  <c r="S236" i="10"/>
  <c r="R236" i="10" s="1"/>
  <c r="Q236" i="1"/>
  <c r="S222" i="10"/>
  <c r="R222" i="10" s="1"/>
  <c r="Q222" i="1"/>
  <c r="S181" i="10"/>
  <c r="R181" i="10" s="1"/>
  <c r="Q181" i="1"/>
  <c r="S121" i="10"/>
  <c r="R121" i="10" s="1"/>
  <c r="Q121" i="1"/>
  <c r="S105" i="10"/>
  <c r="R105" i="10" s="1"/>
  <c r="Q105" i="1"/>
  <c r="Q75" i="1"/>
  <c r="S75" i="10"/>
  <c r="R75" i="10" s="1"/>
  <c r="S45" i="10"/>
  <c r="R45" i="10" s="1"/>
  <c r="Q45" i="1"/>
  <c r="S37" i="10"/>
  <c r="R37" i="10" s="1"/>
  <c r="Q37" i="1"/>
  <c r="Q26" i="1"/>
  <c r="S26" i="10"/>
  <c r="R26" i="10" s="1"/>
  <c r="S264" i="11"/>
  <c r="R264" i="11" s="1"/>
  <c r="S264" i="1"/>
  <c r="S236" i="1"/>
  <c r="S236" i="11"/>
  <c r="R236" i="11" s="1"/>
  <c r="S162" i="1"/>
  <c r="S162" i="11"/>
  <c r="R162" i="11" s="1"/>
  <c r="S112" i="11"/>
  <c r="R112" i="11" s="1"/>
  <c r="S112" i="1"/>
  <c r="S79" i="1"/>
  <c r="S79" i="11"/>
  <c r="R79" i="11" s="1"/>
  <c r="S23" i="1"/>
  <c r="S23" i="11"/>
  <c r="R23" i="11" s="1"/>
  <c r="U238" i="1"/>
  <c r="S238" i="12"/>
  <c r="R238" i="12" s="1"/>
  <c r="U214" i="1"/>
  <c r="S214" i="12"/>
  <c r="R214" i="12" s="1"/>
  <c r="U187" i="1"/>
  <c r="S187" i="12"/>
  <c r="R187" i="12" s="1"/>
  <c r="U147" i="1"/>
  <c r="S147" i="12"/>
  <c r="R147" i="12" s="1"/>
  <c r="U117" i="1"/>
  <c r="S117" i="12"/>
  <c r="R117" i="12" s="1"/>
  <c r="S41" i="12"/>
  <c r="R41" i="12" s="1"/>
  <c r="U41" i="1"/>
  <c r="S223" i="13"/>
  <c r="R223" i="13" s="1"/>
  <c r="W223" i="1"/>
  <c r="S258" i="11"/>
  <c r="R258" i="11" s="1"/>
  <c r="S258" i="1"/>
  <c r="S227" i="11"/>
  <c r="R227" i="11" s="1"/>
  <c r="S227" i="1"/>
  <c r="S197" i="11"/>
  <c r="R197" i="11" s="1"/>
  <c r="S197" i="1"/>
  <c r="S188" i="11"/>
  <c r="R188" i="11" s="1"/>
  <c r="S188" i="1"/>
  <c r="S131" i="11"/>
  <c r="R131" i="11" s="1"/>
  <c r="S131" i="1"/>
  <c r="S100" i="11"/>
  <c r="R100" i="11" s="1"/>
  <c r="S100" i="1"/>
  <c r="S45" i="11"/>
  <c r="R45" i="11" s="1"/>
  <c r="S45" i="1"/>
  <c r="S234" i="12"/>
  <c r="R234" i="12" s="1"/>
  <c r="U234" i="1"/>
  <c r="S256" i="11"/>
  <c r="R256" i="11" s="1"/>
  <c r="S256" i="1"/>
  <c r="S187" i="11"/>
  <c r="R187" i="11" s="1"/>
  <c r="S187" i="1"/>
  <c r="S149" i="11"/>
  <c r="R149" i="11" s="1"/>
  <c r="S149" i="1"/>
  <c r="S99" i="11"/>
  <c r="R99" i="11" s="1"/>
  <c r="S99" i="1"/>
  <c r="S63" i="11"/>
  <c r="R63" i="11" s="1"/>
  <c r="S63" i="1"/>
  <c r="S227" i="12"/>
  <c r="R227" i="12" s="1"/>
  <c r="U227" i="1"/>
  <c r="U205" i="1"/>
  <c r="S205" i="12"/>
  <c r="R205" i="12" s="1"/>
  <c r="S166" i="12"/>
  <c r="R166" i="12" s="1"/>
  <c r="U166" i="1"/>
  <c r="S136" i="12"/>
  <c r="R136" i="12" s="1"/>
  <c r="U136" i="1"/>
  <c r="S93" i="12"/>
  <c r="R93" i="12" s="1"/>
  <c r="U93" i="1"/>
  <c r="S55" i="12"/>
  <c r="R55" i="12" s="1"/>
  <c r="U55" i="1"/>
  <c r="U46" i="1"/>
  <c r="S46" i="12"/>
  <c r="R46" i="12" s="1"/>
  <c r="W254" i="1"/>
  <c r="S254" i="13"/>
  <c r="R254" i="13" s="1"/>
  <c r="S251" i="11"/>
  <c r="R251" i="11" s="1"/>
  <c r="S251" i="1"/>
  <c r="S242" i="1"/>
  <c r="S242" i="11"/>
  <c r="R242" i="11" s="1"/>
  <c r="S213" i="11"/>
  <c r="R213" i="11" s="1"/>
  <c r="S213" i="1"/>
  <c r="S181" i="1"/>
  <c r="S181" i="11"/>
  <c r="R181" i="11" s="1"/>
  <c r="S171" i="11"/>
  <c r="R171" i="11" s="1"/>
  <c r="S171" i="1"/>
  <c r="S141" i="11"/>
  <c r="R141" i="11" s="1"/>
  <c r="S141" i="1"/>
  <c r="S89" i="11"/>
  <c r="R89" i="11" s="1"/>
  <c r="S89" i="1"/>
  <c r="S54" i="11"/>
  <c r="R54" i="11" s="1"/>
  <c r="S54" i="1"/>
  <c r="S31" i="11"/>
  <c r="R31" i="11" s="1"/>
  <c r="S31" i="1"/>
  <c r="S262" i="12"/>
  <c r="R262" i="12" s="1"/>
  <c r="U262" i="1"/>
  <c r="U248" i="1"/>
  <c r="S248" i="12"/>
  <c r="R248" i="12" s="1"/>
  <c r="S203" i="12"/>
  <c r="R203" i="12" s="1"/>
  <c r="U203" i="1"/>
  <c r="S164" i="12"/>
  <c r="R164" i="12" s="1"/>
  <c r="U164" i="1"/>
  <c r="S134" i="12"/>
  <c r="R134" i="12" s="1"/>
  <c r="U134" i="1"/>
  <c r="S80" i="12"/>
  <c r="R80" i="12" s="1"/>
  <c r="U80" i="1"/>
  <c r="S68" i="12"/>
  <c r="R68" i="12" s="1"/>
  <c r="U68" i="1"/>
  <c r="S108" i="12"/>
  <c r="R108" i="12" s="1"/>
  <c r="U108" i="1"/>
  <c r="S243" i="13"/>
  <c r="R243" i="13" s="1"/>
  <c r="W243" i="1"/>
  <c r="S230" i="13"/>
  <c r="R230" i="13" s="1"/>
  <c r="W230" i="1"/>
  <c r="W220" i="1"/>
  <c r="S220" i="13"/>
  <c r="R220" i="13" s="1"/>
  <c r="S184" i="13"/>
  <c r="R184" i="13" s="1"/>
  <c r="W184" i="1"/>
  <c r="S143" i="13"/>
  <c r="R143" i="13" s="1"/>
  <c r="W143" i="1"/>
  <c r="S64" i="13"/>
  <c r="R64" i="13" s="1"/>
  <c r="W64" i="1"/>
  <c r="W54" i="1"/>
  <c r="S54" i="13"/>
  <c r="R54" i="13" s="1"/>
  <c r="Y217" i="1"/>
  <c r="S217" i="14"/>
  <c r="R217" i="14" s="1"/>
  <c r="Y153" i="1"/>
  <c r="S153" i="14"/>
  <c r="R153" i="14" s="1"/>
  <c r="S184" i="12"/>
  <c r="R184" i="12" s="1"/>
  <c r="U184" i="1"/>
  <c r="S215" i="13"/>
  <c r="R215" i="13" s="1"/>
  <c r="W215" i="1"/>
  <c r="S206" i="13"/>
  <c r="R206" i="13" s="1"/>
  <c r="W206" i="1"/>
  <c r="S179" i="13"/>
  <c r="R179" i="13" s="1"/>
  <c r="W179" i="1"/>
  <c r="S137" i="13"/>
  <c r="R137" i="13" s="1"/>
  <c r="W137" i="1"/>
  <c r="W100" i="1"/>
  <c r="S100" i="13"/>
  <c r="R100" i="13" s="1"/>
  <c r="W89" i="1"/>
  <c r="S89" i="13"/>
  <c r="R89" i="13" s="1"/>
  <c r="W31" i="1"/>
  <c r="S31" i="13"/>
  <c r="R31" i="13" s="1"/>
  <c r="W22" i="1"/>
  <c r="S22" i="13"/>
  <c r="R22" i="13" s="1"/>
  <c r="Y232" i="1"/>
  <c r="S232" i="14"/>
  <c r="R232" i="14" s="1"/>
  <c r="S207" i="14"/>
  <c r="R207" i="14" s="1"/>
  <c r="Y207" i="1"/>
  <c r="S175" i="14"/>
  <c r="R175" i="14" s="1"/>
  <c r="Y175" i="1"/>
  <c r="S138" i="14"/>
  <c r="R138" i="14" s="1"/>
  <c r="Y138" i="1"/>
  <c r="S85" i="14"/>
  <c r="R85" i="14" s="1"/>
  <c r="Y85" i="1"/>
  <c r="S41" i="14"/>
  <c r="R41" i="14" s="1"/>
  <c r="Y41" i="1"/>
  <c r="S219" i="15"/>
  <c r="R219" i="15" s="1"/>
  <c r="AA219" i="1"/>
  <c r="S133" i="13"/>
  <c r="R133" i="13" s="1"/>
  <c r="W133" i="1"/>
  <c r="S121" i="13"/>
  <c r="R121" i="13" s="1"/>
  <c r="W121" i="1"/>
  <c r="S79" i="13"/>
  <c r="R79" i="13" s="1"/>
  <c r="W79" i="1"/>
  <c r="S46" i="13"/>
  <c r="R46" i="13" s="1"/>
  <c r="W46" i="1"/>
  <c r="S251" i="14"/>
  <c r="R251" i="14" s="1"/>
  <c r="Y251" i="1"/>
  <c r="S229" i="14"/>
  <c r="R229" i="14" s="1"/>
  <c r="Y229" i="1"/>
  <c r="S195" i="14"/>
  <c r="R195" i="14" s="1"/>
  <c r="Y195" i="1"/>
  <c r="S171" i="14"/>
  <c r="R171" i="14" s="1"/>
  <c r="Y171" i="1"/>
  <c r="Y135" i="1"/>
  <c r="S135" i="14"/>
  <c r="R135" i="14" s="1"/>
  <c r="S68" i="14"/>
  <c r="R68" i="14" s="1"/>
  <c r="Y68" i="1"/>
  <c r="Y56" i="1"/>
  <c r="S56" i="14"/>
  <c r="R56" i="14" s="1"/>
  <c r="S39" i="14"/>
  <c r="R39" i="14" s="1"/>
  <c r="Y39" i="1"/>
  <c r="AA267" i="1"/>
  <c r="S267" i="15"/>
  <c r="R267" i="15" s="1"/>
  <c r="AA247" i="1"/>
  <c r="S247" i="15"/>
  <c r="R247" i="15" s="1"/>
  <c r="AA237" i="1"/>
  <c r="S237" i="15"/>
  <c r="R237" i="15" s="1"/>
  <c r="AA229" i="1"/>
  <c r="S229" i="15"/>
  <c r="R229" i="15" s="1"/>
  <c r="S30" i="12"/>
  <c r="R30" i="12" s="1"/>
  <c r="U30" i="1"/>
  <c r="S271" i="13"/>
  <c r="R271" i="13" s="1"/>
  <c r="W271" i="1"/>
  <c r="S263" i="13"/>
  <c r="R263" i="13" s="1"/>
  <c r="W263" i="1"/>
  <c r="W166" i="1"/>
  <c r="S166" i="13"/>
  <c r="R166" i="13" s="1"/>
  <c r="S154" i="13"/>
  <c r="R154" i="13" s="1"/>
  <c r="W154" i="1"/>
  <c r="W40" i="1"/>
  <c r="S40" i="13"/>
  <c r="R40" i="13" s="1"/>
  <c r="S260" i="14"/>
  <c r="R260" i="14" s="1"/>
  <c r="Y260" i="1"/>
  <c r="Y225" i="1"/>
  <c r="S225" i="14"/>
  <c r="R225" i="14" s="1"/>
  <c r="Y98" i="1"/>
  <c r="S98" i="14"/>
  <c r="R98" i="14" s="1"/>
  <c r="S260" i="15"/>
  <c r="R260" i="15" s="1"/>
  <c r="AA260" i="1"/>
  <c r="AA254" i="1"/>
  <c r="S254" i="15"/>
  <c r="R254" i="15" s="1"/>
  <c r="AA221" i="1"/>
  <c r="S221" i="15"/>
  <c r="R221" i="15" s="1"/>
  <c r="S199" i="15"/>
  <c r="R199" i="15" s="1"/>
  <c r="AA199" i="1"/>
  <c r="S161" i="15"/>
  <c r="R161" i="15" s="1"/>
  <c r="AA161" i="1"/>
  <c r="S150" i="15"/>
  <c r="R150" i="15" s="1"/>
  <c r="AA150" i="1"/>
  <c r="S110" i="15"/>
  <c r="R110" i="15" s="1"/>
  <c r="AA110" i="1"/>
  <c r="S76" i="15"/>
  <c r="R76" i="15" s="1"/>
  <c r="AA76" i="1"/>
  <c r="S63" i="15"/>
  <c r="R63" i="15" s="1"/>
  <c r="AA63" i="1"/>
  <c r="S29" i="15"/>
  <c r="R29" i="15" s="1"/>
  <c r="AA29" i="1"/>
  <c r="AC222" i="1"/>
  <c r="S222" i="16"/>
  <c r="R222" i="16" s="1"/>
  <c r="S192" i="16"/>
  <c r="R192" i="16" s="1"/>
  <c r="AC192" i="1"/>
  <c r="S158" i="16"/>
  <c r="R158" i="16" s="1"/>
  <c r="AC158" i="1"/>
  <c r="S90" i="16"/>
  <c r="R90" i="16" s="1"/>
  <c r="AC90" i="1"/>
  <c r="AC41" i="1"/>
  <c r="S41" i="16"/>
  <c r="R41" i="16" s="1"/>
  <c r="AC31" i="1"/>
  <c r="S31" i="16"/>
  <c r="R31" i="16" s="1"/>
  <c r="S212" i="17"/>
  <c r="R212" i="17" s="1"/>
  <c r="AE212" i="1"/>
  <c r="AE110" i="1"/>
  <c r="S110" i="17"/>
  <c r="R110" i="17" s="1"/>
  <c r="AE69" i="1"/>
  <c r="S69" i="17"/>
  <c r="R69" i="17" s="1"/>
  <c r="AE34" i="1"/>
  <c r="S34" i="17"/>
  <c r="R34" i="17" s="1"/>
  <c r="S248" i="18"/>
  <c r="R248" i="18" s="1"/>
  <c r="AG248" i="1"/>
  <c r="S166" i="18"/>
  <c r="R166" i="18" s="1"/>
  <c r="AG166" i="1"/>
  <c r="W115" i="1"/>
  <c r="S115" i="13"/>
  <c r="R115" i="13" s="1"/>
  <c r="S162" i="14"/>
  <c r="R162" i="14" s="1"/>
  <c r="Y162" i="1"/>
  <c r="Y45" i="1"/>
  <c r="S45" i="14"/>
  <c r="R45" i="14" s="1"/>
  <c r="S191" i="15"/>
  <c r="R191" i="15" s="1"/>
  <c r="AA191" i="1"/>
  <c r="AA142" i="1"/>
  <c r="S142" i="15"/>
  <c r="R142" i="15" s="1"/>
  <c r="AA101" i="1"/>
  <c r="S101" i="15"/>
  <c r="R101" i="15" s="1"/>
  <c r="AA55" i="1"/>
  <c r="S55" i="15"/>
  <c r="R55" i="15" s="1"/>
  <c r="S24" i="15"/>
  <c r="R24" i="15" s="1"/>
  <c r="AA24" i="1"/>
  <c r="S246" i="16"/>
  <c r="R246" i="16" s="1"/>
  <c r="AC246" i="1"/>
  <c r="S235" i="16"/>
  <c r="R235" i="16" s="1"/>
  <c r="AC235" i="1"/>
  <c r="S75" i="16"/>
  <c r="R75" i="16" s="1"/>
  <c r="AC75" i="1"/>
  <c r="S251" i="17"/>
  <c r="R251" i="17" s="1"/>
  <c r="AE251" i="1"/>
  <c r="S191" i="17"/>
  <c r="R191" i="17" s="1"/>
  <c r="AE191" i="1"/>
  <c r="AE95" i="1"/>
  <c r="S95" i="17"/>
  <c r="R95" i="17" s="1"/>
  <c r="S259" i="18"/>
  <c r="R259" i="18" s="1"/>
  <c r="AG259" i="1"/>
  <c r="S210" i="18"/>
  <c r="R210" i="18" s="1"/>
  <c r="AG210" i="1"/>
  <c r="S114" i="18"/>
  <c r="R114" i="18" s="1"/>
  <c r="AG114" i="1"/>
  <c r="AG62" i="1"/>
  <c r="S62" i="18"/>
  <c r="R62" i="18" s="1"/>
  <c r="S128" i="17"/>
  <c r="R128" i="17" s="1"/>
  <c r="AE128" i="1"/>
  <c r="S165" i="15"/>
  <c r="R165" i="15" s="1"/>
  <c r="AA165" i="1"/>
  <c r="S95" i="16"/>
  <c r="R95" i="16" s="1"/>
  <c r="AC95" i="1"/>
  <c r="AE85" i="1"/>
  <c r="S85" i="17"/>
  <c r="R85" i="17" s="1"/>
  <c r="S251" i="5"/>
  <c r="R251" i="5" s="1"/>
  <c r="G251" i="1"/>
  <c r="S141" i="5"/>
  <c r="R141" i="5" s="1"/>
  <c r="G141" i="1"/>
  <c r="S46" i="16"/>
  <c r="R46" i="16" s="1"/>
  <c r="AC46" i="1"/>
  <c r="S92" i="18"/>
  <c r="R92" i="18" s="1"/>
  <c r="AG92" i="1"/>
  <c r="S30" i="18"/>
  <c r="R30" i="18" s="1"/>
  <c r="AG30" i="1"/>
  <c r="S166" i="5"/>
  <c r="R166" i="5" s="1"/>
  <c r="G166" i="1"/>
  <c r="AG135" i="1"/>
  <c r="S135" i="18"/>
  <c r="R135" i="18" s="1"/>
  <c r="L193" i="3"/>
  <c r="N193" i="3"/>
  <c r="M193" i="3"/>
  <c r="N191" i="3"/>
  <c r="M191" i="3"/>
  <c r="L191" i="3"/>
  <c r="N192" i="3"/>
  <c r="M192" i="3"/>
  <c r="L192" i="3"/>
  <c r="L119" i="3"/>
  <c r="M119" i="3"/>
  <c r="N119" i="3"/>
  <c r="N194" i="3"/>
  <c r="M194" i="3"/>
  <c r="L194" i="3"/>
  <c r="L251" i="3"/>
  <c r="N251" i="3"/>
  <c r="M251" i="3"/>
  <c r="I262" i="3"/>
  <c r="K262" i="3" s="1"/>
  <c r="I190" i="3"/>
  <c r="K190" i="3" s="1"/>
  <c r="N203" i="3"/>
  <c r="M203" i="3"/>
  <c r="L203" i="3"/>
  <c r="M261" i="3"/>
  <c r="L261" i="3"/>
  <c r="N261" i="3"/>
  <c r="I266" i="3"/>
  <c r="K266" i="3" s="1"/>
  <c r="N184" i="3"/>
  <c r="L184" i="3"/>
  <c r="M184" i="3"/>
  <c r="I186" i="3"/>
  <c r="K186" i="3" s="1"/>
  <c r="N187" i="3"/>
  <c r="M187" i="3"/>
  <c r="L187" i="3"/>
  <c r="W270" i="1"/>
  <c r="S270" i="13"/>
  <c r="R270" i="13" s="1"/>
  <c r="S259" i="14"/>
  <c r="R259" i="14" s="1"/>
  <c r="Y259" i="1"/>
  <c r="S253" i="15"/>
  <c r="R253" i="15" s="1"/>
  <c r="AA253" i="1"/>
  <c r="S109" i="15"/>
  <c r="R109" i="15" s="1"/>
  <c r="AA109" i="1"/>
  <c r="S191" i="16"/>
  <c r="R191" i="16" s="1"/>
  <c r="AC191" i="1"/>
  <c r="S210" i="17"/>
  <c r="R210" i="17" s="1"/>
  <c r="AE210" i="1"/>
  <c r="S33" i="17"/>
  <c r="R33" i="17" s="1"/>
  <c r="AE33" i="1"/>
  <c r="Y161" i="1"/>
  <c r="S161" i="14"/>
  <c r="R161" i="14" s="1"/>
  <c r="S100" i="15"/>
  <c r="R100" i="15" s="1"/>
  <c r="AA100" i="1"/>
  <c r="S152" i="16"/>
  <c r="R152" i="16" s="1"/>
  <c r="AC152" i="1"/>
  <c r="S29" i="16"/>
  <c r="R29" i="16" s="1"/>
  <c r="AC29" i="1"/>
  <c r="S147" i="17"/>
  <c r="R147" i="17" s="1"/>
  <c r="AE147" i="1"/>
  <c r="S263" i="18"/>
  <c r="R263" i="18" s="1"/>
  <c r="AG263" i="1"/>
  <c r="S192" i="13"/>
  <c r="R192" i="13" s="1"/>
  <c r="W192" i="1"/>
  <c r="S175" i="15"/>
  <c r="R175" i="15" s="1"/>
  <c r="AA175" i="1"/>
  <c r="S92" i="15"/>
  <c r="R92" i="15" s="1"/>
  <c r="AA92" i="1"/>
  <c r="S101" i="16"/>
  <c r="R101" i="16" s="1"/>
  <c r="AC101" i="1"/>
  <c r="S246" i="17"/>
  <c r="R246" i="17" s="1"/>
  <c r="AE246" i="1"/>
  <c r="S93" i="17"/>
  <c r="R93" i="17" s="1"/>
  <c r="AE93" i="1"/>
  <c r="S209" i="18"/>
  <c r="R209" i="18" s="1"/>
  <c r="AG209" i="1"/>
  <c r="S108" i="18"/>
  <c r="R108" i="18" s="1"/>
  <c r="AG108" i="1"/>
  <c r="S255" i="18"/>
  <c r="R255" i="18" s="1"/>
  <c r="AG255" i="1"/>
  <c r="S238" i="17"/>
  <c r="R238" i="17" s="1"/>
  <c r="AE238" i="1"/>
  <c r="AG29" i="1"/>
  <c r="S29" i="18"/>
  <c r="R29" i="18" s="1"/>
  <c r="S134" i="18"/>
  <c r="R134" i="18" s="1"/>
  <c r="AG134" i="1"/>
  <c r="S174" i="16"/>
  <c r="R174" i="16" s="1"/>
  <c r="AC174" i="1"/>
  <c r="AG203" i="1"/>
  <c r="S203" i="18"/>
  <c r="R203" i="18" s="1"/>
  <c r="S267" i="5"/>
  <c r="R267" i="5" s="1"/>
  <c r="G267" i="1"/>
  <c r="L251" i="4"/>
  <c r="O251" i="4" s="1"/>
  <c r="Q251" i="4" s="1"/>
  <c r="L190" i="4"/>
  <c r="O190" i="4" s="1"/>
  <c r="Q190" i="4" s="1"/>
  <c r="L216" i="4"/>
  <c r="O216" i="4" s="1"/>
  <c r="Q216" i="4" s="1"/>
  <c r="Z18" i="1"/>
  <c r="AA108" i="1"/>
  <c r="S108" i="15"/>
  <c r="R108" i="15" s="1"/>
  <c r="AC214" i="1"/>
  <c r="S214" i="16"/>
  <c r="R214" i="16" s="1"/>
  <c r="AC147" i="1"/>
  <c r="S147" i="16"/>
  <c r="R147" i="16" s="1"/>
  <c r="S219" i="17"/>
  <c r="R219" i="17" s="1"/>
  <c r="AE219" i="1"/>
  <c r="AC127" i="1"/>
  <c r="S127" i="16"/>
  <c r="R127" i="16" s="1"/>
  <c r="L89" i="4"/>
  <c r="O89" i="4" s="1"/>
  <c r="Q89" i="4" s="1"/>
  <c r="I73" i="4"/>
  <c r="K73" i="4" s="1"/>
  <c r="I81" i="4"/>
  <c r="K81" i="4" s="1"/>
  <c r="L85" i="4"/>
  <c r="O85" i="4" s="1"/>
  <c r="Q85" i="4" s="1"/>
  <c r="I209" i="1"/>
  <c r="S209" i="6"/>
  <c r="R209" i="6" s="1"/>
  <c r="N18" i="1"/>
  <c r="P18" i="1"/>
  <c r="T18" i="1"/>
  <c r="V18" i="1"/>
  <c r="L28" i="4"/>
  <c r="O28" i="4" s="1"/>
  <c r="Q28" i="4" s="1"/>
  <c r="L34" i="4"/>
  <c r="O34" i="4" s="1"/>
  <c r="Q34" i="4" s="1"/>
  <c r="L32" i="4"/>
  <c r="O32" i="4" s="1"/>
  <c r="Q32" i="4" s="1"/>
  <c r="L44" i="4"/>
  <c r="O44" i="4" s="1"/>
  <c r="Q44" i="4" s="1"/>
  <c r="L52" i="4"/>
  <c r="O52" i="4" s="1"/>
  <c r="Q52" i="4" s="1"/>
  <c r="L51" i="4"/>
  <c r="O51" i="4" s="1"/>
  <c r="Q51" i="4" s="1"/>
  <c r="L22" i="4"/>
  <c r="O22" i="4" s="1"/>
  <c r="Q22" i="4" s="1"/>
  <c r="L59" i="4"/>
  <c r="O59" i="4" s="1"/>
  <c r="Q59" i="4" s="1"/>
  <c r="I54" i="4"/>
  <c r="K54" i="4" s="1"/>
  <c r="L23" i="4"/>
  <c r="O23" i="4" s="1"/>
  <c r="Q23" i="4" s="1"/>
  <c r="L130" i="3"/>
  <c r="M130" i="3"/>
  <c r="N130" i="3"/>
  <c r="L89" i="3"/>
  <c r="M89" i="3"/>
  <c r="N89" i="3"/>
  <c r="I142" i="3"/>
  <c r="K142" i="3" s="1"/>
  <c r="I134" i="3"/>
  <c r="K134" i="3" s="1"/>
  <c r="I141" i="3"/>
  <c r="K141" i="3" s="1"/>
  <c r="I75" i="3"/>
  <c r="K75" i="3" s="1"/>
  <c r="I126" i="3"/>
  <c r="K126" i="3" s="1"/>
  <c r="L84" i="3"/>
  <c r="M84" i="3"/>
  <c r="N84" i="3"/>
  <c r="I87" i="3"/>
  <c r="K87" i="3" s="1"/>
  <c r="M83" i="3"/>
  <c r="N83" i="3"/>
  <c r="L83" i="3"/>
  <c r="L137" i="3"/>
  <c r="N137" i="3"/>
  <c r="M137" i="3"/>
  <c r="M242" i="1"/>
  <c r="S242" i="8"/>
  <c r="R242" i="8" s="1"/>
  <c r="I243" i="1"/>
  <c r="S243" i="6"/>
  <c r="R243" i="6" s="1"/>
  <c r="Q247" i="1"/>
  <c r="S247" i="10"/>
  <c r="R247" i="10" s="1"/>
  <c r="S114" i="1"/>
  <c r="S114" i="11"/>
  <c r="R114" i="11" s="1"/>
  <c r="S239" i="12"/>
  <c r="R239" i="12" s="1"/>
  <c r="U239" i="1"/>
  <c r="W221" i="1"/>
  <c r="S221" i="13"/>
  <c r="R221" i="13" s="1"/>
  <c r="W116" i="1"/>
  <c r="S116" i="13"/>
  <c r="R116" i="13" s="1"/>
  <c r="AG223" i="1"/>
  <c r="S223" i="18"/>
  <c r="R223" i="18" s="1"/>
  <c r="Y122" i="1"/>
  <c r="S122" i="14"/>
  <c r="R122" i="14" s="1"/>
  <c r="L254" i="4"/>
  <c r="O254" i="4" s="1"/>
  <c r="Q254" i="4" s="1"/>
  <c r="L98" i="4"/>
  <c r="O98" i="4" s="1"/>
  <c r="Q98" i="4" s="1"/>
  <c r="L259" i="4"/>
  <c r="O259" i="4" s="1"/>
  <c r="Q259" i="4" s="1"/>
  <c r="AD18" i="1"/>
  <c r="S227" i="17"/>
  <c r="R227" i="17" s="1"/>
  <c r="AE227" i="1"/>
  <c r="AA176" i="1"/>
  <c r="S176" i="15"/>
  <c r="R176" i="15" s="1"/>
  <c r="AG143" i="1"/>
  <c r="S143" i="18"/>
  <c r="R143" i="18" s="1"/>
  <c r="I259" i="3"/>
  <c r="K259" i="3" s="1"/>
  <c r="M256" i="3"/>
  <c r="L256" i="3"/>
  <c r="N256" i="3"/>
  <c r="I254" i="3"/>
  <c r="K254" i="3" s="1"/>
  <c r="AF18" i="1"/>
  <c r="AH18" i="1"/>
  <c r="M52" i="3"/>
  <c r="N52" i="3"/>
  <c r="L52" i="3"/>
  <c r="N49" i="3"/>
  <c r="M49" i="3"/>
  <c r="L49" i="3"/>
  <c r="I42" i="3"/>
  <c r="K42" i="3" s="1"/>
  <c r="M69" i="3"/>
  <c r="L69" i="3"/>
  <c r="N69" i="3"/>
  <c r="N46" i="3"/>
  <c r="M46" i="3"/>
  <c r="L46" i="3"/>
  <c r="M33" i="3"/>
  <c r="N33" i="3"/>
  <c r="L33" i="3"/>
  <c r="L40" i="3"/>
  <c r="N40" i="3"/>
  <c r="M40" i="3"/>
  <c r="I62" i="3"/>
  <c r="K62" i="3" s="1"/>
  <c r="N25" i="3"/>
  <c r="M25" i="3"/>
  <c r="L25" i="3"/>
  <c r="N55" i="3"/>
  <c r="L55" i="3"/>
  <c r="M55" i="3"/>
  <c r="L159" i="4"/>
  <c r="O159" i="4" s="1"/>
  <c r="Q159" i="4" s="1"/>
  <c r="L101" i="4"/>
  <c r="O101" i="4" s="1"/>
  <c r="Q101" i="4" s="1"/>
  <c r="L242" i="4"/>
  <c r="O242" i="4" s="1"/>
  <c r="Q242" i="4" s="1"/>
  <c r="I224" i="4"/>
  <c r="K224" i="4" s="1"/>
  <c r="L229" i="4"/>
  <c r="O229" i="4" s="1"/>
  <c r="Q229" i="4" s="1"/>
  <c r="L154" i="4"/>
  <c r="O154" i="4" s="1"/>
  <c r="L236" i="4"/>
  <c r="O236" i="4" s="1"/>
  <c r="Q236" i="4" s="1"/>
  <c r="L161" i="4"/>
  <c r="O161" i="4" s="1"/>
  <c r="Q161" i="4" s="1"/>
  <c r="L176" i="4"/>
  <c r="O176" i="4" s="1"/>
  <c r="L169" i="4"/>
  <c r="O169" i="4" s="1"/>
  <c r="Q169" i="4" s="1"/>
  <c r="L175" i="4"/>
  <c r="O175" i="4" s="1"/>
  <c r="Q175" i="4" s="1"/>
  <c r="L181" i="4"/>
  <c r="O181" i="4" s="1"/>
  <c r="L226" i="4"/>
  <c r="O226" i="4" s="1"/>
  <c r="Q226" i="4" s="1"/>
  <c r="L174" i="4"/>
  <c r="O174" i="4" s="1"/>
  <c r="Q174" i="4" s="1"/>
  <c r="L180" i="4"/>
  <c r="O180" i="4" s="1"/>
  <c r="I232" i="1"/>
  <c r="S232" i="6"/>
  <c r="R232" i="6" s="1"/>
  <c r="I120" i="1"/>
  <c r="S120" i="6"/>
  <c r="R120" i="6" s="1"/>
  <c r="S224" i="7"/>
  <c r="R224" i="7" s="1"/>
  <c r="K224" i="1"/>
  <c r="I259" i="1"/>
  <c r="S259" i="6"/>
  <c r="R259" i="6" s="1"/>
  <c r="Q167" i="1"/>
  <c r="S167" i="10"/>
  <c r="R167" i="10" s="1"/>
  <c r="R18" i="1"/>
  <c r="S127" i="11"/>
  <c r="R127" i="11" s="1"/>
  <c r="S127" i="1"/>
  <c r="W232" i="1"/>
  <c r="S232" i="13"/>
  <c r="R232" i="13" s="1"/>
  <c r="S225" i="13"/>
  <c r="R225" i="13" s="1"/>
  <c r="W225" i="1"/>
  <c r="S233" i="15"/>
  <c r="R233" i="15" s="1"/>
  <c r="AA233" i="1"/>
  <c r="AA213" i="1"/>
  <c r="S213" i="15"/>
  <c r="R213" i="15" s="1"/>
  <c r="S25" i="18"/>
  <c r="R25" i="18" s="1"/>
  <c r="AG25" i="1"/>
  <c r="M215" i="3"/>
  <c r="L215" i="3"/>
  <c r="N215" i="3"/>
  <c r="I263" i="3"/>
  <c r="K263" i="3" s="1"/>
  <c r="M208" i="3"/>
  <c r="L208" i="3"/>
  <c r="N208" i="3"/>
  <c r="N209" i="3"/>
  <c r="M209" i="3"/>
  <c r="L209" i="3"/>
  <c r="N216" i="3"/>
  <c r="L216" i="3"/>
  <c r="M216" i="3"/>
  <c r="I264" i="3"/>
  <c r="K264" i="3" s="1"/>
  <c r="M117" i="3"/>
  <c r="L117" i="3"/>
  <c r="N117" i="3"/>
  <c r="M16" i="3"/>
  <c r="N16" i="3"/>
  <c r="L16" i="3"/>
  <c r="I114" i="3"/>
  <c r="K114" i="3" s="1"/>
  <c r="I116" i="3"/>
  <c r="K116" i="3" s="1"/>
  <c r="N183" i="3"/>
  <c r="L183" i="3"/>
  <c r="M183" i="3"/>
  <c r="L188" i="3"/>
  <c r="N188" i="3"/>
  <c r="M188" i="3"/>
  <c r="I219" i="3"/>
  <c r="K219" i="3" s="1"/>
  <c r="N204" i="3"/>
  <c r="M204" i="3"/>
  <c r="L204" i="3"/>
  <c r="L205" i="3"/>
  <c r="N205" i="3"/>
  <c r="M205" i="3"/>
  <c r="S95" i="6"/>
  <c r="R95" i="6" s="1"/>
  <c r="I95" i="1"/>
  <c r="S192" i="6"/>
  <c r="R192" i="6" s="1"/>
  <c r="I192" i="1"/>
  <c r="S73" i="6"/>
  <c r="R73" i="6" s="1"/>
  <c r="I73" i="1"/>
  <c r="S209" i="7"/>
  <c r="R209" i="7" s="1"/>
  <c r="K209" i="1"/>
  <c r="K84" i="1"/>
  <c r="S84" i="7"/>
  <c r="R84" i="7" s="1"/>
  <c r="K270" i="1"/>
  <c r="S270" i="7"/>
  <c r="R270" i="7" s="1"/>
  <c r="S165" i="7"/>
  <c r="R165" i="7" s="1"/>
  <c r="K165" i="1"/>
  <c r="S62" i="6"/>
  <c r="R62" i="6" s="1"/>
  <c r="I62" i="1"/>
  <c r="K150" i="1"/>
  <c r="S150" i="7"/>
  <c r="R150" i="7" s="1"/>
  <c r="S54" i="7"/>
  <c r="R54" i="7" s="1"/>
  <c r="K54" i="1"/>
  <c r="M129" i="1"/>
  <c r="S129" i="8"/>
  <c r="R129" i="8" s="1"/>
  <c r="K177" i="1"/>
  <c r="S177" i="7"/>
  <c r="R177" i="7" s="1"/>
  <c r="M258" i="1"/>
  <c r="S258" i="8"/>
  <c r="R258" i="8" s="1"/>
  <c r="M148" i="1"/>
  <c r="S148" i="8"/>
  <c r="R148" i="8" s="1"/>
  <c r="S226" i="8"/>
  <c r="R226" i="8" s="1"/>
  <c r="M226" i="1"/>
  <c r="S101" i="8"/>
  <c r="R101" i="8" s="1"/>
  <c r="M101" i="1"/>
  <c r="S192" i="9"/>
  <c r="R192" i="9" s="1"/>
  <c r="O192" i="1"/>
  <c r="S68" i="9"/>
  <c r="R68" i="9" s="1"/>
  <c r="O68" i="1"/>
  <c r="S136" i="8"/>
  <c r="R136" i="8" s="1"/>
  <c r="M136" i="1"/>
  <c r="M26" i="1"/>
  <c r="S26" i="8"/>
  <c r="R26" i="8" s="1"/>
  <c r="O177" i="1"/>
  <c r="S177" i="9"/>
  <c r="R177" i="9" s="1"/>
  <c r="S26" i="9"/>
  <c r="R26" i="9" s="1"/>
  <c r="O26" i="1"/>
  <c r="S217" i="8"/>
  <c r="R217" i="8" s="1"/>
  <c r="M217" i="1"/>
  <c r="S242" i="9"/>
  <c r="R242" i="9" s="1"/>
  <c r="O242" i="1"/>
  <c r="S161" i="9"/>
  <c r="R161" i="9" s="1"/>
  <c r="O161" i="1"/>
  <c r="S248" i="8"/>
  <c r="R248" i="8" s="1"/>
  <c r="M248" i="1"/>
  <c r="O253" i="1"/>
  <c r="S253" i="9"/>
  <c r="R253" i="9" s="1"/>
  <c r="S170" i="10"/>
  <c r="R170" i="10" s="1"/>
  <c r="Q170" i="1"/>
  <c r="Q154" i="1"/>
  <c r="S154" i="10"/>
  <c r="R154" i="10" s="1"/>
  <c r="S118" i="9"/>
  <c r="R118" i="9" s="1"/>
  <c r="O118" i="1"/>
  <c r="Q80" i="1"/>
  <c r="S80" i="10"/>
  <c r="R80" i="10" s="1"/>
  <c r="S126" i="12"/>
  <c r="R126" i="12" s="1"/>
  <c r="U126" i="1"/>
  <c r="U270" i="1"/>
  <c r="S270" i="12"/>
  <c r="R270" i="12" s="1"/>
  <c r="S169" i="12"/>
  <c r="R169" i="12" s="1"/>
  <c r="U169" i="1"/>
  <c r="S179" i="11"/>
  <c r="R179" i="11" s="1"/>
  <c r="S179" i="1"/>
  <c r="U161" i="1"/>
  <c r="S161" i="12"/>
  <c r="R161" i="12" s="1"/>
  <c r="W141" i="1"/>
  <c r="S141" i="13"/>
  <c r="R141" i="13" s="1"/>
  <c r="W171" i="1"/>
  <c r="S171" i="13"/>
  <c r="R171" i="13" s="1"/>
  <c r="S141" i="14"/>
  <c r="R141" i="14" s="1"/>
  <c r="Y141" i="1"/>
  <c r="Y193" i="1"/>
  <c r="S193" i="14"/>
  <c r="R193" i="14" s="1"/>
  <c r="U23" i="1"/>
  <c r="S23" i="12"/>
  <c r="R23" i="12" s="1"/>
  <c r="S197" i="15"/>
  <c r="R197" i="15" s="1"/>
  <c r="AA197" i="1"/>
  <c r="S216" i="16"/>
  <c r="R216" i="16" s="1"/>
  <c r="AC216" i="1"/>
  <c r="S234" i="17"/>
  <c r="R234" i="17" s="1"/>
  <c r="AE234" i="1"/>
  <c r="AG228" i="1"/>
  <c r="S228" i="18"/>
  <c r="R228" i="18" s="1"/>
  <c r="S140" i="15"/>
  <c r="R140" i="15" s="1"/>
  <c r="AA140" i="1"/>
  <c r="S151" i="16"/>
  <c r="R151" i="16" s="1"/>
  <c r="AC151" i="1"/>
  <c r="S154" i="17"/>
  <c r="R154" i="17" s="1"/>
  <c r="AE154" i="1"/>
  <c r="S224" i="18"/>
  <c r="R224" i="18" s="1"/>
  <c r="AG224" i="1"/>
  <c r="Y119" i="1"/>
  <c r="S119" i="14"/>
  <c r="R119" i="14" s="1"/>
  <c r="AA128" i="1"/>
  <c r="S128" i="15"/>
  <c r="R128" i="15" s="1"/>
  <c r="S242" i="16"/>
  <c r="R242" i="16" s="1"/>
  <c r="AC242" i="1"/>
  <c r="S136" i="16"/>
  <c r="R136" i="16" s="1"/>
  <c r="AC136" i="1"/>
  <c r="S98" i="17"/>
  <c r="R98" i="17" s="1"/>
  <c r="AE98" i="1"/>
  <c r="S145" i="18"/>
  <c r="R145" i="18" s="1"/>
  <c r="AG145" i="1"/>
  <c r="S242" i="17"/>
  <c r="R242" i="17" s="1"/>
  <c r="AE242" i="1"/>
  <c r="S148" i="5"/>
  <c r="R148" i="5" s="1"/>
  <c r="G148" i="1"/>
  <c r="L21" i="4"/>
  <c r="O21" i="4" s="1"/>
  <c r="Q21" i="4" s="1"/>
  <c r="L25" i="4"/>
  <c r="O25" i="4" s="1"/>
  <c r="Q25" i="4" s="1"/>
  <c r="L24" i="4"/>
  <c r="O24" i="4" s="1"/>
  <c r="Q24" i="4" s="1"/>
  <c r="L50" i="4"/>
  <c r="O50" i="4" s="1"/>
  <c r="Q50" i="4" s="1"/>
  <c r="L42" i="4"/>
  <c r="O42" i="4" s="1"/>
  <c r="Q42" i="4" s="1"/>
  <c r="I136" i="3"/>
  <c r="K136" i="3" s="1"/>
  <c r="I138" i="3"/>
  <c r="K138" i="3" s="1"/>
  <c r="L79" i="3"/>
  <c r="M79" i="3"/>
  <c r="N79" i="3"/>
  <c r="M80" i="3"/>
  <c r="L80" i="3"/>
  <c r="N80" i="3"/>
  <c r="I131" i="3"/>
  <c r="K131" i="3" s="1"/>
  <c r="S254" i="6"/>
  <c r="R254" i="6" s="1"/>
  <c r="I254" i="1"/>
  <c r="I133" i="1"/>
  <c r="S133" i="6"/>
  <c r="R133" i="6" s="1"/>
  <c r="S231" i="6"/>
  <c r="R231" i="6" s="1"/>
  <c r="I231" i="1"/>
  <c r="I193" i="1"/>
  <c r="S193" i="6"/>
  <c r="R193" i="6" s="1"/>
  <c r="I121" i="1"/>
  <c r="S121" i="6"/>
  <c r="R121" i="6" s="1"/>
  <c r="S23" i="6"/>
  <c r="R23" i="6" s="1"/>
  <c r="I23" i="1"/>
  <c r="S218" i="6"/>
  <c r="R218" i="6" s="1"/>
  <c r="I218" i="1"/>
  <c r="S115" i="6"/>
  <c r="R115" i="6" s="1"/>
  <c r="I115" i="1"/>
  <c r="I44" i="1"/>
  <c r="S44" i="6"/>
  <c r="R44" i="6" s="1"/>
  <c r="I184" i="1"/>
  <c r="S184" i="6"/>
  <c r="R184" i="6" s="1"/>
  <c r="S33" i="6"/>
  <c r="R33" i="6" s="1"/>
  <c r="I33" i="1"/>
  <c r="K208" i="1"/>
  <c r="S208" i="7"/>
  <c r="R208" i="7" s="1"/>
  <c r="S96" i="7"/>
  <c r="R96" i="7" s="1"/>
  <c r="K96" i="1"/>
  <c r="S83" i="7"/>
  <c r="R83" i="7" s="1"/>
  <c r="K83" i="1"/>
  <c r="S167" i="6"/>
  <c r="R167" i="6" s="1"/>
  <c r="I167" i="1"/>
  <c r="S144" i="6"/>
  <c r="R144" i="6" s="1"/>
  <c r="I144" i="1"/>
  <c r="K269" i="1"/>
  <c r="S269" i="7"/>
  <c r="R269" i="7" s="1"/>
  <c r="K225" i="1"/>
  <c r="S225" i="7"/>
  <c r="R225" i="7" s="1"/>
  <c r="K201" i="1"/>
  <c r="S201" i="7"/>
  <c r="R201" i="7" s="1"/>
  <c r="S164" i="7"/>
  <c r="R164" i="7" s="1"/>
  <c r="K164" i="1"/>
  <c r="S152" i="7"/>
  <c r="R152" i="7" s="1"/>
  <c r="K152" i="1"/>
  <c r="S122" i="7"/>
  <c r="R122" i="7" s="1"/>
  <c r="K122" i="1"/>
  <c r="S114" i="6"/>
  <c r="R114" i="6" s="1"/>
  <c r="I114" i="1"/>
  <c r="I59" i="1"/>
  <c r="S59" i="6"/>
  <c r="R59" i="6" s="1"/>
  <c r="K261" i="1"/>
  <c r="S261" i="7"/>
  <c r="R261" i="7" s="1"/>
  <c r="K218" i="1"/>
  <c r="S218" i="7"/>
  <c r="R218" i="7" s="1"/>
  <c r="K191" i="1"/>
  <c r="S191" i="7"/>
  <c r="R191" i="7" s="1"/>
  <c r="K149" i="1"/>
  <c r="S149" i="7"/>
  <c r="R149" i="7" s="1"/>
  <c r="S119" i="7"/>
  <c r="R119" i="7" s="1"/>
  <c r="K119" i="1"/>
  <c r="K63" i="1"/>
  <c r="S63" i="7"/>
  <c r="R63" i="7" s="1"/>
  <c r="S52" i="7"/>
  <c r="R52" i="7" s="1"/>
  <c r="K52" i="1"/>
  <c r="M249" i="1"/>
  <c r="S249" i="8"/>
  <c r="R249" i="8" s="1"/>
  <c r="S209" i="8"/>
  <c r="R209" i="8" s="1"/>
  <c r="M209" i="1"/>
  <c r="M164" i="1"/>
  <c r="S164" i="8"/>
  <c r="R164" i="8" s="1"/>
  <c r="S121" i="8"/>
  <c r="R121" i="8" s="1"/>
  <c r="M121" i="1"/>
  <c r="S90" i="8"/>
  <c r="R90" i="8" s="1"/>
  <c r="M90" i="1"/>
  <c r="S238" i="7"/>
  <c r="R238" i="7" s="1"/>
  <c r="K238" i="1"/>
  <c r="K181" i="1"/>
  <c r="S181" i="7"/>
  <c r="R181" i="7" s="1"/>
  <c r="K109" i="1"/>
  <c r="S109" i="7"/>
  <c r="R109" i="7" s="1"/>
  <c r="K45" i="1"/>
  <c r="S45" i="7"/>
  <c r="R45" i="7" s="1"/>
  <c r="S22" i="7"/>
  <c r="R22" i="7" s="1"/>
  <c r="K22" i="1"/>
  <c r="M233" i="1"/>
  <c r="S233" i="8"/>
  <c r="R233" i="8" s="1"/>
  <c r="S171" i="8"/>
  <c r="R171" i="8" s="1"/>
  <c r="M171" i="1"/>
  <c r="S142" i="8"/>
  <c r="R142" i="8" s="1"/>
  <c r="M142" i="1"/>
  <c r="S83" i="8"/>
  <c r="R83" i="8" s="1"/>
  <c r="M83" i="1"/>
  <c r="M255" i="1"/>
  <c r="S255" i="8"/>
  <c r="R255" i="8" s="1"/>
  <c r="S221" i="8"/>
  <c r="R221" i="8" s="1"/>
  <c r="M221" i="1"/>
  <c r="S193" i="8"/>
  <c r="R193" i="8" s="1"/>
  <c r="M193" i="1"/>
  <c r="M153" i="1"/>
  <c r="S153" i="8"/>
  <c r="R153" i="8" s="1"/>
  <c r="S54" i="8"/>
  <c r="R54" i="8" s="1"/>
  <c r="M54" i="1"/>
  <c r="S235" i="9"/>
  <c r="R235" i="9" s="1"/>
  <c r="O235" i="1"/>
  <c r="S195" i="9"/>
  <c r="R195" i="9" s="1"/>
  <c r="O195" i="1"/>
  <c r="S165" i="9"/>
  <c r="R165" i="9" s="1"/>
  <c r="O165" i="1"/>
  <c r="O110" i="1"/>
  <c r="S110" i="9"/>
  <c r="R110" i="9" s="1"/>
  <c r="S73" i="9"/>
  <c r="R73" i="9" s="1"/>
  <c r="O73" i="1"/>
  <c r="S59" i="9"/>
  <c r="R59" i="9" s="1"/>
  <c r="O59" i="1"/>
  <c r="S267" i="10"/>
  <c r="R267" i="10" s="1"/>
  <c r="Q267" i="1"/>
  <c r="S259" i="10"/>
  <c r="R259" i="10" s="1"/>
  <c r="Q259" i="1"/>
  <c r="S137" i="7"/>
  <c r="R137" i="7" s="1"/>
  <c r="K137" i="1"/>
  <c r="M140" i="1"/>
  <c r="S140" i="8"/>
  <c r="R140" i="8" s="1"/>
  <c r="S119" i="8"/>
  <c r="R119" i="8" s="1"/>
  <c r="M119" i="1"/>
  <c r="S87" i="8"/>
  <c r="R87" i="8" s="1"/>
  <c r="M87" i="1"/>
  <c r="S30" i="8"/>
  <c r="R30" i="8" s="1"/>
  <c r="M30" i="1"/>
  <c r="O260" i="1"/>
  <c r="S260" i="9"/>
  <c r="R260" i="9" s="1"/>
  <c r="S188" i="9"/>
  <c r="R188" i="9" s="1"/>
  <c r="O188" i="1"/>
  <c r="S150" i="9"/>
  <c r="R150" i="9" s="1"/>
  <c r="O150" i="1"/>
  <c r="S131" i="9"/>
  <c r="R131" i="9" s="1"/>
  <c r="O131" i="1"/>
  <c r="O87" i="1"/>
  <c r="S87" i="9"/>
  <c r="R87" i="9" s="1"/>
  <c r="S40" i="9"/>
  <c r="R40" i="9" s="1"/>
  <c r="O40" i="1"/>
  <c r="S30" i="9"/>
  <c r="R30" i="9" s="1"/>
  <c r="O30" i="1"/>
  <c r="K30" i="1"/>
  <c r="S30" i="7"/>
  <c r="R30" i="7" s="1"/>
  <c r="M261" i="1"/>
  <c r="S261" i="8"/>
  <c r="R261" i="8" s="1"/>
  <c r="S205" i="8"/>
  <c r="R205" i="8" s="1"/>
  <c r="M205" i="1"/>
  <c r="S44" i="8"/>
  <c r="R44" i="8" s="1"/>
  <c r="M44" i="1"/>
  <c r="S246" i="9"/>
  <c r="R246" i="9" s="1"/>
  <c r="O246" i="1"/>
  <c r="S227" i="9"/>
  <c r="R227" i="9" s="1"/>
  <c r="O227" i="1"/>
  <c r="S199" i="9"/>
  <c r="R199" i="9" s="1"/>
  <c r="O199" i="1"/>
  <c r="O170" i="1"/>
  <c r="S170" i="9"/>
  <c r="R170" i="9" s="1"/>
  <c r="O121" i="1"/>
  <c r="S121" i="9"/>
  <c r="R121" i="9" s="1"/>
  <c r="S51" i="9"/>
  <c r="R51" i="9" s="1"/>
  <c r="O51" i="1"/>
  <c r="S251" i="10"/>
  <c r="R251" i="10" s="1"/>
  <c r="Q251" i="1"/>
  <c r="M180" i="1"/>
  <c r="S180" i="8"/>
  <c r="R180" i="8" s="1"/>
  <c r="M69" i="1"/>
  <c r="S69" i="8"/>
  <c r="R69" i="8" s="1"/>
  <c r="M37" i="1"/>
  <c r="S37" i="8"/>
  <c r="R37" i="8" s="1"/>
  <c r="O265" i="1"/>
  <c r="S265" i="9"/>
  <c r="R265" i="9" s="1"/>
  <c r="O222" i="1"/>
  <c r="S222" i="9"/>
  <c r="R222" i="9" s="1"/>
  <c r="O196" i="1"/>
  <c r="S196" i="9"/>
  <c r="R196" i="9" s="1"/>
  <c r="S193" i="10"/>
  <c r="R193" i="10" s="1"/>
  <c r="Q193" i="1"/>
  <c r="Q142" i="1"/>
  <c r="S142" i="10"/>
  <c r="R142" i="10" s="1"/>
  <c r="Q93" i="1"/>
  <c r="S93" i="10"/>
  <c r="R93" i="10" s="1"/>
  <c r="S232" i="10"/>
  <c r="R232" i="10" s="1"/>
  <c r="Q232" i="1"/>
  <c r="S203" i="10"/>
  <c r="R203" i="10" s="1"/>
  <c r="Q203" i="1"/>
  <c r="S160" i="10"/>
  <c r="R160" i="10" s="1"/>
  <c r="Q160" i="1"/>
  <c r="Q135" i="1"/>
  <c r="S135" i="10"/>
  <c r="R135" i="10" s="1"/>
  <c r="S110" i="10"/>
  <c r="R110" i="10" s="1"/>
  <c r="Q110" i="1"/>
  <c r="Q85" i="1"/>
  <c r="S85" i="10"/>
  <c r="R85" i="10" s="1"/>
  <c r="S142" i="9"/>
  <c r="R142" i="9" s="1"/>
  <c r="O142" i="1"/>
  <c r="O46" i="1"/>
  <c r="S46" i="9"/>
  <c r="R46" i="9" s="1"/>
  <c r="S201" i="10"/>
  <c r="R201" i="10" s="1"/>
  <c r="Q201" i="1"/>
  <c r="S184" i="10"/>
  <c r="R184" i="10" s="1"/>
  <c r="Q184" i="1"/>
  <c r="S122" i="10"/>
  <c r="R122" i="10" s="1"/>
  <c r="Q122" i="1"/>
  <c r="S166" i="9"/>
  <c r="R166" i="9" s="1"/>
  <c r="O166" i="1"/>
  <c r="Q237" i="1"/>
  <c r="S237" i="10"/>
  <c r="R237" i="10" s="1"/>
  <c r="S223" i="10"/>
  <c r="R223" i="10" s="1"/>
  <c r="Q223" i="1"/>
  <c r="S183" i="10"/>
  <c r="R183" i="10" s="1"/>
  <c r="Q183" i="1"/>
  <c r="S144" i="10"/>
  <c r="R144" i="10" s="1"/>
  <c r="Q144" i="1"/>
  <c r="S114" i="10"/>
  <c r="R114" i="10" s="1"/>
  <c r="Q114" i="1"/>
  <c r="S76" i="10"/>
  <c r="R76" i="10" s="1"/>
  <c r="Q76" i="1"/>
  <c r="S46" i="10"/>
  <c r="R46" i="10" s="1"/>
  <c r="Q46" i="1"/>
  <c r="Q38" i="1"/>
  <c r="S38" i="10"/>
  <c r="R38" i="10" s="1"/>
  <c r="S28" i="10"/>
  <c r="R28" i="10" s="1"/>
  <c r="Q28" i="1"/>
  <c r="S270" i="1"/>
  <c r="S270" i="11"/>
  <c r="R270" i="11" s="1"/>
  <c r="S237" i="1"/>
  <c r="S237" i="11"/>
  <c r="R237" i="11" s="1"/>
  <c r="S164" i="11"/>
  <c r="R164" i="11" s="1"/>
  <c r="S164" i="1"/>
  <c r="S80" i="11"/>
  <c r="R80" i="11" s="1"/>
  <c r="S80" i="1"/>
  <c r="S24" i="1"/>
  <c r="S24" i="11"/>
  <c r="R24" i="11" s="1"/>
  <c r="U215" i="1"/>
  <c r="S215" i="12"/>
  <c r="R215" i="12" s="1"/>
  <c r="S188" i="12"/>
  <c r="R188" i="12" s="1"/>
  <c r="U188" i="1"/>
  <c r="S148" i="12"/>
  <c r="R148" i="12" s="1"/>
  <c r="U148" i="1"/>
  <c r="S118" i="12"/>
  <c r="R118" i="12" s="1"/>
  <c r="U118" i="1"/>
  <c r="U42" i="1"/>
  <c r="S42" i="12"/>
  <c r="R42" i="12" s="1"/>
  <c r="W250" i="1"/>
  <c r="S250" i="13"/>
  <c r="R250" i="13" s="1"/>
  <c r="S269" i="11"/>
  <c r="R269" i="11" s="1"/>
  <c r="S269" i="1"/>
  <c r="S228" i="11"/>
  <c r="R228" i="11" s="1"/>
  <c r="S228" i="1"/>
  <c r="S198" i="11"/>
  <c r="R198" i="11" s="1"/>
  <c r="S198" i="1"/>
  <c r="S190" i="11"/>
  <c r="R190" i="11" s="1"/>
  <c r="S190" i="1"/>
  <c r="S133" i="11"/>
  <c r="R133" i="11" s="1"/>
  <c r="S133" i="1"/>
  <c r="S101" i="1"/>
  <c r="S101" i="11"/>
  <c r="R101" i="11" s="1"/>
  <c r="S46" i="11"/>
  <c r="R46" i="11" s="1"/>
  <c r="S46" i="1"/>
  <c r="S235" i="12"/>
  <c r="R235" i="12" s="1"/>
  <c r="U235" i="1"/>
  <c r="S268" i="11"/>
  <c r="R268" i="11" s="1"/>
  <c r="S268" i="1"/>
  <c r="S219" i="11"/>
  <c r="R219" i="11" s="1"/>
  <c r="S219" i="1"/>
  <c r="S150" i="11"/>
  <c r="R150" i="11" s="1"/>
  <c r="S150" i="1"/>
  <c r="S120" i="11"/>
  <c r="R120" i="11" s="1"/>
  <c r="S120" i="1"/>
  <c r="S64" i="11"/>
  <c r="R64" i="11" s="1"/>
  <c r="S64" i="1"/>
  <c r="S253" i="12"/>
  <c r="R253" i="12" s="1"/>
  <c r="U253" i="1"/>
  <c r="S206" i="12"/>
  <c r="R206" i="12" s="1"/>
  <c r="U206" i="1"/>
  <c r="U167" i="1"/>
  <c r="S167" i="12"/>
  <c r="R167" i="12" s="1"/>
  <c r="U137" i="1"/>
  <c r="S137" i="12"/>
  <c r="R137" i="12" s="1"/>
  <c r="U95" i="1"/>
  <c r="S95" i="12"/>
  <c r="R95" i="12" s="1"/>
  <c r="S83" i="12"/>
  <c r="R83" i="12" s="1"/>
  <c r="U83" i="1"/>
  <c r="S47" i="12"/>
  <c r="R47" i="12" s="1"/>
  <c r="U47" i="1"/>
  <c r="W233" i="1"/>
  <c r="S233" i="13"/>
  <c r="R233" i="13" s="1"/>
  <c r="S248" i="11"/>
  <c r="R248" i="11" s="1"/>
  <c r="S248" i="1"/>
  <c r="S218" i="11"/>
  <c r="R218" i="11" s="1"/>
  <c r="S218" i="1"/>
  <c r="S209" i="11"/>
  <c r="R209" i="11" s="1"/>
  <c r="S209" i="1"/>
  <c r="S177" i="11"/>
  <c r="R177" i="11" s="1"/>
  <c r="S177" i="1"/>
  <c r="S167" i="11"/>
  <c r="R167" i="11" s="1"/>
  <c r="S167" i="1"/>
  <c r="S117" i="1"/>
  <c r="S117" i="11"/>
  <c r="R117" i="11" s="1"/>
  <c r="S84" i="11"/>
  <c r="R84" i="11" s="1"/>
  <c r="S84" i="1"/>
  <c r="S38" i="1"/>
  <c r="S38" i="11"/>
  <c r="R38" i="11" s="1"/>
  <c r="S28" i="1"/>
  <c r="S28" i="11"/>
  <c r="R28" i="11" s="1"/>
  <c r="U259" i="1"/>
  <c r="S259" i="12"/>
  <c r="R259" i="12" s="1"/>
  <c r="S224" i="12"/>
  <c r="R224" i="12" s="1"/>
  <c r="U224" i="1"/>
  <c r="U199" i="1"/>
  <c r="S199" i="12"/>
  <c r="R199" i="12" s="1"/>
  <c r="S160" i="12"/>
  <c r="R160" i="12" s="1"/>
  <c r="U160" i="1"/>
  <c r="S130" i="12"/>
  <c r="R130" i="12" s="1"/>
  <c r="U130" i="1"/>
  <c r="S76" i="12"/>
  <c r="R76" i="12" s="1"/>
  <c r="U76" i="1"/>
  <c r="S44" i="12"/>
  <c r="R44" i="12" s="1"/>
  <c r="U44" i="1"/>
  <c r="S109" i="12"/>
  <c r="R109" i="12" s="1"/>
  <c r="U109" i="1"/>
  <c r="S244" i="13"/>
  <c r="R244" i="13" s="1"/>
  <c r="W244" i="1"/>
  <c r="S231" i="13"/>
  <c r="R231" i="13" s="1"/>
  <c r="W231" i="1"/>
  <c r="W185" i="1"/>
  <c r="S185" i="13"/>
  <c r="R185" i="13" s="1"/>
  <c r="W144" i="1"/>
  <c r="S144" i="13"/>
  <c r="R144" i="13" s="1"/>
  <c r="S67" i="13"/>
  <c r="R67" i="13" s="1"/>
  <c r="W67" i="1"/>
  <c r="S55" i="13"/>
  <c r="R55" i="13" s="1"/>
  <c r="W55" i="1"/>
  <c r="S218" i="14"/>
  <c r="R218" i="14" s="1"/>
  <c r="Y218" i="1"/>
  <c r="S154" i="14"/>
  <c r="R154" i="14" s="1"/>
  <c r="Y154" i="1"/>
  <c r="S185" i="12"/>
  <c r="R185" i="12" s="1"/>
  <c r="U185" i="1"/>
  <c r="S175" i="12"/>
  <c r="R175" i="12" s="1"/>
  <c r="U175" i="1"/>
  <c r="S207" i="13"/>
  <c r="R207" i="13" s="1"/>
  <c r="W207" i="1"/>
  <c r="W198" i="1"/>
  <c r="S198" i="13"/>
  <c r="R198" i="13" s="1"/>
  <c r="W170" i="1"/>
  <c r="S170" i="13"/>
  <c r="R170" i="13" s="1"/>
  <c r="S101" i="13"/>
  <c r="R101" i="13" s="1"/>
  <c r="W101" i="1"/>
  <c r="S90" i="13"/>
  <c r="R90" i="13" s="1"/>
  <c r="W90" i="1"/>
  <c r="S32" i="13"/>
  <c r="R32" i="13" s="1"/>
  <c r="W32" i="1"/>
  <c r="S23" i="13"/>
  <c r="R23" i="13" s="1"/>
  <c r="W23" i="1"/>
  <c r="Y233" i="1"/>
  <c r="S233" i="14"/>
  <c r="R233" i="14" s="1"/>
  <c r="Y208" i="1"/>
  <c r="S208" i="14"/>
  <c r="R208" i="14" s="1"/>
  <c r="S176" i="14"/>
  <c r="R176" i="14" s="1"/>
  <c r="Y176" i="1"/>
  <c r="Y140" i="1"/>
  <c r="S140" i="14"/>
  <c r="R140" i="14" s="1"/>
  <c r="S87" i="14"/>
  <c r="R87" i="14" s="1"/>
  <c r="Y87" i="1"/>
  <c r="S42" i="14"/>
  <c r="R42" i="14" s="1"/>
  <c r="Y42" i="1"/>
  <c r="S250" i="15"/>
  <c r="R250" i="15" s="1"/>
  <c r="AA250" i="1"/>
  <c r="S134" i="13"/>
  <c r="R134" i="13" s="1"/>
  <c r="W134" i="1"/>
  <c r="S122" i="13"/>
  <c r="R122" i="13" s="1"/>
  <c r="W122" i="1"/>
  <c r="S80" i="13"/>
  <c r="R80" i="13" s="1"/>
  <c r="W80" i="1"/>
  <c r="S47" i="13"/>
  <c r="R47" i="13" s="1"/>
  <c r="W47" i="1"/>
  <c r="S268" i="14"/>
  <c r="R268" i="14" s="1"/>
  <c r="Y268" i="1"/>
  <c r="S230" i="14"/>
  <c r="R230" i="14" s="1"/>
  <c r="Y230" i="1"/>
  <c r="S196" i="14"/>
  <c r="R196" i="14" s="1"/>
  <c r="Y196" i="1"/>
  <c r="S172" i="14"/>
  <c r="R172" i="14" s="1"/>
  <c r="Y172" i="1"/>
  <c r="S136" i="14"/>
  <c r="R136" i="14" s="1"/>
  <c r="Y136" i="1"/>
  <c r="S69" i="14"/>
  <c r="R69" i="14" s="1"/>
  <c r="Y69" i="1"/>
  <c r="S57" i="14"/>
  <c r="R57" i="14" s="1"/>
  <c r="Y57" i="1"/>
  <c r="S40" i="14"/>
  <c r="R40" i="14" s="1"/>
  <c r="Y40" i="1"/>
  <c r="S268" i="15"/>
  <c r="R268" i="15" s="1"/>
  <c r="AA268" i="1"/>
  <c r="AA248" i="1"/>
  <c r="S248" i="15"/>
  <c r="R248" i="15" s="1"/>
  <c r="AA238" i="1"/>
  <c r="S238" i="15"/>
  <c r="R238" i="15" s="1"/>
  <c r="AA230" i="1"/>
  <c r="S230" i="15"/>
  <c r="R230" i="15" s="1"/>
  <c r="S31" i="12"/>
  <c r="R31" i="12" s="1"/>
  <c r="U31" i="1"/>
  <c r="S22" i="12"/>
  <c r="R22" i="12" s="1"/>
  <c r="U22" i="1"/>
  <c r="W264" i="1"/>
  <c r="S264" i="13"/>
  <c r="R264" i="13" s="1"/>
  <c r="S167" i="13"/>
  <c r="R167" i="13" s="1"/>
  <c r="W167" i="1"/>
  <c r="S158" i="13"/>
  <c r="R158" i="13" s="1"/>
  <c r="W158" i="1"/>
  <c r="W41" i="1"/>
  <c r="S41" i="13"/>
  <c r="R41" i="13" s="1"/>
  <c r="S261" i="14"/>
  <c r="R261" i="14" s="1"/>
  <c r="Y261" i="1"/>
  <c r="S226" i="14"/>
  <c r="R226" i="14" s="1"/>
  <c r="Y226" i="1"/>
  <c r="S99" i="14"/>
  <c r="R99" i="14" s="1"/>
  <c r="Y99" i="1"/>
  <c r="S261" i="15"/>
  <c r="R261" i="15" s="1"/>
  <c r="AA261" i="1"/>
  <c r="AA255" i="1"/>
  <c r="S255" i="15"/>
  <c r="R255" i="15" s="1"/>
  <c r="S222" i="15"/>
  <c r="R222" i="15" s="1"/>
  <c r="AA222" i="1"/>
  <c r="S201" i="15"/>
  <c r="R201" i="15" s="1"/>
  <c r="AA201" i="1"/>
  <c r="S162" i="15"/>
  <c r="R162" i="15" s="1"/>
  <c r="AA162" i="1"/>
  <c r="AA151" i="1"/>
  <c r="S151" i="15"/>
  <c r="R151" i="15" s="1"/>
  <c r="S111" i="15"/>
  <c r="R111" i="15" s="1"/>
  <c r="AA111" i="1"/>
  <c r="S78" i="15"/>
  <c r="R78" i="15" s="1"/>
  <c r="AA78" i="1"/>
  <c r="S64" i="15"/>
  <c r="R64" i="15" s="1"/>
  <c r="AA64" i="1"/>
  <c r="S30" i="15"/>
  <c r="R30" i="15" s="1"/>
  <c r="AA30" i="1"/>
  <c r="S223" i="16"/>
  <c r="R223" i="16" s="1"/>
  <c r="AC223" i="1"/>
  <c r="S193" i="16"/>
  <c r="R193" i="16" s="1"/>
  <c r="AC193" i="1"/>
  <c r="S159" i="16"/>
  <c r="R159" i="16" s="1"/>
  <c r="AC159" i="1"/>
  <c r="S92" i="16"/>
  <c r="R92" i="16" s="1"/>
  <c r="AC92" i="1"/>
  <c r="S42" i="16"/>
  <c r="R42" i="16" s="1"/>
  <c r="AC42" i="1"/>
  <c r="S32" i="16"/>
  <c r="R32" i="16" s="1"/>
  <c r="AC32" i="1"/>
  <c r="S213" i="17"/>
  <c r="R213" i="17" s="1"/>
  <c r="AE213" i="1"/>
  <c r="S111" i="17"/>
  <c r="R111" i="17" s="1"/>
  <c r="AE111" i="1"/>
  <c r="AE72" i="1"/>
  <c r="S72" i="17"/>
  <c r="R72" i="17" s="1"/>
  <c r="S37" i="17"/>
  <c r="R37" i="17" s="1"/>
  <c r="AE37" i="1"/>
  <c r="AG249" i="1"/>
  <c r="S249" i="18"/>
  <c r="R249" i="18" s="1"/>
  <c r="S197" i="18"/>
  <c r="R197" i="18" s="1"/>
  <c r="AG197" i="1"/>
  <c r="W69" i="1"/>
  <c r="S69" i="13"/>
  <c r="R69" i="13" s="1"/>
  <c r="S46" i="14"/>
  <c r="R46" i="14" s="1"/>
  <c r="Y46" i="1"/>
  <c r="AA192" i="1"/>
  <c r="S192" i="15"/>
  <c r="R192" i="15" s="1"/>
  <c r="S143" i="15"/>
  <c r="R143" i="15" s="1"/>
  <c r="AA143" i="1"/>
  <c r="S105" i="15"/>
  <c r="R105" i="15" s="1"/>
  <c r="AA105" i="1"/>
  <c r="S56" i="15"/>
  <c r="R56" i="15" s="1"/>
  <c r="AA56" i="1"/>
  <c r="S25" i="15"/>
  <c r="R25" i="15" s="1"/>
  <c r="AA25" i="1"/>
  <c r="S247" i="16"/>
  <c r="R247" i="16" s="1"/>
  <c r="AC247" i="1"/>
  <c r="S208" i="16"/>
  <c r="R208" i="16" s="1"/>
  <c r="AC208" i="1"/>
  <c r="S150" i="16"/>
  <c r="R150" i="16" s="1"/>
  <c r="AC150" i="1"/>
  <c r="S116" i="16"/>
  <c r="R116" i="16" s="1"/>
  <c r="AC116" i="1"/>
  <c r="S107" i="16"/>
  <c r="R107" i="16" s="1"/>
  <c r="AC107" i="1"/>
  <c r="S26" i="16"/>
  <c r="R26" i="16" s="1"/>
  <c r="AC26" i="1"/>
  <c r="AE254" i="1"/>
  <c r="S254" i="17"/>
  <c r="R254" i="17" s="1"/>
  <c r="AE207" i="1"/>
  <c r="S207" i="17"/>
  <c r="R207" i="17" s="1"/>
  <c r="AE198" i="1"/>
  <c r="S198" i="17"/>
  <c r="R198" i="17" s="1"/>
  <c r="S153" i="17"/>
  <c r="R153" i="17" s="1"/>
  <c r="AE153" i="1"/>
  <c r="S144" i="17"/>
  <c r="R144" i="17" s="1"/>
  <c r="AE144" i="1"/>
  <c r="S106" i="17"/>
  <c r="R106" i="17" s="1"/>
  <c r="AE106" i="1"/>
  <c r="S29" i="17"/>
  <c r="R29" i="17" s="1"/>
  <c r="AE29" i="1"/>
  <c r="S261" i="18"/>
  <c r="R261" i="18" s="1"/>
  <c r="AG261" i="1"/>
  <c r="AG194" i="1"/>
  <c r="S194" i="18"/>
  <c r="R194" i="18" s="1"/>
  <c r="AG153" i="1"/>
  <c r="S153" i="18"/>
  <c r="R153" i="18" s="1"/>
  <c r="AG76" i="1"/>
  <c r="S76" i="18"/>
  <c r="R76" i="18" s="1"/>
  <c r="W190" i="1"/>
  <c r="S190" i="13"/>
  <c r="R190" i="13" s="1"/>
  <c r="S114" i="14"/>
  <c r="R114" i="14" s="1"/>
  <c r="Y114" i="1"/>
  <c r="S29" i="14"/>
  <c r="R29" i="14" s="1"/>
  <c r="Y29" i="1"/>
  <c r="AA183" i="1"/>
  <c r="S183" i="15"/>
  <c r="R183" i="15" s="1"/>
  <c r="AA172" i="1"/>
  <c r="S172" i="15"/>
  <c r="R172" i="15" s="1"/>
  <c r="S131" i="15"/>
  <c r="R131" i="15" s="1"/>
  <c r="AA131" i="1"/>
  <c r="S120" i="15"/>
  <c r="R120" i="15" s="1"/>
  <c r="AA120" i="1"/>
  <c r="AA89" i="1"/>
  <c r="S89" i="15"/>
  <c r="R89" i="15" s="1"/>
  <c r="S44" i="15"/>
  <c r="R44" i="15" s="1"/>
  <c r="AA44" i="1"/>
  <c r="S262" i="16"/>
  <c r="R262" i="16" s="1"/>
  <c r="AC262" i="1"/>
  <c r="S236" i="16"/>
  <c r="R236" i="16" s="1"/>
  <c r="AC236" i="1"/>
  <c r="S203" i="16"/>
  <c r="R203" i="16" s="1"/>
  <c r="AC203" i="1"/>
  <c r="S180" i="16"/>
  <c r="R180" i="16" s="1"/>
  <c r="AC180" i="1"/>
  <c r="S140" i="16"/>
  <c r="R140" i="16" s="1"/>
  <c r="AC140" i="1"/>
  <c r="S99" i="16"/>
  <c r="R99" i="16" s="1"/>
  <c r="AC99" i="1"/>
  <c r="S63" i="16"/>
  <c r="R63" i="16" s="1"/>
  <c r="AC63" i="1"/>
  <c r="S52" i="16"/>
  <c r="R52" i="16" s="1"/>
  <c r="AC52" i="1"/>
  <c r="S269" i="17"/>
  <c r="R269" i="17" s="1"/>
  <c r="AE269" i="1"/>
  <c r="S248" i="17"/>
  <c r="R248" i="17" s="1"/>
  <c r="AE248" i="1"/>
  <c r="S222" i="17"/>
  <c r="R222" i="17" s="1"/>
  <c r="AE222" i="1"/>
  <c r="S192" i="17"/>
  <c r="R192" i="17" s="1"/>
  <c r="AE192" i="1"/>
  <c r="S133" i="17"/>
  <c r="R133" i="17" s="1"/>
  <c r="AE133" i="1"/>
  <c r="S96" i="17"/>
  <c r="R96" i="17" s="1"/>
  <c r="AE96" i="1"/>
  <c r="AE56" i="1"/>
  <c r="S56" i="17"/>
  <c r="R56" i="17" s="1"/>
  <c r="AG236" i="1"/>
  <c r="S236" i="18"/>
  <c r="R236" i="18" s="1"/>
  <c r="AG212" i="1"/>
  <c r="S212" i="18"/>
  <c r="R212" i="18" s="1"/>
  <c r="S180" i="18"/>
  <c r="R180" i="18" s="1"/>
  <c r="AG180" i="1"/>
  <c r="AG144" i="1"/>
  <c r="S144" i="18"/>
  <c r="R144" i="18" s="1"/>
  <c r="AG110" i="1"/>
  <c r="S110" i="18"/>
  <c r="R110" i="18" s="1"/>
  <c r="AG69" i="1"/>
  <c r="S69" i="18"/>
  <c r="R69" i="18" s="1"/>
  <c r="AG57" i="1"/>
  <c r="S57" i="18"/>
  <c r="R57" i="18" s="1"/>
  <c r="AC130" i="1"/>
  <c r="S130" i="16"/>
  <c r="R130" i="16" s="1"/>
  <c r="S122" i="17"/>
  <c r="R122" i="17" s="1"/>
  <c r="AE122" i="1"/>
  <c r="S114" i="17"/>
  <c r="R114" i="17" s="1"/>
  <c r="AE114" i="1"/>
  <c r="AC260" i="1"/>
  <c r="S260" i="16"/>
  <c r="R260" i="16" s="1"/>
  <c r="S226" i="16"/>
  <c r="R226" i="16" s="1"/>
  <c r="AC226" i="1"/>
  <c r="S263" i="17"/>
  <c r="R263" i="17" s="1"/>
  <c r="AE263" i="1"/>
  <c r="AE240" i="1"/>
  <c r="S240" i="17"/>
  <c r="R240" i="17" s="1"/>
  <c r="AE87" i="1"/>
  <c r="S87" i="17"/>
  <c r="R87" i="17" s="1"/>
  <c r="S269" i="18"/>
  <c r="R269" i="18" s="1"/>
  <c r="AG269" i="1"/>
  <c r="S260" i="5"/>
  <c r="R260" i="5" s="1"/>
  <c r="G260" i="1"/>
  <c r="S137" i="5"/>
  <c r="R137" i="5" s="1"/>
  <c r="G137" i="1"/>
  <c r="G128" i="1"/>
  <c r="S128" i="5"/>
  <c r="R128" i="5" s="1"/>
  <c r="S197" i="16"/>
  <c r="R197" i="16" s="1"/>
  <c r="AC197" i="1"/>
  <c r="S47" i="16"/>
  <c r="R47" i="16" s="1"/>
  <c r="AC47" i="1"/>
  <c r="S160" i="18"/>
  <c r="R160" i="18" s="1"/>
  <c r="AG160" i="1"/>
  <c r="AG93" i="1"/>
  <c r="S93" i="18"/>
  <c r="R93" i="18" s="1"/>
  <c r="S81" i="18"/>
  <c r="R81" i="18" s="1"/>
  <c r="AG81" i="1"/>
  <c r="S31" i="18"/>
  <c r="R31" i="18" s="1"/>
  <c r="AG31" i="1"/>
  <c r="S258" i="5"/>
  <c r="R258" i="5" s="1"/>
  <c r="G258" i="1"/>
  <c r="S137" i="18"/>
  <c r="R137" i="18" s="1"/>
  <c r="AG137" i="1"/>
  <c r="AG51" i="1"/>
  <c r="S51" i="18"/>
  <c r="R51" i="18" s="1"/>
  <c r="S41" i="15"/>
  <c r="R41" i="15" s="1"/>
  <c r="AA41" i="1"/>
  <c r="S171" i="16"/>
  <c r="R171" i="16" s="1"/>
  <c r="AC171" i="1"/>
  <c r="AE216" i="1"/>
  <c r="S216" i="17"/>
  <c r="R216" i="17" s="1"/>
  <c r="AE180" i="1"/>
  <c r="S180" i="17"/>
  <c r="R180" i="17" s="1"/>
  <c r="AE170" i="1"/>
  <c r="S170" i="17"/>
  <c r="R170" i="17" s="1"/>
  <c r="AE44" i="1"/>
  <c r="S44" i="17"/>
  <c r="R44" i="17" s="1"/>
  <c r="S201" i="18"/>
  <c r="R201" i="18" s="1"/>
  <c r="AG201" i="1"/>
  <c r="S167" i="18"/>
  <c r="R167" i="18" s="1"/>
  <c r="AG167" i="1"/>
  <c r="G253" i="1"/>
  <c r="S253" i="5"/>
  <c r="R253" i="5" s="1"/>
  <c r="S151" i="5"/>
  <c r="R151" i="5" s="1"/>
  <c r="G151" i="1"/>
  <c r="S121" i="18"/>
  <c r="R121" i="18" s="1"/>
  <c r="AG121" i="1"/>
  <c r="S271" i="5"/>
  <c r="R271" i="5" s="1"/>
  <c r="G271" i="1"/>
  <c r="S144" i="5"/>
  <c r="R144" i="5" s="1"/>
  <c r="G144" i="1"/>
  <c r="I99" i="4"/>
  <c r="K99" i="4" s="1"/>
  <c r="L258" i="4"/>
  <c r="O258" i="4" s="1"/>
  <c r="Q258" i="4" s="1"/>
  <c r="I260" i="4"/>
  <c r="K260" i="4" s="1"/>
  <c r="S185" i="16"/>
  <c r="R185" i="16" s="1"/>
  <c r="AC185" i="1"/>
  <c r="S144" i="16"/>
  <c r="R144" i="16" s="1"/>
  <c r="AC144" i="1"/>
  <c r="S110" i="16"/>
  <c r="R110" i="16" s="1"/>
  <c r="AC110" i="1"/>
  <c r="S76" i="16"/>
  <c r="R76" i="16" s="1"/>
  <c r="AC76" i="1"/>
  <c r="S21" i="16"/>
  <c r="R21" i="16" s="1"/>
  <c r="AC21" i="1"/>
  <c r="S202" i="17"/>
  <c r="R202" i="17" s="1"/>
  <c r="AE202" i="1"/>
  <c r="S159" i="17"/>
  <c r="R159" i="17" s="1"/>
  <c r="AE159" i="1"/>
  <c r="S148" i="17"/>
  <c r="R148" i="17" s="1"/>
  <c r="AE148" i="1"/>
  <c r="S138" i="17"/>
  <c r="R138" i="17" s="1"/>
  <c r="AE138" i="1"/>
  <c r="S32" i="17"/>
  <c r="R32" i="17" s="1"/>
  <c r="AE32" i="1"/>
  <c r="S264" i="18"/>
  <c r="R264" i="18" s="1"/>
  <c r="AG264" i="1"/>
  <c r="S243" i="18"/>
  <c r="R243" i="18" s="1"/>
  <c r="AG243" i="1"/>
  <c r="S218" i="18"/>
  <c r="R218" i="18" s="1"/>
  <c r="AG218" i="1"/>
  <c r="AG188" i="1"/>
  <c r="S188" i="18"/>
  <c r="R188" i="18" s="1"/>
  <c r="AG118" i="1"/>
  <c r="S118" i="18"/>
  <c r="R118" i="18" s="1"/>
  <c r="W193" i="1"/>
  <c r="S193" i="13"/>
  <c r="R193" i="13" s="1"/>
  <c r="S128" i="14"/>
  <c r="R128" i="14" s="1"/>
  <c r="Y128" i="1"/>
  <c r="S117" i="14"/>
  <c r="R117" i="14" s="1"/>
  <c r="Y117" i="1"/>
  <c r="Y108" i="1"/>
  <c r="S108" i="14"/>
  <c r="R108" i="14" s="1"/>
  <c r="S23" i="14"/>
  <c r="R23" i="14" s="1"/>
  <c r="Y23" i="1"/>
  <c r="AA166" i="1"/>
  <c r="S166" i="15"/>
  <c r="R166" i="15" s="1"/>
  <c r="S126" i="15"/>
  <c r="R126" i="15" s="1"/>
  <c r="AA126" i="1"/>
  <c r="S93" i="15"/>
  <c r="R93" i="15" s="1"/>
  <c r="AA93" i="1"/>
  <c r="S47" i="15"/>
  <c r="R47" i="15" s="1"/>
  <c r="AA47" i="1"/>
  <c r="S265" i="16"/>
  <c r="R265" i="16" s="1"/>
  <c r="AC265" i="1"/>
  <c r="S239" i="16"/>
  <c r="R239" i="16" s="1"/>
  <c r="AC239" i="1"/>
  <c r="S202" i="16"/>
  <c r="R202" i="16" s="1"/>
  <c r="AC202" i="1"/>
  <c r="S179" i="16"/>
  <c r="R179" i="16" s="1"/>
  <c r="AC179" i="1"/>
  <c r="S105" i="16"/>
  <c r="R105" i="16" s="1"/>
  <c r="AC105" i="1"/>
  <c r="S56" i="16"/>
  <c r="R56" i="16" s="1"/>
  <c r="AC56" i="1"/>
  <c r="S268" i="17"/>
  <c r="R268" i="17" s="1"/>
  <c r="AE268" i="1"/>
  <c r="S225" i="17"/>
  <c r="R225" i="17" s="1"/>
  <c r="AE225" i="1"/>
  <c r="S136" i="17"/>
  <c r="R136" i="17" s="1"/>
  <c r="AE136" i="1"/>
  <c r="S59" i="17"/>
  <c r="R59" i="17" s="1"/>
  <c r="AE59" i="1"/>
  <c r="AG239" i="1"/>
  <c r="S239" i="18"/>
  <c r="R239" i="18" s="1"/>
  <c r="S184" i="18"/>
  <c r="R184" i="18" s="1"/>
  <c r="AG184" i="1"/>
  <c r="S68" i="18"/>
  <c r="R68" i="18" s="1"/>
  <c r="AG68" i="1"/>
  <c r="S129" i="16"/>
  <c r="R129" i="16" s="1"/>
  <c r="AC129" i="1"/>
  <c r="S256" i="18"/>
  <c r="R256" i="18" s="1"/>
  <c r="AG256" i="1"/>
  <c r="AC225" i="1"/>
  <c r="S225" i="16"/>
  <c r="R225" i="16" s="1"/>
  <c r="S258" i="17"/>
  <c r="R258" i="17" s="1"/>
  <c r="AE258" i="1"/>
  <c r="S80" i="17"/>
  <c r="R80" i="17" s="1"/>
  <c r="AE80" i="1"/>
  <c r="S263" i="5"/>
  <c r="R263" i="5" s="1"/>
  <c r="G263" i="1"/>
  <c r="S136" i="5"/>
  <c r="R136" i="5" s="1"/>
  <c r="G136" i="1"/>
  <c r="S50" i="16"/>
  <c r="R50" i="16" s="1"/>
  <c r="AC50" i="1"/>
  <c r="AG98" i="1"/>
  <c r="S98" i="18"/>
  <c r="R98" i="18" s="1"/>
  <c r="S34" i="18"/>
  <c r="R34" i="18" s="1"/>
  <c r="AG34" i="1"/>
  <c r="S49" i="18"/>
  <c r="R49" i="18" s="1"/>
  <c r="AG49" i="1"/>
  <c r="S40" i="15"/>
  <c r="R40" i="15" s="1"/>
  <c r="AA40" i="1"/>
  <c r="AC170" i="1"/>
  <c r="S170" i="16"/>
  <c r="R170" i="16" s="1"/>
  <c r="S215" i="17"/>
  <c r="R215" i="17" s="1"/>
  <c r="AE215" i="1"/>
  <c r="S179" i="17"/>
  <c r="R179" i="17" s="1"/>
  <c r="AE179" i="1"/>
  <c r="S169" i="17"/>
  <c r="R169" i="17" s="1"/>
  <c r="AE169" i="1"/>
  <c r="S208" i="18"/>
  <c r="R208" i="18" s="1"/>
  <c r="AG208" i="1"/>
  <c r="S176" i="18"/>
  <c r="R176" i="18" s="1"/>
  <c r="AG176" i="1"/>
  <c r="S23" i="18"/>
  <c r="R23" i="18" s="1"/>
  <c r="AG23" i="1"/>
  <c r="S150" i="5"/>
  <c r="R150" i="5" s="1"/>
  <c r="G150" i="1"/>
  <c r="S140" i="18"/>
  <c r="R140" i="18" s="1"/>
  <c r="AG140" i="1"/>
  <c r="S54" i="18"/>
  <c r="R54" i="18" s="1"/>
  <c r="AG54" i="1"/>
  <c r="S269" i="5"/>
  <c r="R269" i="5" s="1"/>
  <c r="G269" i="1"/>
  <c r="S142" i="5"/>
  <c r="R142" i="5" s="1"/>
  <c r="G142" i="1"/>
  <c r="M255" i="3"/>
  <c r="N255" i="3"/>
  <c r="L255" i="3"/>
  <c r="I260" i="3"/>
  <c r="K260" i="3" s="1"/>
  <c r="L258" i="3"/>
  <c r="M258" i="3"/>
  <c r="N258" i="3"/>
  <c r="AC54" i="1"/>
  <c r="S54" i="16"/>
  <c r="R54" i="16" s="1"/>
  <c r="S244" i="17"/>
  <c r="R244" i="17" s="1"/>
  <c r="AE244" i="1"/>
  <c r="S129" i="17"/>
  <c r="R129" i="17" s="1"/>
  <c r="AE129" i="1"/>
  <c r="S21" i="17"/>
  <c r="R21" i="17" s="1"/>
  <c r="AE21" i="1"/>
  <c r="S181" i="18"/>
  <c r="R181" i="18" s="1"/>
  <c r="AG181" i="1"/>
  <c r="S107" i="18"/>
  <c r="R107" i="18" s="1"/>
  <c r="AG107" i="1"/>
  <c r="S131" i="16"/>
  <c r="R131" i="16" s="1"/>
  <c r="AC131" i="1"/>
  <c r="S261" i="16"/>
  <c r="R261" i="16" s="1"/>
  <c r="AC261" i="1"/>
  <c r="S260" i="17"/>
  <c r="R260" i="17" s="1"/>
  <c r="AE260" i="1"/>
  <c r="AG270" i="1"/>
  <c r="S270" i="18"/>
  <c r="R270" i="18" s="1"/>
  <c r="S129" i="5"/>
  <c r="R129" i="5" s="1"/>
  <c r="G129" i="1"/>
  <c r="S230" i="18"/>
  <c r="R230" i="18" s="1"/>
  <c r="AG230" i="1"/>
  <c r="S89" i="18"/>
  <c r="R89" i="18" s="1"/>
  <c r="AG89" i="1"/>
  <c r="S28" i="18"/>
  <c r="R28" i="18" s="1"/>
  <c r="AG28" i="1"/>
  <c r="S164" i="5"/>
  <c r="R164" i="5" s="1"/>
  <c r="G164" i="1"/>
  <c r="S131" i="18"/>
  <c r="R131" i="18" s="1"/>
  <c r="AG131" i="1"/>
  <c r="G268" i="1"/>
  <c r="S268" i="5"/>
  <c r="R268" i="5" s="1"/>
  <c r="S205" i="15"/>
  <c r="R205" i="15" s="1"/>
  <c r="AA205" i="1"/>
  <c r="AC167" i="1"/>
  <c r="S167" i="16"/>
  <c r="R167" i="16" s="1"/>
  <c r="S176" i="17"/>
  <c r="R176" i="17" s="1"/>
  <c r="AE176" i="1"/>
  <c r="S45" i="17"/>
  <c r="R45" i="17" s="1"/>
  <c r="AE45" i="1"/>
  <c r="S21" i="18"/>
  <c r="R21" i="18" s="1"/>
  <c r="AG21" i="1"/>
  <c r="S126" i="18"/>
  <c r="R126" i="18" s="1"/>
  <c r="AG126" i="1"/>
  <c r="I56" i="3"/>
  <c r="K56" i="3" s="1"/>
  <c r="M22" i="3"/>
  <c r="L22" i="3"/>
  <c r="N22" i="3"/>
  <c r="M24" i="3"/>
  <c r="L24" i="3"/>
  <c r="N24" i="3"/>
  <c r="M34" i="3"/>
  <c r="N34" i="3"/>
  <c r="L34" i="3"/>
  <c r="L67" i="3"/>
  <c r="M67" i="3"/>
  <c r="N67" i="3"/>
  <c r="M28" i="3"/>
  <c r="L28" i="3"/>
  <c r="N28" i="3"/>
  <c r="N58" i="3"/>
  <c r="M58" i="3"/>
  <c r="L58" i="3"/>
  <c r="M44" i="3"/>
  <c r="N44" i="3"/>
  <c r="L44" i="3"/>
  <c r="L45" i="3"/>
  <c r="N45" i="3"/>
  <c r="M45" i="3"/>
  <c r="L238" i="4"/>
  <c r="O238" i="4" s="1"/>
  <c r="Q238" i="4" s="1"/>
  <c r="I165" i="4"/>
  <c r="K165" i="4" s="1"/>
  <c r="L223" i="4"/>
  <c r="O223" i="4" s="1"/>
  <c r="Q223" i="4" s="1"/>
  <c r="L177" i="4"/>
  <c r="O177" i="4" s="1"/>
  <c r="L240" i="4"/>
  <c r="O240" i="4" s="1"/>
  <c r="Q240" i="4" s="1"/>
  <c r="L246" i="4"/>
  <c r="O246" i="4" s="1"/>
  <c r="Q246" i="4" s="1"/>
  <c r="L167" i="4"/>
  <c r="O167" i="4" s="1"/>
  <c r="Q167" i="4" s="1"/>
  <c r="AL106" i="1"/>
  <c r="T106" i="4"/>
  <c r="L112" i="4"/>
  <c r="O112" i="4" s="1"/>
  <c r="Q112" i="4" s="1"/>
  <c r="L108" i="4"/>
  <c r="O108" i="4" s="1"/>
  <c r="L228" i="4"/>
  <c r="O228" i="4" s="1"/>
  <c r="Q228" i="4" s="1"/>
  <c r="L233" i="4"/>
  <c r="O233" i="4" s="1"/>
  <c r="Q233" i="4" s="1"/>
  <c r="L162" i="4"/>
  <c r="O162" i="4" s="1"/>
  <c r="Q162" i="4" s="1"/>
  <c r="L158" i="4"/>
  <c r="O158" i="4" s="1"/>
  <c r="Q158" i="4" s="1"/>
  <c r="I232" i="4"/>
  <c r="K232" i="4" s="1"/>
  <c r="L237" i="4"/>
  <c r="O237" i="4" s="1"/>
  <c r="Q237" i="4" s="1"/>
  <c r="I253" i="1"/>
  <c r="S253" i="6"/>
  <c r="R253" i="6" s="1"/>
  <c r="S162" i="6"/>
  <c r="R162" i="6" s="1"/>
  <c r="I162" i="1"/>
  <c r="S131" i="6"/>
  <c r="R131" i="6" s="1"/>
  <c r="I131" i="1"/>
  <c r="S28" i="6"/>
  <c r="R28" i="6" s="1"/>
  <c r="I28" i="1"/>
  <c r="I230" i="1"/>
  <c r="S230" i="6"/>
  <c r="R230" i="6" s="1"/>
  <c r="S222" i="6"/>
  <c r="R222" i="6" s="1"/>
  <c r="I222" i="1"/>
  <c r="S201" i="6"/>
  <c r="R201" i="6" s="1"/>
  <c r="I201" i="1"/>
  <c r="S181" i="6"/>
  <c r="R181" i="6" s="1"/>
  <c r="I181" i="1"/>
  <c r="I159" i="1"/>
  <c r="S159" i="6"/>
  <c r="R159" i="6" s="1"/>
  <c r="I98" i="1"/>
  <c r="S98" i="6"/>
  <c r="R98" i="6" s="1"/>
  <c r="I54" i="1"/>
  <c r="S54" i="6"/>
  <c r="R54" i="6" s="1"/>
  <c r="I22" i="1"/>
  <c r="S22" i="6"/>
  <c r="R22" i="6" s="1"/>
  <c r="S263" i="6"/>
  <c r="R263" i="6" s="1"/>
  <c r="I263" i="1"/>
  <c r="I217" i="1"/>
  <c r="S217" i="6"/>
  <c r="R217" i="6" s="1"/>
  <c r="S154" i="6"/>
  <c r="R154" i="6" s="1"/>
  <c r="I154" i="1"/>
  <c r="S87" i="6"/>
  <c r="R87" i="6" s="1"/>
  <c r="I87" i="1"/>
  <c r="I76" i="1"/>
  <c r="S76" i="6"/>
  <c r="R76" i="6" s="1"/>
  <c r="S215" i="6"/>
  <c r="R215" i="6" s="1"/>
  <c r="I215" i="1"/>
  <c r="S42" i="6"/>
  <c r="R42" i="6" s="1"/>
  <c r="I42" i="1"/>
  <c r="K236" i="1"/>
  <c r="S236" i="7"/>
  <c r="R236" i="7" s="1"/>
  <c r="S228" i="7"/>
  <c r="R228" i="7" s="1"/>
  <c r="K228" i="1"/>
  <c r="S175" i="7"/>
  <c r="R175" i="7" s="1"/>
  <c r="K175" i="1"/>
  <c r="S134" i="7"/>
  <c r="R134" i="7" s="1"/>
  <c r="K134" i="1"/>
  <c r="S87" i="7"/>
  <c r="R87" i="7" s="1"/>
  <c r="K87" i="1"/>
  <c r="I171" i="1"/>
  <c r="S171" i="6"/>
  <c r="R171" i="6" s="1"/>
  <c r="S148" i="6"/>
  <c r="R148" i="6" s="1"/>
  <c r="I148" i="1"/>
  <c r="S268" i="7"/>
  <c r="R268" i="7" s="1"/>
  <c r="K268" i="1"/>
  <c r="K199" i="1"/>
  <c r="S199" i="7"/>
  <c r="R199" i="7" s="1"/>
  <c r="K162" i="1"/>
  <c r="S162" i="7"/>
  <c r="R162" i="7" s="1"/>
  <c r="S133" i="7"/>
  <c r="R133" i="7" s="1"/>
  <c r="K133" i="1"/>
  <c r="S121" i="7"/>
  <c r="R121" i="7" s="1"/>
  <c r="K121" i="1"/>
  <c r="S112" i="6"/>
  <c r="R112" i="6" s="1"/>
  <c r="I112" i="1"/>
  <c r="I58" i="1"/>
  <c r="S58" i="6"/>
  <c r="R58" i="6" s="1"/>
  <c r="S260" i="7"/>
  <c r="R260" i="7" s="1"/>
  <c r="K260" i="1"/>
  <c r="K217" i="1"/>
  <c r="S217" i="7"/>
  <c r="R217" i="7" s="1"/>
  <c r="S190" i="7"/>
  <c r="R190" i="7" s="1"/>
  <c r="K190" i="1"/>
  <c r="K148" i="1"/>
  <c r="S148" i="7"/>
  <c r="R148" i="7" s="1"/>
  <c r="S118" i="7"/>
  <c r="R118" i="7" s="1"/>
  <c r="K118" i="1"/>
  <c r="K62" i="1"/>
  <c r="S62" i="7"/>
  <c r="R62" i="7" s="1"/>
  <c r="S51" i="7"/>
  <c r="R51" i="7" s="1"/>
  <c r="K51" i="1"/>
  <c r="M269" i="1"/>
  <c r="S269" i="8"/>
  <c r="R269" i="8" s="1"/>
  <c r="M213" i="1"/>
  <c r="S213" i="8"/>
  <c r="R213" i="8" s="1"/>
  <c r="S187" i="8"/>
  <c r="R187" i="8" s="1"/>
  <c r="M187" i="1"/>
  <c r="S127" i="8"/>
  <c r="R127" i="8" s="1"/>
  <c r="M127" i="1"/>
  <c r="S95" i="8"/>
  <c r="R95" i="8" s="1"/>
  <c r="M95" i="1"/>
  <c r="S242" i="7"/>
  <c r="R242" i="7" s="1"/>
  <c r="K242" i="1"/>
  <c r="S34" i="7"/>
  <c r="R34" i="7" s="1"/>
  <c r="K34" i="1"/>
  <c r="S112" i="7"/>
  <c r="R112" i="7" s="1"/>
  <c r="K112" i="1"/>
  <c r="K101" i="1"/>
  <c r="S101" i="7"/>
  <c r="R101" i="7" s="1"/>
  <c r="S25" i="7"/>
  <c r="R25" i="7" s="1"/>
  <c r="K25" i="1"/>
  <c r="M246" i="1"/>
  <c r="S246" i="8"/>
  <c r="R246" i="8" s="1"/>
  <c r="M236" i="1"/>
  <c r="S236" i="8"/>
  <c r="R236" i="8" s="1"/>
  <c r="S203" i="8"/>
  <c r="R203" i="8" s="1"/>
  <c r="M203" i="1"/>
  <c r="S145" i="8"/>
  <c r="R145" i="8" s="1"/>
  <c r="M145" i="1"/>
  <c r="S107" i="8"/>
  <c r="R107" i="8" s="1"/>
  <c r="M107" i="1"/>
  <c r="M62" i="1"/>
  <c r="S62" i="8"/>
  <c r="R62" i="8" s="1"/>
  <c r="M224" i="1"/>
  <c r="S224" i="8"/>
  <c r="R224" i="8" s="1"/>
  <c r="S196" i="8"/>
  <c r="R196" i="8" s="1"/>
  <c r="M196" i="1"/>
  <c r="M159" i="1"/>
  <c r="S159" i="8"/>
  <c r="R159" i="8" s="1"/>
  <c r="M57" i="1"/>
  <c r="S57" i="8"/>
  <c r="R57" i="8" s="1"/>
  <c r="S263" i="9"/>
  <c r="R263" i="9" s="1"/>
  <c r="O263" i="1"/>
  <c r="S206" i="9"/>
  <c r="R206" i="9" s="1"/>
  <c r="O206" i="1"/>
  <c r="O183" i="1"/>
  <c r="S183" i="9"/>
  <c r="R183" i="9" s="1"/>
  <c r="S114" i="9"/>
  <c r="R114" i="9" s="1"/>
  <c r="O114" i="1"/>
  <c r="S92" i="9"/>
  <c r="R92" i="9" s="1"/>
  <c r="O92" i="1"/>
  <c r="S64" i="9"/>
  <c r="R64" i="9" s="1"/>
  <c r="O64" i="1"/>
  <c r="S45" i="9"/>
  <c r="R45" i="9" s="1"/>
  <c r="O45" i="1"/>
  <c r="S262" i="10"/>
  <c r="R262" i="10" s="1"/>
  <c r="Q262" i="1"/>
  <c r="K253" i="1"/>
  <c r="S253" i="7"/>
  <c r="R253" i="7" s="1"/>
  <c r="K41" i="1"/>
  <c r="S41" i="7"/>
  <c r="R41" i="7" s="1"/>
  <c r="S134" i="8"/>
  <c r="R134" i="8" s="1"/>
  <c r="M134" i="1"/>
  <c r="S114" i="8"/>
  <c r="R114" i="8" s="1"/>
  <c r="M114" i="1"/>
  <c r="S47" i="8"/>
  <c r="R47" i="8" s="1"/>
  <c r="M47" i="1"/>
  <c r="S24" i="8"/>
  <c r="R24" i="8" s="1"/>
  <c r="M24" i="1"/>
  <c r="O248" i="1"/>
  <c r="S248" i="9"/>
  <c r="R248" i="9" s="1"/>
  <c r="S203" i="9"/>
  <c r="R203" i="9" s="1"/>
  <c r="O203" i="1"/>
  <c r="O162" i="1"/>
  <c r="S162" i="9"/>
  <c r="R162" i="9" s="1"/>
  <c r="O135" i="1"/>
  <c r="S135" i="9"/>
  <c r="R135" i="9" s="1"/>
  <c r="S107" i="9"/>
  <c r="R107" i="9" s="1"/>
  <c r="O107" i="1"/>
  <c r="S52" i="9"/>
  <c r="R52" i="9" s="1"/>
  <c r="O52" i="1"/>
  <c r="S33" i="9"/>
  <c r="R33" i="9" s="1"/>
  <c r="O33" i="1"/>
  <c r="S33" i="7"/>
  <c r="R33" i="7" s="1"/>
  <c r="K33" i="1"/>
  <c r="S264" i="8"/>
  <c r="R264" i="8" s="1"/>
  <c r="M264" i="1"/>
  <c r="S215" i="8"/>
  <c r="R215" i="8" s="1"/>
  <c r="M215" i="1"/>
  <c r="S166" i="8"/>
  <c r="R166" i="8" s="1"/>
  <c r="M166" i="1"/>
  <c r="S271" i="9"/>
  <c r="R271" i="9" s="1"/>
  <c r="O271" i="1"/>
  <c r="S239" i="9"/>
  <c r="R239" i="9" s="1"/>
  <c r="O239" i="1"/>
  <c r="S216" i="9"/>
  <c r="R216" i="9" s="1"/>
  <c r="O216" i="1"/>
  <c r="S174" i="9"/>
  <c r="R174" i="9" s="1"/>
  <c r="O174" i="1"/>
  <c r="S145" i="9"/>
  <c r="R145" i="9" s="1"/>
  <c r="O145" i="1"/>
  <c r="S100" i="9"/>
  <c r="R100" i="9" s="1"/>
  <c r="O100" i="1"/>
  <c r="O23" i="1"/>
  <c r="S23" i="9"/>
  <c r="R23" i="9" s="1"/>
  <c r="S184" i="8"/>
  <c r="R184" i="8" s="1"/>
  <c r="M184" i="1"/>
  <c r="S174" i="8"/>
  <c r="R174" i="8" s="1"/>
  <c r="M174" i="1"/>
  <c r="S40" i="8"/>
  <c r="R40" i="8" s="1"/>
  <c r="M40" i="1"/>
  <c r="O268" i="1"/>
  <c r="S268" i="9"/>
  <c r="R268" i="9" s="1"/>
  <c r="S225" i="9"/>
  <c r="R225" i="9" s="1"/>
  <c r="O225" i="1"/>
  <c r="S210" i="9"/>
  <c r="R210" i="9" s="1"/>
  <c r="O210" i="1"/>
  <c r="S212" i="10"/>
  <c r="R212" i="10" s="1"/>
  <c r="Q212" i="1"/>
  <c r="Q111" i="1"/>
  <c r="S111" i="10"/>
  <c r="R111" i="10" s="1"/>
  <c r="S76" i="9"/>
  <c r="R76" i="9" s="1"/>
  <c r="O76" i="1"/>
  <c r="S206" i="10"/>
  <c r="R206" i="10" s="1"/>
  <c r="Q206" i="1"/>
  <c r="S164" i="10"/>
  <c r="R164" i="10" s="1"/>
  <c r="Q164" i="1"/>
  <c r="S152" i="10"/>
  <c r="R152" i="10" s="1"/>
  <c r="Q152" i="1"/>
  <c r="Q129" i="1"/>
  <c r="S129" i="10"/>
  <c r="R129" i="10" s="1"/>
  <c r="S90" i="10"/>
  <c r="R90" i="10" s="1"/>
  <c r="Q90" i="1"/>
  <c r="Q64" i="1"/>
  <c r="S64" i="10"/>
  <c r="R64" i="10" s="1"/>
  <c r="S116" i="9"/>
  <c r="R116" i="9" s="1"/>
  <c r="O116" i="1"/>
  <c r="S216" i="10"/>
  <c r="R216" i="10" s="1"/>
  <c r="Q216" i="1"/>
  <c r="S187" i="10"/>
  <c r="R187" i="10" s="1"/>
  <c r="Q187" i="1"/>
  <c r="Q147" i="1"/>
  <c r="S147" i="10"/>
  <c r="R147" i="10" s="1"/>
  <c r="Q54" i="1"/>
  <c r="S54" i="10"/>
  <c r="R54" i="10" s="1"/>
  <c r="S270" i="10"/>
  <c r="R270" i="10" s="1"/>
  <c r="Q270" i="1"/>
  <c r="S240" i="10"/>
  <c r="R240" i="10" s="1"/>
  <c r="Q240" i="1"/>
  <c r="S226" i="10"/>
  <c r="R226" i="10" s="1"/>
  <c r="Q226" i="1"/>
  <c r="Q213" i="1"/>
  <c r="S213" i="10"/>
  <c r="R213" i="10" s="1"/>
  <c r="Q176" i="1"/>
  <c r="S176" i="10"/>
  <c r="R176" i="10" s="1"/>
  <c r="S117" i="10"/>
  <c r="R117" i="10" s="1"/>
  <c r="Q117" i="1"/>
  <c r="S98" i="10"/>
  <c r="R98" i="10" s="1"/>
  <c r="Q98" i="1"/>
  <c r="S49" i="10"/>
  <c r="R49" i="10" s="1"/>
  <c r="Q49" i="1"/>
  <c r="Q41" i="1"/>
  <c r="S41" i="10"/>
  <c r="R41" i="10" s="1"/>
  <c r="S31" i="10"/>
  <c r="R31" i="10" s="1"/>
  <c r="Q31" i="1"/>
  <c r="S21" i="10"/>
  <c r="R21" i="10" s="1"/>
  <c r="Q21" i="1"/>
  <c r="S260" i="1"/>
  <c r="S260" i="11"/>
  <c r="R260" i="11" s="1"/>
  <c r="S203" i="1"/>
  <c r="S203" i="11"/>
  <c r="R203" i="11" s="1"/>
  <c r="S137" i="1"/>
  <c r="S137" i="11"/>
  <c r="R137" i="11" s="1"/>
  <c r="S108" i="11"/>
  <c r="R108" i="11" s="1"/>
  <c r="S108" i="1"/>
  <c r="S50" i="1"/>
  <c r="S50" i="11"/>
  <c r="R50" i="11" s="1"/>
  <c r="S243" i="12"/>
  <c r="R243" i="12" s="1"/>
  <c r="U243" i="1"/>
  <c r="S218" i="12"/>
  <c r="R218" i="12" s="1"/>
  <c r="U218" i="1"/>
  <c r="S192" i="12"/>
  <c r="R192" i="12" s="1"/>
  <c r="U192" i="1"/>
  <c r="S151" i="12"/>
  <c r="R151" i="12" s="1"/>
  <c r="U151" i="1"/>
  <c r="S121" i="12"/>
  <c r="R121" i="12" s="1"/>
  <c r="U121" i="1"/>
  <c r="S62" i="12"/>
  <c r="R62" i="12" s="1"/>
  <c r="U62" i="1"/>
  <c r="U37" i="1"/>
  <c r="S37" i="12"/>
  <c r="R37" i="12" s="1"/>
  <c r="Q58" i="1"/>
  <c r="S58" i="10"/>
  <c r="R58" i="10" s="1"/>
  <c r="S231" i="11"/>
  <c r="R231" i="11" s="1"/>
  <c r="S231" i="1"/>
  <c r="S223" i="11"/>
  <c r="R223" i="11" s="1"/>
  <c r="S223" i="1"/>
  <c r="S193" i="11"/>
  <c r="R193" i="11" s="1"/>
  <c r="S193" i="1"/>
  <c r="S154" i="11"/>
  <c r="R154" i="11" s="1"/>
  <c r="S154" i="1"/>
  <c r="S72" i="11"/>
  <c r="R72" i="11" s="1"/>
  <c r="S72" i="1"/>
  <c r="S268" i="12"/>
  <c r="R268" i="12" s="1"/>
  <c r="U268" i="1"/>
  <c r="U230" i="1"/>
  <c r="S230" i="12"/>
  <c r="R230" i="12" s="1"/>
  <c r="S222" i="11"/>
  <c r="R222" i="11" s="1"/>
  <c r="S222" i="1"/>
  <c r="S153" i="11"/>
  <c r="R153" i="11" s="1"/>
  <c r="S153" i="1"/>
  <c r="S126" i="11"/>
  <c r="R126" i="11" s="1"/>
  <c r="S126" i="1"/>
  <c r="S69" i="11"/>
  <c r="R69" i="11" s="1"/>
  <c r="S69" i="1"/>
  <c r="S42" i="1"/>
  <c r="S42" i="11"/>
  <c r="R42" i="11" s="1"/>
  <c r="S209" i="12"/>
  <c r="R209" i="12" s="1"/>
  <c r="U209" i="1"/>
  <c r="S171" i="12"/>
  <c r="R171" i="12" s="1"/>
  <c r="U171" i="1"/>
  <c r="U141" i="1"/>
  <c r="S141" i="12"/>
  <c r="R141" i="12" s="1"/>
  <c r="S99" i="12"/>
  <c r="R99" i="12" s="1"/>
  <c r="U99" i="1"/>
  <c r="S87" i="12"/>
  <c r="R87" i="12" s="1"/>
  <c r="U87" i="1"/>
  <c r="S50" i="12"/>
  <c r="R50" i="12" s="1"/>
  <c r="U50" i="1"/>
  <c r="S247" i="11"/>
  <c r="R247" i="11" s="1"/>
  <c r="S247" i="1"/>
  <c r="S217" i="1"/>
  <c r="S217" i="11"/>
  <c r="R217" i="11" s="1"/>
  <c r="S208" i="11"/>
  <c r="R208" i="11" s="1"/>
  <c r="S208" i="1"/>
  <c r="S176" i="11"/>
  <c r="R176" i="11" s="1"/>
  <c r="S176" i="1"/>
  <c r="S166" i="1"/>
  <c r="S166" i="11"/>
  <c r="R166" i="11" s="1"/>
  <c r="S116" i="11"/>
  <c r="R116" i="11" s="1"/>
  <c r="S116" i="1"/>
  <c r="S83" i="1"/>
  <c r="S83" i="11"/>
  <c r="R83" i="11" s="1"/>
  <c r="S37" i="11"/>
  <c r="R37" i="11" s="1"/>
  <c r="S37" i="1"/>
  <c r="S26" i="11"/>
  <c r="R26" i="11" s="1"/>
  <c r="S26" i="1"/>
  <c r="S258" i="12"/>
  <c r="R258" i="12" s="1"/>
  <c r="U258" i="1"/>
  <c r="S223" i="12"/>
  <c r="R223" i="12" s="1"/>
  <c r="U223" i="1"/>
  <c r="S198" i="12"/>
  <c r="R198" i="12" s="1"/>
  <c r="U198" i="1"/>
  <c r="S159" i="12"/>
  <c r="R159" i="12" s="1"/>
  <c r="U159" i="1"/>
  <c r="S129" i="12"/>
  <c r="R129" i="12" s="1"/>
  <c r="U129" i="1"/>
  <c r="S75" i="12"/>
  <c r="R75" i="12" s="1"/>
  <c r="U75" i="1"/>
  <c r="S112" i="12"/>
  <c r="R112" i="12" s="1"/>
  <c r="U112" i="1"/>
  <c r="S248" i="13"/>
  <c r="R248" i="13" s="1"/>
  <c r="W248" i="1"/>
  <c r="S238" i="13"/>
  <c r="R238" i="13" s="1"/>
  <c r="W238" i="1"/>
  <c r="W216" i="1"/>
  <c r="S216" i="13"/>
  <c r="R216" i="13" s="1"/>
  <c r="S148" i="13"/>
  <c r="R148" i="13" s="1"/>
  <c r="W148" i="1"/>
  <c r="S138" i="13"/>
  <c r="R138" i="13" s="1"/>
  <c r="W138" i="1"/>
  <c r="W58" i="1"/>
  <c r="S58" i="13"/>
  <c r="R58" i="13" s="1"/>
  <c r="S237" i="14"/>
  <c r="R237" i="14" s="1"/>
  <c r="Y237" i="1"/>
  <c r="Y181" i="1"/>
  <c r="S181" i="14"/>
  <c r="R181" i="14" s="1"/>
  <c r="Y149" i="1"/>
  <c r="S149" i="14"/>
  <c r="R149" i="14" s="1"/>
  <c r="U179" i="1"/>
  <c r="S179" i="12"/>
  <c r="R179" i="12" s="1"/>
  <c r="S210" i="13"/>
  <c r="R210" i="13" s="1"/>
  <c r="W210" i="1"/>
  <c r="S202" i="13"/>
  <c r="R202" i="13" s="1"/>
  <c r="W202" i="1"/>
  <c r="S174" i="13"/>
  <c r="R174" i="13" s="1"/>
  <c r="W174" i="1"/>
  <c r="W107" i="1"/>
  <c r="S107" i="13"/>
  <c r="R107" i="13" s="1"/>
  <c r="W95" i="1"/>
  <c r="S95" i="13"/>
  <c r="R95" i="13" s="1"/>
  <c r="W37" i="1"/>
  <c r="S37" i="13"/>
  <c r="R37" i="13" s="1"/>
  <c r="W26" i="1"/>
  <c r="S26" i="13"/>
  <c r="R26" i="13" s="1"/>
  <c r="Y254" i="1"/>
  <c r="S254" i="14"/>
  <c r="R254" i="14" s="1"/>
  <c r="S212" i="14"/>
  <c r="R212" i="14" s="1"/>
  <c r="Y212" i="1"/>
  <c r="S203" i="14"/>
  <c r="R203" i="14" s="1"/>
  <c r="Y203" i="1"/>
  <c r="S143" i="14"/>
  <c r="R143" i="14" s="1"/>
  <c r="Y143" i="1"/>
  <c r="Y105" i="1"/>
  <c r="S105" i="14"/>
  <c r="R105" i="14" s="1"/>
  <c r="Y80" i="1"/>
  <c r="S80" i="14"/>
  <c r="R80" i="14" s="1"/>
  <c r="S271" i="15"/>
  <c r="R271" i="15" s="1"/>
  <c r="AA271" i="1"/>
  <c r="S56" i="12"/>
  <c r="R56" i="12" s="1"/>
  <c r="U56" i="1"/>
  <c r="S128" i="13"/>
  <c r="R128" i="13" s="1"/>
  <c r="W128" i="1"/>
  <c r="S84" i="13"/>
  <c r="R84" i="13" s="1"/>
  <c r="W84" i="1"/>
  <c r="S50" i="13"/>
  <c r="R50" i="13" s="1"/>
  <c r="W50" i="1"/>
  <c r="S271" i="14"/>
  <c r="R271" i="14" s="1"/>
  <c r="Y271" i="1"/>
  <c r="S247" i="14"/>
  <c r="R247" i="14" s="1"/>
  <c r="Y247" i="1"/>
  <c r="Y199" i="1"/>
  <c r="S199" i="14"/>
  <c r="R199" i="14" s="1"/>
  <c r="Y191" i="1"/>
  <c r="S191" i="14"/>
  <c r="R191" i="14" s="1"/>
  <c r="S166" i="14"/>
  <c r="R166" i="14" s="1"/>
  <c r="Y166" i="1"/>
  <c r="S75" i="14"/>
  <c r="R75" i="14" s="1"/>
  <c r="Y75" i="1"/>
  <c r="S62" i="14"/>
  <c r="R62" i="14" s="1"/>
  <c r="Y62" i="1"/>
  <c r="Y51" i="1"/>
  <c r="S51" i="14"/>
  <c r="R51" i="14" s="1"/>
  <c r="S33" i="14"/>
  <c r="R33" i="14" s="1"/>
  <c r="Y33" i="1"/>
  <c r="S263" i="15"/>
  <c r="R263" i="15" s="1"/>
  <c r="AA263" i="1"/>
  <c r="S242" i="15"/>
  <c r="R242" i="15" s="1"/>
  <c r="AA242" i="1"/>
  <c r="S34" i="12"/>
  <c r="R34" i="12" s="1"/>
  <c r="U34" i="1"/>
  <c r="S25" i="12"/>
  <c r="R25" i="12" s="1"/>
  <c r="U25" i="1"/>
  <c r="S267" i="13"/>
  <c r="R267" i="13" s="1"/>
  <c r="W267" i="1"/>
  <c r="W259" i="1"/>
  <c r="S259" i="13"/>
  <c r="R259" i="13" s="1"/>
  <c r="W161" i="1"/>
  <c r="S161" i="13"/>
  <c r="R161" i="13" s="1"/>
  <c r="W150" i="1"/>
  <c r="S150" i="13"/>
  <c r="R150" i="13" s="1"/>
  <c r="S264" i="14"/>
  <c r="R264" i="14" s="1"/>
  <c r="Y264" i="1"/>
  <c r="S242" i="14"/>
  <c r="R242" i="14" s="1"/>
  <c r="Y242" i="1"/>
  <c r="S221" i="14"/>
  <c r="R221" i="14" s="1"/>
  <c r="Y221" i="1"/>
  <c r="S92" i="14"/>
  <c r="R92" i="14" s="1"/>
  <c r="Y92" i="1"/>
  <c r="S185" i="14"/>
  <c r="R185" i="14" s="1"/>
  <c r="Y185" i="1"/>
  <c r="S225" i="15"/>
  <c r="R225" i="15" s="1"/>
  <c r="AA225" i="1"/>
  <c r="AA195" i="1"/>
  <c r="S195" i="15"/>
  <c r="R195" i="15" s="1"/>
  <c r="AA154" i="1"/>
  <c r="S154" i="15"/>
  <c r="R154" i="15" s="1"/>
  <c r="AA145" i="1"/>
  <c r="S145" i="15"/>
  <c r="R145" i="15" s="1"/>
  <c r="S106" i="15"/>
  <c r="R106" i="15" s="1"/>
  <c r="AA106" i="1"/>
  <c r="S69" i="15"/>
  <c r="R69" i="15" s="1"/>
  <c r="AA69" i="1"/>
  <c r="S33" i="15"/>
  <c r="R33" i="15" s="1"/>
  <c r="AA33" i="1"/>
  <c r="S255" i="16"/>
  <c r="R255" i="16" s="1"/>
  <c r="AC255" i="1"/>
  <c r="S218" i="16"/>
  <c r="R218" i="16" s="1"/>
  <c r="AC218" i="1"/>
  <c r="S162" i="16"/>
  <c r="R162" i="16" s="1"/>
  <c r="AC162" i="1"/>
  <c r="S121" i="16"/>
  <c r="R121" i="16" s="1"/>
  <c r="AC121" i="1"/>
  <c r="AC84" i="1"/>
  <c r="S84" i="16"/>
  <c r="R84" i="16" s="1"/>
  <c r="S37" i="16"/>
  <c r="R37" i="16" s="1"/>
  <c r="AC37" i="1"/>
  <c r="AE232" i="1"/>
  <c r="S232" i="17"/>
  <c r="R232" i="17" s="1"/>
  <c r="S165" i="17"/>
  <c r="R165" i="17" s="1"/>
  <c r="AE165" i="1"/>
  <c r="AE76" i="1"/>
  <c r="S76" i="17"/>
  <c r="R76" i="17" s="1"/>
  <c r="S40" i="17"/>
  <c r="R40" i="17" s="1"/>
  <c r="AE40" i="1"/>
  <c r="AG265" i="1"/>
  <c r="S265" i="18"/>
  <c r="R265" i="18" s="1"/>
  <c r="S226" i="18"/>
  <c r="R226" i="18" s="1"/>
  <c r="AG226" i="1"/>
  <c r="S161" i="18"/>
  <c r="R161" i="18" s="1"/>
  <c r="AG161" i="1"/>
  <c r="W110" i="1"/>
  <c r="S110" i="13"/>
  <c r="R110" i="13" s="1"/>
  <c r="S158" i="14"/>
  <c r="R158" i="14" s="1"/>
  <c r="Y158" i="1"/>
  <c r="S208" i="15"/>
  <c r="R208" i="15" s="1"/>
  <c r="AA208" i="1"/>
  <c r="AA186" i="1"/>
  <c r="S186" i="15"/>
  <c r="R186" i="15" s="1"/>
  <c r="S137" i="15"/>
  <c r="R137" i="15" s="1"/>
  <c r="AA137" i="1"/>
  <c r="AA96" i="1"/>
  <c r="S96" i="15"/>
  <c r="R96" i="15" s="1"/>
  <c r="AA50" i="1"/>
  <c r="S50" i="15"/>
  <c r="R50" i="15" s="1"/>
  <c r="S250" i="16"/>
  <c r="R250" i="16" s="1"/>
  <c r="AC250" i="1"/>
  <c r="S212" i="16"/>
  <c r="R212" i="16" s="1"/>
  <c r="AC212" i="1"/>
  <c r="S138" i="16"/>
  <c r="R138" i="16" s="1"/>
  <c r="AC138" i="1"/>
  <c r="S62" i="16"/>
  <c r="R62" i="16" s="1"/>
  <c r="AC62" i="1"/>
  <c r="AE221" i="1"/>
  <c r="S221" i="17"/>
  <c r="R221" i="17" s="1"/>
  <c r="S131" i="17"/>
  <c r="R131" i="17" s="1"/>
  <c r="AE131" i="1"/>
  <c r="S55" i="17"/>
  <c r="R55" i="17" s="1"/>
  <c r="AE55" i="1"/>
  <c r="S235" i="18"/>
  <c r="R235" i="18" s="1"/>
  <c r="AG235" i="1"/>
  <c r="AG148" i="1"/>
  <c r="S148" i="18"/>
  <c r="R148" i="18" s="1"/>
  <c r="AG105" i="1"/>
  <c r="S105" i="18"/>
  <c r="R105" i="18" s="1"/>
  <c r="S134" i="16"/>
  <c r="R134" i="16" s="1"/>
  <c r="AC134" i="1"/>
  <c r="S117" i="17"/>
  <c r="R117" i="17" s="1"/>
  <c r="AE117" i="1"/>
  <c r="S229" i="16"/>
  <c r="R229" i="16" s="1"/>
  <c r="AC229" i="1"/>
  <c r="AE239" i="1"/>
  <c r="S239" i="17"/>
  <c r="R239" i="17" s="1"/>
  <c r="S176" i="5"/>
  <c r="R176" i="5" s="1"/>
  <c r="G176" i="1"/>
  <c r="S131" i="5"/>
  <c r="R131" i="5" s="1"/>
  <c r="G131" i="1"/>
  <c r="AG159" i="1"/>
  <c r="S159" i="18"/>
  <c r="R159" i="18" s="1"/>
  <c r="AG80" i="1"/>
  <c r="S80" i="18"/>
  <c r="R80" i="18" s="1"/>
  <c r="N267" i="3"/>
  <c r="L267" i="3"/>
  <c r="M267" i="3"/>
  <c r="N185" i="3"/>
  <c r="M185" i="3"/>
  <c r="L185" i="3"/>
  <c r="I247" i="3"/>
  <c r="K247" i="3" s="1"/>
  <c r="M248" i="3"/>
  <c r="L248" i="3"/>
  <c r="N248" i="3"/>
  <c r="I202" i="3"/>
  <c r="K202" i="3" s="1"/>
  <c r="L195" i="3"/>
  <c r="N195" i="3"/>
  <c r="M195" i="3"/>
  <c r="M196" i="3"/>
  <c r="L196" i="3"/>
  <c r="N196" i="3"/>
  <c r="I118" i="3"/>
  <c r="K118" i="3" s="1"/>
  <c r="L210" i="3"/>
  <c r="M210" i="3"/>
  <c r="N210" i="3"/>
  <c r="N199" i="3"/>
  <c r="M199" i="3"/>
  <c r="L199" i="3"/>
  <c r="L201" i="3"/>
  <c r="N201" i="3"/>
  <c r="M201" i="3"/>
  <c r="N197" i="3"/>
  <c r="M197" i="3"/>
  <c r="L197" i="3"/>
  <c r="M115" i="3"/>
  <c r="L115" i="3"/>
  <c r="N115" i="3"/>
  <c r="L221" i="3"/>
  <c r="N221" i="3"/>
  <c r="M221" i="3"/>
  <c r="N222" i="3"/>
  <c r="M222" i="3"/>
  <c r="L222" i="3"/>
  <c r="N224" i="3"/>
  <c r="L224" i="3"/>
  <c r="M224" i="3"/>
  <c r="N233" i="3"/>
  <c r="L233" i="3"/>
  <c r="M233" i="3"/>
  <c r="I232" i="3"/>
  <c r="K232" i="3" s="1"/>
  <c r="I228" i="3"/>
  <c r="K228" i="3" s="1"/>
  <c r="I237" i="3"/>
  <c r="K237" i="3" s="1"/>
  <c r="N179" i="3"/>
  <c r="M179" i="3"/>
  <c r="L179" i="3"/>
  <c r="M107" i="3"/>
  <c r="N107" i="3"/>
  <c r="L107" i="3"/>
  <c r="I112" i="3"/>
  <c r="K112" i="3" s="1"/>
  <c r="I169" i="3"/>
  <c r="K169" i="3" s="1"/>
  <c r="N171" i="3"/>
  <c r="M171" i="3"/>
  <c r="L171" i="3"/>
  <c r="S256" i="6"/>
  <c r="R256" i="6" s="1"/>
  <c r="I256" i="1"/>
  <c r="S183" i="6"/>
  <c r="R183" i="6" s="1"/>
  <c r="I183" i="1"/>
  <c r="I31" i="1"/>
  <c r="S31" i="6"/>
  <c r="R31" i="6" s="1"/>
  <c r="I225" i="1"/>
  <c r="S225" i="6"/>
  <c r="R225" i="6" s="1"/>
  <c r="S195" i="6"/>
  <c r="R195" i="6" s="1"/>
  <c r="I195" i="1"/>
  <c r="S126" i="6"/>
  <c r="R126" i="6" s="1"/>
  <c r="I126" i="1"/>
  <c r="S90" i="6"/>
  <c r="R90" i="6" s="1"/>
  <c r="I90" i="1"/>
  <c r="S266" i="6"/>
  <c r="R266" i="6" s="1"/>
  <c r="I266" i="1"/>
  <c r="S188" i="6"/>
  <c r="R188" i="6" s="1"/>
  <c r="I188" i="1"/>
  <c r="S80" i="6"/>
  <c r="R80" i="6" s="1"/>
  <c r="I80" i="1"/>
  <c r="S46" i="6"/>
  <c r="R46" i="6" s="1"/>
  <c r="I46" i="1"/>
  <c r="I37" i="1"/>
  <c r="S37" i="6"/>
  <c r="R37" i="6" s="1"/>
  <c r="S210" i="7"/>
  <c r="R210" i="7" s="1"/>
  <c r="K210" i="1"/>
  <c r="S99" i="7"/>
  <c r="R99" i="7" s="1"/>
  <c r="K99" i="1"/>
  <c r="S170" i="6"/>
  <c r="R170" i="6" s="1"/>
  <c r="I170" i="1"/>
  <c r="K271" i="1"/>
  <c r="S271" i="7"/>
  <c r="R271" i="7" s="1"/>
  <c r="S203" i="7"/>
  <c r="R203" i="7" s="1"/>
  <c r="K203" i="1"/>
  <c r="K154" i="1"/>
  <c r="S154" i="7"/>
  <c r="R154" i="7" s="1"/>
  <c r="K72" i="1"/>
  <c r="S72" i="7"/>
  <c r="R72" i="7" s="1"/>
  <c r="K263" i="1"/>
  <c r="S263" i="7"/>
  <c r="R263" i="7" s="1"/>
  <c r="S193" i="7"/>
  <c r="R193" i="7" s="1"/>
  <c r="K193" i="1"/>
  <c r="S142" i="7"/>
  <c r="R142" i="7" s="1"/>
  <c r="K142" i="1"/>
  <c r="K55" i="1"/>
  <c r="S55" i="7"/>
  <c r="R55" i="7" s="1"/>
  <c r="S228" i="8"/>
  <c r="R228" i="8" s="1"/>
  <c r="M228" i="1"/>
  <c r="S130" i="8"/>
  <c r="R130" i="8" s="1"/>
  <c r="M130" i="1"/>
  <c r="M76" i="1"/>
  <c r="S76" i="8"/>
  <c r="R76" i="8" s="1"/>
  <c r="S179" i="7"/>
  <c r="R179" i="7" s="1"/>
  <c r="K179" i="1"/>
  <c r="S29" i="7"/>
  <c r="R29" i="7" s="1"/>
  <c r="K29" i="1"/>
  <c r="S239" i="8"/>
  <c r="R239" i="8" s="1"/>
  <c r="M239" i="1"/>
  <c r="S149" i="8"/>
  <c r="R149" i="8" s="1"/>
  <c r="M149" i="1"/>
  <c r="S80" i="8"/>
  <c r="R80" i="8" s="1"/>
  <c r="M80" i="1"/>
  <c r="M199" i="1"/>
  <c r="S199" i="8"/>
  <c r="R199" i="8" s="1"/>
  <c r="S151" i="8"/>
  <c r="R151" i="8" s="1"/>
  <c r="M151" i="1"/>
  <c r="S221" i="9"/>
  <c r="R221" i="9" s="1"/>
  <c r="O221" i="1"/>
  <c r="S153" i="9"/>
  <c r="R153" i="9" s="1"/>
  <c r="O153" i="1"/>
  <c r="O69" i="1"/>
  <c r="S69" i="9"/>
  <c r="R69" i="9" s="1"/>
  <c r="S135" i="7"/>
  <c r="R135" i="7" s="1"/>
  <c r="K135" i="1"/>
  <c r="M117" i="1"/>
  <c r="S117" i="8"/>
  <c r="R117" i="8" s="1"/>
  <c r="S28" i="8"/>
  <c r="R28" i="8" s="1"/>
  <c r="M28" i="1"/>
  <c r="O230" i="1"/>
  <c r="S230" i="9"/>
  <c r="R230" i="9" s="1"/>
  <c r="S148" i="9"/>
  <c r="R148" i="9" s="1"/>
  <c r="O148" i="1"/>
  <c r="S84" i="9"/>
  <c r="R84" i="9" s="1"/>
  <c r="O84" i="1"/>
  <c r="S28" i="9"/>
  <c r="R28" i="9" s="1"/>
  <c r="O28" i="1"/>
  <c r="S267" i="8"/>
  <c r="R267" i="8" s="1"/>
  <c r="M267" i="1"/>
  <c r="S170" i="8"/>
  <c r="R170" i="8" s="1"/>
  <c r="M170" i="1"/>
  <c r="S256" i="9"/>
  <c r="R256" i="9" s="1"/>
  <c r="O256" i="1"/>
  <c r="S202" i="9"/>
  <c r="R202" i="9" s="1"/>
  <c r="O202" i="1"/>
  <c r="S126" i="9"/>
  <c r="R126" i="9" s="1"/>
  <c r="O126" i="1"/>
  <c r="I258" i="1"/>
  <c r="S258" i="6"/>
  <c r="R258" i="6" s="1"/>
  <c r="S73" i="8"/>
  <c r="R73" i="8" s="1"/>
  <c r="M73" i="1"/>
  <c r="O267" i="1"/>
  <c r="S267" i="9"/>
  <c r="R267" i="9" s="1"/>
  <c r="O209" i="1"/>
  <c r="S209" i="9"/>
  <c r="R209" i="9" s="1"/>
  <c r="S166" i="10"/>
  <c r="R166" i="10" s="1"/>
  <c r="Q166" i="1"/>
  <c r="S234" i="10"/>
  <c r="R234" i="10" s="1"/>
  <c r="Q234" i="1"/>
  <c r="S162" i="10"/>
  <c r="R162" i="10" s="1"/>
  <c r="Q162" i="1"/>
  <c r="Q128" i="1"/>
  <c r="S128" i="10"/>
  <c r="R128" i="10" s="1"/>
  <c r="S144" i="9"/>
  <c r="R144" i="9" s="1"/>
  <c r="O144" i="1"/>
  <c r="S215" i="10"/>
  <c r="R215" i="10" s="1"/>
  <c r="Q215" i="1"/>
  <c r="S52" i="10"/>
  <c r="R52" i="10" s="1"/>
  <c r="Q52" i="1"/>
  <c r="S239" i="10"/>
  <c r="R239" i="10" s="1"/>
  <c r="Q239" i="1"/>
  <c r="S225" i="10"/>
  <c r="R225" i="10" s="1"/>
  <c r="Q225" i="1"/>
  <c r="S175" i="10"/>
  <c r="R175" i="10" s="1"/>
  <c r="Q175" i="1"/>
  <c r="S79" i="10"/>
  <c r="R79" i="10" s="1"/>
  <c r="Q79" i="1"/>
  <c r="Q40" i="1"/>
  <c r="S40" i="10"/>
  <c r="R40" i="10" s="1"/>
  <c r="S202" i="11"/>
  <c r="R202" i="11" s="1"/>
  <c r="S202" i="1"/>
  <c r="S107" i="1"/>
  <c r="S107" i="11"/>
  <c r="R107" i="11" s="1"/>
  <c r="S256" i="12"/>
  <c r="R256" i="12" s="1"/>
  <c r="U256" i="1"/>
  <c r="S213" i="12"/>
  <c r="R213" i="12" s="1"/>
  <c r="U213" i="1"/>
  <c r="S145" i="12"/>
  <c r="R145" i="12" s="1"/>
  <c r="U145" i="1"/>
  <c r="S40" i="12"/>
  <c r="R40" i="12" s="1"/>
  <c r="U40" i="1"/>
  <c r="S230" i="11"/>
  <c r="R230" i="11" s="1"/>
  <c r="S230" i="1"/>
  <c r="S201" i="11"/>
  <c r="R201" i="11" s="1"/>
  <c r="S201" i="1"/>
  <c r="S135" i="11"/>
  <c r="R135" i="11" s="1"/>
  <c r="S135" i="1"/>
  <c r="S106" i="11"/>
  <c r="R106" i="11" s="1"/>
  <c r="S106" i="1"/>
  <c r="S48" i="11"/>
  <c r="R48" i="11" s="1"/>
  <c r="S48" i="1"/>
  <c r="U233" i="1"/>
  <c r="S233" i="12"/>
  <c r="R233" i="12" s="1"/>
  <c r="S186" i="1"/>
  <c r="S186" i="11"/>
  <c r="R186" i="11" s="1"/>
  <c r="S62" i="1"/>
  <c r="S62" i="11"/>
  <c r="R62" i="11" s="1"/>
  <c r="S165" i="12"/>
  <c r="R165" i="12" s="1"/>
  <c r="U165" i="1"/>
  <c r="S92" i="12"/>
  <c r="R92" i="12" s="1"/>
  <c r="U92" i="1"/>
  <c r="S267" i="11"/>
  <c r="R267" i="11" s="1"/>
  <c r="S267" i="1"/>
  <c r="S207" i="11"/>
  <c r="R207" i="11" s="1"/>
  <c r="S207" i="1"/>
  <c r="S93" i="11"/>
  <c r="R93" i="11" s="1"/>
  <c r="S93" i="1"/>
  <c r="S265" i="12"/>
  <c r="R265" i="12" s="1"/>
  <c r="U265" i="1"/>
  <c r="U251" i="1"/>
  <c r="S251" i="12"/>
  <c r="R251" i="12" s="1"/>
  <c r="S197" i="12"/>
  <c r="R197" i="12" s="1"/>
  <c r="U197" i="1"/>
  <c r="U128" i="1"/>
  <c r="S128" i="12"/>
  <c r="R128" i="12" s="1"/>
  <c r="S73" i="12"/>
  <c r="R73" i="12" s="1"/>
  <c r="U73" i="1"/>
  <c r="U107" i="1"/>
  <c r="S107" i="12"/>
  <c r="R107" i="12" s="1"/>
  <c r="W229" i="1"/>
  <c r="S229" i="13"/>
  <c r="R229" i="13" s="1"/>
  <c r="S183" i="13"/>
  <c r="R183" i="13" s="1"/>
  <c r="W183" i="1"/>
  <c r="S63" i="13"/>
  <c r="R63" i="13" s="1"/>
  <c r="W63" i="1"/>
  <c r="Y216" i="1"/>
  <c r="S216" i="14"/>
  <c r="R216" i="14" s="1"/>
  <c r="S183" i="12"/>
  <c r="R183" i="12" s="1"/>
  <c r="U183" i="1"/>
  <c r="S205" i="13"/>
  <c r="R205" i="13" s="1"/>
  <c r="W205" i="1"/>
  <c r="S136" i="13"/>
  <c r="R136" i="13" s="1"/>
  <c r="W136" i="1"/>
  <c r="W87" i="1"/>
  <c r="S87" i="13"/>
  <c r="R87" i="13" s="1"/>
  <c r="S21" i="13"/>
  <c r="R21" i="13" s="1"/>
  <c r="W21" i="1"/>
  <c r="S206" i="14"/>
  <c r="R206" i="14" s="1"/>
  <c r="Y206" i="1"/>
  <c r="S137" i="14"/>
  <c r="R137" i="14" s="1"/>
  <c r="Y137" i="1"/>
  <c r="S22" i="14"/>
  <c r="R22" i="14" s="1"/>
  <c r="Y22" i="1"/>
  <c r="W131" i="1"/>
  <c r="S131" i="13"/>
  <c r="R131" i="13" s="1"/>
  <c r="W78" i="1"/>
  <c r="S78" i="13"/>
  <c r="R78" i="13" s="1"/>
  <c r="Y250" i="1"/>
  <c r="S250" i="14"/>
  <c r="R250" i="14" s="1"/>
  <c r="S228" i="14"/>
  <c r="R228" i="14" s="1"/>
  <c r="Y228" i="1"/>
  <c r="S170" i="14"/>
  <c r="R170" i="14" s="1"/>
  <c r="Y170" i="1"/>
  <c r="S67" i="14"/>
  <c r="R67" i="14" s="1"/>
  <c r="Y67" i="1"/>
  <c r="Y38" i="1"/>
  <c r="S38" i="14"/>
  <c r="R38" i="14" s="1"/>
  <c r="S246" i="15"/>
  <c r="R246" i="15" s="1"/>
  <c r="AA246" i="1"/>
  <c r="S228" i="15"/>
  <c r="R228" i="15" s="1"/>
  <c r="AA228" i="1"/>
  <c r="S262" i="13"/>
  <c r="R262" i="13" s="1"/>
  <c r="W262" i="1"/>
  <c r="S153" i="13"/>
  <c r="R153" i="13" s="1"/>
  <c r="W153" i="1"/>
  <c r="S224" i="14"/>
  <c r="R224" i="14" s="1"/>
  <c r="Y224" i="1"/>
  <c r="AA259" i="1"/>
  <c r="S259" i="15"/>
  <c r="R259" i="15" s="1"/>
  <c r="AA198" i="1"/>
  <c r="S198" i="15"/>
  <c r="R198" i="15" s="1"/>
  <c r="S149" i="15"/>
  <c r="R149" i="15" s="1"/>
  <c r="AA149" i="1"/>
  <c r="S62" i="15"/>
  <c r="R62" i="15" s="1"/>
  <c r="AA62" i="1"/>
  <c r="S221" i="16"/>
  <c r="R221" i="16" s="1"/>
  <c r="AC221" i="1"/>
  <c r="AC89" i="1"/>
  <c r="S89" i="16"/>
  <c r="R89" i="16" s="1"/>
  <c r="AC40" i="1"/>
  <c r="S40" i="16"/>
  <c r="R40" i="16" s="1"/>
  <c r="S68" i="17"/>
  <c r="R68" i="17" s="1"/>
  <c r="AE68" i="1"/>
  <c r="AG165" i="1"/>
  <c r="S165" i="18"/>
  <c r="R165" i="18" s="1"/>
  <c r="S44" i="14"/>
  <c r="R44" i="14" s="1"/>
  <c r="Y44" i="1"/>
  <c r="S141" i="15"/>
  <c r="R141" i="15" s="1"/>
  <c r="AA141" i="1"/>
  <c r="S54" i="15"/>
  <c r="R54" i="15" s="1"/>
  <c r="AA54" i="1"/>
  <c r="S249" i="16"/>
  <c r="R249" i="16" s="1"/>
  <c r="AC249" i="1"/>
  <c r="S118" i="16"/>
  <c r="R118" i="16" s="1"/>
  <c r="AC118" i="1"/>
  <c r="S209" i="17"/>
  <c r="R209" i="17" s="1"/>
  <c r="AE209" i="1"/>
  <c r="S201" i="17"/>
  <c r="R201" i="17" s="1"/>
  <c r="AE201" i="1"/>
  <c r="S108" i="17"/>
  <c r="R108" i="17" s="1"/>
  <c r="AE108" i="1"/>
  <c r="S196" i="18"/>
  <c r="R196" i="18" s="1"/>
  <c r="AG196" i="1"/>
  <c r="S117" i="18"/>
  <c r="R117" i="18" s="1"/>
  <c r="AG117" i="1"/>
  <c r="S116" i="14"/>
  <c r="R116" i="14" s="1"/>
  <c r="Y116" i="1"/>
  <c r="S216" i="15"/>
  <c r="R216" i="15" s="1"/>
  <c r="AA216" i="1"/>
  <c r="S134" i="15"/>
  <c r="R134" i="15" s="1"/>
  <c r="AA134" i="1"/>
  <c r="AA46" i="1"/>
  <c r="S46" i="15"/>
  <c r="R46" i="15" s="1"/>
  <c r="S183" i="16"/>
  <c r="R183" i="16" s="1"/>
  <c r="AC183" i="1"/>
  <c r="S67" i="16"/>
  <c r="R67" i="16" s="1"/>
  <c r="AC67" i="1"/>
  <c r="AE267" i="1"/>
  <c r="S267" i="17"/>
  <c r="R267" i="17" s="1"/>
  <c r="AE190" i="1"/>
  <c r="S190" i="17"/>
  <c r="R190" i="17" s="1"/>
  <c r="S54" i="17"/>
  <c r="R54" i="17" s="1"/>
  <c r="AE54" i="1"/>
  <c r="S234" i="18"/>
  <c r="R234" i="18" s="1"/>
  <c r="AG234" i="1"/>
  <c r="S142" i="18"/>
  <c r="R142" i="18" s="1"/>
  <c r="AG142" i="1"/>
  <c r="S67" i="18"/>
  <c r="R67" i="18" s="1"/>
  <c r="AG67" i="1"/>
  <c r="AC128" i="1"/>
  <c r="S128" i="16"/>
  <c r="R128" i="16" s="1"/>
  <c r="S258" i="16"/>
  <c r="R258" i="16" s="1"/>
  <c r="AC258" i="1"/>
  <c r="AE261" i="1"/>
  <c r="S261" i="17"/>
  <c r="R261" i="17" s="1"/>
  <c r="S41" i="18"/>
  <c r="R41" i="18" s="1"/>
  <c r="AG41" i="1"/>
  <c r="S195" i="16"/>
  <c r="R195" i="16" s="1"/>
  <c r="AC195" i="1"/>
  <c r="S158" i="18"/>
  <c r="R158" i="18" s="1"/>
  <c r="AG158" i="1"/>
  <c r="S79" i="18"/>
  <c r="R79" i="18" s="1"/>
  <c r="AG79" i="1"/>
  <c r="S165" i="5"/>
  <c r="R165" i="5" s="1"/>
  <c r="G165" i="1"/>
  <c r="S46" i="18"/>
  <c r="R46" i="18" s="1"/>
  <c r="AG46" i="1"/>
  <c r="S218" i="17"/>
  <c r="R218" i="17" s="1"/>
  <c r="AE218" i="1"/>
  <c r="S172" i="17"/>
  <c r="R172" i="17" s="1"/>
  <c r="AE172" i="1"/>
  <c r="S170" i="18"/>
  <c r="R170" i="18" s="1"/>
  <c r="AG170" i="1"/>
  <c r="S153" i="5"/>
  <c r="R153" i="5" s="1"/>
  <c r="G153" i="1"/>
  <c r="S128" i="18"/>
  <c r="R128" i="18" s="1"/>
  <c r="AG128" i="1"/>
  <c r="L271" i="4"/>
  <c r="O271" i="4" s="1"/>
  <c r="Q271" i="4" s="1"/>
  <c r="L267" i="4"/>
  <c r="O267" i="4" s="1"/>
  <c r="Q267" i="4" s="1"/>
  <c r="I142" i="4"/>
  <c r="K142" i="4" s="1"/>
  <c r="L186" i="4"/>
  <c r="O186" i="4" s="1"/>
  <c r="L213" i="4"/>
  <c r="O213" i="4" s="1"/>
  <c r="Q213" i="4" s="1"/>
  <c r="L141" i="4"/>
  <c r="O141" i="4" s="1"/>
  <c r="L144" i="4"/>
  <c r="O144" i="4" s="1"/>
  <c r="I217" i="4"/>
  <c r="K217" i="4" s="1"/>
  <c r="L138" i="4"/>
  <c r="O138" i="4" s="1"/>
  <c r="S249" i="11"/>
  <c r="R249" i="11" s="1"/>
  <c r="S249" i="1"/>
  <c r="S150" i="17"/>
  <c r="R150" i="17" s="1"/>
  <c r="AE150" i="1"/>
  <c r="L47" i="3"/>
  <c r="N47" i="3"/>
  <c r="M47" i="3"/>
  <c r="L101" i="3"/>
  <c r="N101" i="3"/>
  <c r="M101" i="3"/>
  <c r="M105" i="3"/>
  <c r="L105" i="3"/>
  <c r="N105" i="3"/>
  <c r="N108" i="3"/>
  <c r="M108" i="3"/>
  <c r="L108" i="3"/>
  <c r="M235" i="3"/>
  <c r="L235" i="3"/>
  <c r="N235" i="3"/>
  <c r="I172" i="3"/>
  <c r="K172" i="3" s="1"/>
  <c r="M165" i="3"/>
  <c r="L165" i="3"/>
  <c r="N165" i="3"/>
  <c r="L229" i="3"/>
  <c r="N229" i="3"/>
  <c r="M229" i="3"/>
  <c r="J18" i="1"/>
  <c r="S195" i="8"/>
  <c r="R195" i="8" s="1"/>
  <c r="M195" i="1"/>
  <c r="L221" i="4"/>
  <c r="O221" i="4" s="1"/>
  <c r="Q221" i="4" s="1"/>
  <c r="L188" i="4"/>
  <c r="O188" i="4" s="1"/>
  <c r="L262" i="4"/>
  <c r="O262" i="4" s="1"/>
  <c r="Q262" i="4" s="1"/>
  <c r="L148" i="4"/>
  <c r="O148" i="4" s="1"/>
  <c r="L118" i="4"/>
  <c r="O118" i="4" s="1"/>
  <c r="L183" i="4"/>
  <c r="O183" i="4" s="1"/>
  <c r="L151" i="4"/>
  <c r="O151" i="4" s="1"/>
  <c r="L202" i="4"/>
  <c r="O202" i="4" s="1"/>
  <c r="Q202" i="4" s="1"/>
  <c r="L265" i="4"/>
  <c r="O265" i="4" s="1"/>
  <c r="Q265" i="4" s="1"/>
  <c r="L249" i="4"/>
  <c r="O249" i="4" s="1"/>
  <c r="Q249" i="4" s="1"/>
  <c r="S248" i="10"/>
  <c r="R248" i="10" s="1"/>
  <c r="Q248" i="1"/>
  <c r="S224" i="10"/>
  <c r="R224" i="10" s="1"/>
  <c r="Q224" i="1"/>
  <c r="S174" i="10"/>
  <c r="R174" i="10" s="1"/>
  <c r="Q174" i="1"/>
  <c r="S78" i="10"/>
  <c r="R78" i="10" s="1"/>
  <c r="Q78" i="1"/>
  <c r="Q39" i="1"/>
  <c r="S39" i="10"/>
  <c r="R39" i="10" s="1"/>
  <c r="S271" i="11"/>
  <c r="R271" i="11" s="1"/>
  <c r="S271" i="1"/>
  <c r="S140" i="11"/>
  <c r="R140" i="11" s="1"/>
  <c r="S140" i="1"/>
  <c r="S255" i="12"/>
  <c r="R255" i="12" s="1"/>
  <c r="U255" i="1"/>
  <c r="S149" i="12"/>
  <c r="R149" i="12" s="1"/>
  <c r="U149" i="1"/>
  <c r="Q62" i="1"/>
  <c r="S62" i="10"/>
  <c r="R62" i="10" s="1"/>
  <c r="S191" i="11"/>
  <c r="R191" i="11" s="1"/>
  <c r="S191" i="1"/>
  <c r="S47" i="11"/>
  <c r="R47" i="11" s="1"/>
  <c r="S47" i="1"/>
  <c r="S185" i="1"/>
  <c r="S185" i="11"/>
  <c r="R185" i="11" s="1"/>
  <c r="S266" i="12"/>
  <c r="R266" i="12" s="1"/>
  <c r="U266" i="1"/>
  <c r="S101" i="12"/>
  <c r="R101" i="12" s="1"/>
  <c r="U101" i="1"/>
  <c r="S256" i="13"/>
  <c r="R256" i="13" s="1"/>
  <c r="W256" i="1"/>
  <c r="S210" i="1"/>
  <c r="S210" i="11"/>
  <c r="R210" i="11" s="1"/>
  <c r="S92" i="1"/>
  <c r="S92" i="11"/>
  <c r="R92" i="11" s="1"/>
  <c r="S260" i="12"/>
  <c r="R260" i="12" s="1"/>
  <c r="U260" i="1"/>
  <c r="S154" i="12"/>
  <c r="R154" i="12" s="1"/>
  <c r="U154" i="1"/>
  <c r="S227" i="13"/>
  <c r="R227" i="13" s="1"/>
  <c r="W227" i="1"/>
  <c r="S222" i="13"/>
  <c r="R222" i="13" s="1"/>
  <c r="W222" i="1"/>
  <c r="S56" i="13"/>
  <c r="R56" i="13" s="1"/>
  <c r="W56" i="1"/>
  <c r="U181" i="1"/>
  <c r="S181" i="12"/>
  <c r="R181" i="12" s="1"/>
  <c r="W135" i="1"/>
  <c r="S135" i="13"/>
  <c r="R135" i="13" s="1"/>
  <c r="S256" i="14"/>
  <c r="R256" i="14" s="1"/>
  <c r="Y256" i="1"/>
  <c r="S107" i="14"/>
  <c r="R107" i="14" s="1"/>
  <c r="Y107" i="1"/>
  <c r="S217" i="15"/>
  <c r="R217" i="15" s="1"/>
  <c r="AA217" i="1"/>
  <c r="S44" i="13"/>
  <c r="R44" i="13" s="1"/>
  <c r="W44" i="1"/>
  <c r="S197" i="14"/>
  <c r="R197" i="14" s="1"/>
  <c r="Y197" i="1"/>
  <c r="S58" i="14"/>
  <c r="R58" i="14" s="1"/>
  <c r="Y58" i="1"/>
  <c r="S32" i="12"/>
  <c r="R32" i="12" s="1"/>
  <c r="U32" i="1"/>
  <c r="S164" i="13"/>
  <c r="R164" i="13" s="1"/>
  <c r="W164" i="1"/>
  <c r="S239" i="14"/>
  <c r="R239" i="14" s="1"/>
  <c r="Y239" i="1"/>
  <c r="S227" i="15"/>
  <c r="R227" i="15" s="1"/>
  <c r="AA227" i="1"/>
  <c r="S159" i="15"/>
  <c r="R159" i="15" s="1"/>
  <c r="AA159" i="1"/>
  <c r="AA67" i="1"/>
  <c r="S67" i="15"/>
  <c r="R67" i="15" s="1"/>
  <c r="S190" i="16"/>
  <c r="R190" i="16" s="1"/>
  <c r="AC190" i="1"/>
  <c r="S33" i="16"/>
  <c r="R33" i="16" s="1"/>
  <c r="AC33" i="1"/>
  <c r="S42" i="17"/>
  <c r="R42" i="17" s="1"/>
  <c r="AE42" i="1"/>
  <c r="S117" i="13"/>
  <c r="R117" i="13" s="1"/>
  <c r="W117" i="1"/>
  <c r="S193" i="15"/>
  <c r="R193" i="15" s="1"/>
  <c r="AA193" i="1"/>
  <c r="S270" i="16"/>
  <c r="R270" i="16" s="1"/>
  <c r="AC270" i="1"/>
  <c r="S255" i="17"/>
  <c r="R255" i="17" s="1"/>
  <c r="AE255" i="1"/>
  <c r="AE25" i="1"/>
  <c r="S25" i="17"/>
  <c r="R25" i="17" s="1"/>
  <c r="S154" i="18"/>
  <c r="R154" i="18" s="1"/>
  <c r="AG154" i="1"/>
  <c r="S126" i="14"/>
  <c r="R126" i="14" s="1"/>
  <c r="Y126" i="1"/>
  <c r="S179" i="15"/>
  <c r="R179" i="15" s="1"/>
  <c r="AA179" i="1"/>
  <c r="AA133" i="1"/>
  <c r="S133" i="15"/>
  <c r="R133" i="15" s="1"/>
  <c r="S237" i="16"/>
  <c r="R237" i="16" s="1"/>
  <c r="AC237" i="1"/>
  <c r="S72" i="16"/>
  <c r="R72" i="16" s="1"/>
  <c r="AC72" i="1"/>
  <c r="S92" i="17"/>
  <c r="R92" i="17" s="1"/>
  <c r="AE92" i="1"/>
  <c r="S111" i="18"/>
  <c r="R111" i="18" s="1"/>
  <c r="AG111" i="1"/>
  <c r="AE237" i="1"/>
  <c r="S237" i="17"/>
  <c r="R237" i="17" s="1"/>
  <c r="S174" i="5"/>
  <c r="R174" i="5" s="1"/>
  <c r="G174" i="1"/>
  <c r="AC44" i="1"/>
  <c r="S44" i="16"/>
  <c r="R44" i="16" s="1"/>
  <c r="S259" i="5"/>
  <c r="R259" i="5" s="1"/>
  <c r="G259" i="1"/>
  <c r="AG52" i="1"/>
  <c r="S52" i="18"/>
  <c r="R52" i="18" s="1"/>
  <c r="S172" i="16"/>
  <c r="R172" i="16" s="1"/>
  <c r="AC172" i="1"/>
  <c r="AG206" i="1"/>
  <c r="S206" i="18"/>
  <c r="R206" i="18" s="1"/>
  <c r="L75" i="4"/>
  <c r="O75" i="4" s="1"/>
  <c r="Q75" i="4" s="1"/>
  <c r="I76" i="4"/>
  <c r="K76" i="4" s="1"/>
  <c r="L121" i="4"/>
  <c r="O121" i="4" s="1"/>
  <c r="S109" i="6"/>
  <c r="R109" i="6" s="1"/>
  <c r="I109" i="1"/>
  <c r="S228" i="6"/>
  <c r="R228" i="6" s="1"/>
  <c r="I228" i="1"/>
  <c r="I198" i="1"/>
  <c r="S198" i="6"/>
  <c r="R198" i="6" s="1"/>
  <c r="S129" i="6"/>
  <c r="R129" i="6" s="1"/>
  <c r="I129" i="1"/>
  <c r="I51" i="1"/>
  <c r="S51" i="6"/>
  <c r="R51" i="6" s="1"/>
  <c r="S249" i="6"/>
  <c r="R249" i="6" s="1"/>
  <c r="I249" i="1"/>
  <c r="I84" i="1"/>
  <c r="S84" i="6"/>
  <c r="R84" i="6" s="1"/>
  <c r="I40" i="1"/>
  <c r="S40" i="6"/>
  <c r="R40" i="6" s="1"/>
  <c r="K172" i="1"/>
  <c r="S172" i="7"/>
  <c r="R172" i="7" s="1"/>
  <c r="S169" i="6"/>
  <c r="R169" i="6" s="1"/>
  <c r="I169" i="1"/>
  <c r="S226" i="7"/>
  <c r="R226" i="7" s="1"/>
  <c r="K226" i="1"/>
  <c r="S153" i="7"/>
  <c r="R153" i="7" s="1"/>
  <c r="K153" i="1"/>
  <c r="K69" i="1"/>
  <c r="S69" i="7"/>
  <c r="R69" i="7" s="1"/>
  <c r="S219" i="7"/>
  <c r="R219" i="7" s="1"/>
  <c r="K219" i="1"/>
  <c r="S141" i="7"/>
  <c r="R141" i="7" s="1"/>
  <c r="K141" i="1"/>
  <c r="S271" i="8"/>
  <c r="R271" i="8" s="1"/>
  <c r="M271" i="1"/>
  <c r="S190" i="8"/>
  <c r="R190" i="8" s="1"/>
  <c r="M190" i="1"/>
  <c r="M75" i="1"/>
  <c r="S75" i="8"/>
  <c r="R75" i="8" s="1"/>
  <c r="S106" i="7"/>
  <c r="R106" i="7" s="1"/>
  <c r="K106" i="1"/>
  <c r="S238" i="8"/>
  <c r="R238" i="8" s="1"/>
  <c r="M238" i="1"/>
  <c r="M109" i="1"/>
  <c r="S109" i="8"/>
  <c r="R109" i="8" s="1"/>
  <c r="S198" i="8"/>
  <c r="R198" i="8" s="1"/>
  <c r="M198" i="1"/>
  <c r="S50" i="8"/>
  <c r="R50" i="8" s="1"/>
  <c r="M50" i="1"/>
  <c r="S138" i="9"/>
  <c r="R138" i="9" s="1"/>
  <c r="O138" i="1"/>
  <c r="S56" i="9"/>
  <c r="R56" i="9" s="1"/>
  <c r="O56" i="1"/>
  <c r="S255" i="7"/>
  <c r="R255" i="7" s="1"/>
  <c r="K255" i="1"/>
  <c r="M116" i="1"/>
  <c r="S116" i="8"/>
  <c r="R116" i="8" s="1"/>
  <c r="S250" i="9"/>
  <c r="R250" i="9" s="1"/>
  <c r="O250" i="1"/>
  <c r="S147" i="9"/>
  <c r="R147" i="9" s="1"/>
  <c r="O147" i="1"/>
  <c r="S83" i="9"/>
  <c r="R83" i="9" s="1"/>
  <c r="O83" i="1"/>
  <c r="S254" i="10"/>
  <c r="R254" i="10" s="1"/>
  <c r="Q254" i="1"/>
  <c r="S21" i="8"/>
  <c r="R21" i="8" s="1"/>
  <c r="M21" i="1"/>
  <c r="S176" i="9"/>
  <c r="R176" i="9" s="1"/>
  <c r="O176" i="1"/>
  <c r="S48" i="9"/>
  <c r="R48" i="9" s="1"/>
  <c r="O48" i="1"/>
  <c r="M176" i="1"/>
  <c r="S176" i="8"/>
  <c r="R176" i="8" s="1"/>
  <c r="S270" i="9"/>
  <c r="R270" i="9" s="1"/>
  <c r="O270" i="1"/>
  <c r="S21" i="9"/>
  <c r="R21" i="9" s="1"/>
  <c r="O21" i="1"/>
  <c r="O79" i="1"/>
  <c r="S79" i="9"/>
  <c r="R79" i="9" s="1"/>
  <c r="Q190" i="1"/>
  <c r="S190" i="10"/>
  <c r="R190" i="10" s="1"/>
  <c r="S107" i="10"/>
  <c r="R107" i="10" s="1"/>
  <c r="Q107" i="1"/>
  <c r="S218" i="10"/>
  <c r="R218" i="10" s="1"/>
  <c r="Q218" i="1"/>
  <c r="S149" i="10"/>
  <c r="R149" i="10" s="1"/>
  <c r="Q149" i="1"/>
  <c r="S21" i="11"/>
  <c r="R21" i="11" s="1"/>
  <c r="S21" i="1"/>
  <c r="S39" i="12"/>
  <c r="R39" i="12" s="1"/>
  <c r="U39" i="1"/>
  <c r="S129" i="1"/>
  <c r="S129" i="11"/>
  <c r="R129" i="11" s="1"/>
  <c r="S147" i="11"/>
  <c r="R147" i="11" s="1"/>
  <c r="S147" i="1"/>
  <c r="S96" i="12"/>
  <c r="R96" i="12" s="1"/>
  <c r="U96" i="1"/>
  <c r="S244" i="11"/>
  <c r="R244" i="11" s="1"/>
  <c r="S244" i="1"/>
  <c r="S39" i="11"/>
  <c r="R39" i="11" s="1"/>
  <c r="S39" i="1"/>
  <c r="U72" i="1"/>
  <c r="S72" i="12"/>
  <c r="R72" i="12" s="1"/>
  <c r="S218" i="13"/>
  <c r="R218" i="13" s="1"/>
  <c r="W218" i="1"/>
  <c r="Y147" i="1"/>
  <c r="S147" i="14"/>
  <c r="R147" i="14" s="1"/>
  <c r="S92" i="13"/>
  <c r="R92" i="13" s="1"/>
  <c r="W92" i="1"/>
  <c r="S209" i="14"/>
  <c r="R209" i="14" s="1"/>
  <c r="Y209" i="1"/>
  <c r="W126" i="1"/>
  <c r="S126" i="13"/>
  <c r="R126" i="13" s="1"/>
  <c r="S133" i="14"/>
  <c r="R133" i="14" s="1"/>
  <c r="Y133" i="1"/>
  <c r="AA265" i="1"/>
  <c r="S265" i="15"/>
  <c r="R265" i="15" s="1"/>
  <c r="S196" i="13"/>
  <c r="R196" i="13" s="1"/>
  <c r="W196" i="1"/>
  <c r="S223" i="14"/>
  <c r="R223" i="14" s="1"/>
  <c r="Y223" i="1"/>
  <c r="AA112" i="1"/>
  <c r="S112" i="15"/>
  <c r="R112" i="15" s="1"/>
  <c r="S87" i="16"/>
  <c r="R87" i="16" s="1"/>
  <c r="AC87" i="1"/>
  <c r="S73" i="17"/>
  <c r="R73" i="17" s="1"/>
  <c r="AE73" i="1"/>
  <c r="W72" i="1"/>
  <c r="S72" i="13"/>
  <c r="R72" i="13" s="1"/>
  <c r="S57" i="15"/>
  <c r="R57" i="15" s="1"/>
  <c r="AA57" i="1"/>
  <c r="S79" i="16"/>
  <c r="R79" i="16" s="1"/>
  <c r="AC79" i="1"/>
  <c r="AE229" i="1"/>
  <c r="S229" i="17"/>
  <c r="R229" i="17" s="1"/>
  <c r="S64" i="17"/>
  <c r="R64" i="17" s="1"/>
  <c r="AE64" i="1"/>
  <c r="S120" i="18"/>
  <c r="R120" i="18" s="1"/>
  <c r="AG120" i="1"/>
  <c r="S184" i="15"/>
  <c r="R184" i="15" s="1"/>
  <c r="AA184" i="1"/>
  <c r="S45" i="15"/>
  <c r="R45" i="15" s="1"/>
  <c r="AA45" i="1"/>
  <c r="S199" i="16"/>
  <c r="R199" i="16" s="1"/>
  <c r="AC199" i="1"/>
  <c r="S64" i="16"/>
  <c r="R64" i="16" s="1"/>
  <c r="AC64" i="1"/>
  <c r="S223" i="17"/>
  <c r="R223" i="17" s="1"/>
  <c r="AE223" i="1"/>
  <c r="S237" i="18"/>
  <c r="R237" i="18" s="1"/>
  <c r="AG237" i="1"/>
  <c r="S42" i="18"/>
  <c r="R42" i="18" s="1"/>
  <c r="AG42" i="1"/>
  <c r="AG254" i="1"/>
  <c r="S254" i="18"/>
  <c r="R254" i="18" s="1"/>
  <c r="S40" i="18"/>
  <c r="R40" i="18" s="1"/>
  <c r="AG40" i="1"/>
  <c r="S136" i="18"/>
  <c r="R136" i="18" s="1"/>
  <c r="AG136" i="1"/>
  <c r="L40" i="4"/>
  <c r="O40" i="4" s="1"/>
  <c r="Q40" i="4" s="1"/>
  <c r="L55" i="4"/>
  <c r="O55" i="4" s="1"/>
  <c r="Q55" i="4" s="1"/>
  <c r="L49" i="4"/>
  <c r="O49" i="4" s="1"/>
  <c r="Q49" i="4" s="1"/>
  <c r="L41" i="4"/>
  <c r="O41" i="4" s="1"/>
  <c r="Q41" i="4" s="1"/>
  <c r="L57" i="4"/>
  <c r="O57" i="4" s="1"/>
  <c r="Q57" i="4" s="1"/>
  <c r="M92" i="3"/>
  <c r="L92" i="3"/>
  <c r="N92" i="3"/>
  <c r="M93" i="3"/>
  <c r="L93" i="3"/>
  <c r="N93" i="3"/>
  <c r="L76" i="3"/>
  <c r="M76" i="3"/>
  <c r="N76" i="3"/>
  <c r="M78" i="3"/>
  <c r="N78" i="3"/>
  <c r="L78" i="3"/>
  <c r="I133" i="3"/>
  <c r="K133" i="3" s="1"/>
  <c r="M14" i="3"/>
  <c r="N14" i="3"/>
  <c r="L14" i="3"/>
  <c r="I233" i="1"/>
  <c r="S233" i="6"/>
  <c r="R233" i="6" s="1"/>
  <c r="I164" i="1"/>
  <c r="S164" i="6"/>
  <c r="R164" i="6" s="1"/>
  <c r="S29" i="6"/>
  <c r="R29" i="6" s="1"/>
  <c r="I29" i="1"/>
  <c r="I223" i="1"/>
  <c r="S223" i="6"/>
  <c r="R223" i="6" s="1"/>
  <c r="I202" i="1"/>
  <c r="S202" i="6"/>
  <c r="R202" i="6" s="1"/>
  <c r="I160" i="1"/>
  <c r="S160" i="6"/>
  <c r="R160" i="6" s="1"/>
  <c r="S99" i="6"/>
  <c r="R99" i="6" s="1"/>
  <c r="I99" i="1"/>
  <c r="S55" i="6"/>
  <c r="R55" i="6" s="1"/>
  <c r="I55" i="1"/>
  <c r="I264" i="1"/>
  <c r="S264" i="6"/>
  <c r="R264" i="6" s="1"/>
  <c r="S158" i="6"/>
  <c r="R158" i="6" s="1"/>
  <c r="I158" i="1"/>
  <c r="I78" i="1"/>
  <c r="S78" i="6"/>
  <c r="R78" i="6" s="1"/>
  <c r="K233" i="1"/>
  <c r="S233" i="7"/>
  <c r="R233" i="7" s="1"/>
  <c r="S232" i="9"/>
  <c r="R232" i="9" s="1"/>
  <c r="O232" i="1"/>
  <c r="M231" i="3"/>
  <c r="N231" i="3"/>
  <c r="L231" i="3"/>
  <c r="M174" i="3"/>
  <c r="L174" i="3"/>
  <c r="N174" i="3"/>
  <c r="I154" i="3"/>
  <c r="K154" i="3" s="1"/>
  <c r="I162" i="3"/>
  <c r="K162" i="3" s="1"/>
  <c r="M239" i="3"/>
  <c r="L239" i="3"/>
  <c r="N239" i="3"/>
  <c r="N227" i="3"/>
  <c r="M227" i="3"/>
  <c r="L227" i="3"/>
  <c r="I161" i="3"/>
  <c r="K161" i="3" s="1"/>
  <c r="N167" i="3"/>
  <c r="M167" i="3"/>
  <c r="L167" i="3"/>
  <c r="M170" i="3"/>
  <c r="N170" i="3"/>
  <c r="L170" i="3"/>
  <c r="I153" i="3"/>
  <c r="K153" i="3" s="1"/>
  <c r="N225" i="3"/>
  <c r="M225" i="3"/>
  <c r="L225" i="3"/>
  <c r="L234" i="3"/>
  <c r="N234" i="3"/>
  <c r="M234" i="3"/>
  <c r="I250" i="3"/>
  <c r="K250" i="3" s="1"/>
  <c r="N246" i="3"/>
  <c r="M246" i="3"/>
  <c r="L246" i="3"/>
  <c r="L96" i="3"/>
  <c r="N96" i="3"/>
  <c r="M96" i="3"/>
  <c r="L15" i="3"/>
  <c r="N15" i="3"/>
  <c r="M15" i="3"/>
  <c r="S239" i="6"/>
  <c r="R239" i="6" s="1"/>
  <c r="I239" i="1"/>
  <c r="S210" i="6"/>
  <c r="R210" i="6" s="1"/>
  <c r="I210" i="1"/>
  <c r="S161" i="6"/>
  <c r="R161" i="6" s="1"/>
  <c r="I161" i="1"/>
  <c r="S110" i="6"/>
  <c r="R110" i="6" s="1"/>
  <c r="I110" i="1"/>
  <c r="I26" i="1"/>
  <c r="S26" i="6"/>
  <c r="R26" i="6" s="1"/>
  <c r="I229" i="1"/>
  <c r="S229" i="6"/>
  <c r="R229" i="6" s="1"/>
  <c r="I221" i="1"/>
  <c r="S221" i="6"/>
  <c r="R221" i="6" s="1"/>
  <c r="I199" i="1"/>
  <c r="S199" i="6"/>
  <c r="R199" i="6" s="1"/>
  <c r="I180" i="1"/>
  <c r="S180" i="6"/>
  <c r="R180" i="6" s="1"/>
  <c r="S130" i="6"/>
  <c r="R130" i="6" s="1"/>
  <c r="I130" i="1"/>
  <c r="S108" i="6"/>
  <c r="R108" i="6" s="1"/>
  <c r="I108" i="1"/>
  <c r="S96" i="6"/>
  <c r="R96" i="6" s="1"/>
  <c r="I96" i="1"/>
  <c r="I52" i="1"/>
  <c r="S52" i="6"/>
  <c r="R52" i="6" s="1"/>
  <c r="I21" i="1"/>
  <c r="S21" i="6"/>
  <c r="R21" i="6" s="1"/>
  <c r="S262" i="6"/>
  <c r="R262" i="6" s="1"/>
  <c r="I262" i="1"/>
  <c r="S216" i="6"/>
  <c r="R216" i="6" s="1"/>
  <c r="I216" i="1"/>
  <c r="S153" i="6"/>
  <c r="R153" i="6" s="1"/>
  <c r="I153" i="1"/>
  <c r="S85" i="6"/>
  <c r="R85" i="6" s="1"/>
  <c r="I85" i="1"/>
  <c r="S75" i="6"/>
  <c r="R75" i="6" s="1"/>
  <c r="I75" i="1"/>
  <c r="I214" i="1"/>
  <c r="S214" i="6"/>
  <c r="R214" i="6" s="1"/>
  <c r="S41" i="6"/>
  <c r="R41" i="6" s="1"/>
  <c r="I41" i="1"/>
  <c r="K250" i="1"/>
  <c r="S250" i="7"/>
  <c r="R250" i="7" s="1"/>
  <c r="K231" i="1"/>
  <c r="S231" i="7"/>
  <c r="R231" i="7" s="1"/>
  <c r="S206" i="7"/>
  <c r="R206" i="7" s="1"/>
  <c r="K206" i="1"/>
  <c r="K169" i="1"/>
  <c r="S169" i="7"/>
  <c r="R169" i="7" s="1"/>
  <c r="S92" i="7"/>
  <c r="R92" i="7" s="1"/>
  <c r="K92" i="1"/>
  <c r="S80" i="7"/>
  <c r="R80" i="7" s="1"/>
  <c r="K80" i="1"/>
  <c r="S151" i="6"/>
  <c r="R151" i="6" s="1"/>
  <c r="I151" i="1"/>
  <c r="I142" i="1"/>
  <c r="S142" i="6"/>
  <c r="R142" i="6" s="1"/>
  <c r="K267" i="1"/>
  <c r="S267" i="7"/>
  <c r="R267" i="7" s="1"/>
  <c r="S223" i="7"/>
  <c r="R223" i="7" s="1"/>
  <c r="K223" i="1"/>
  <c r="S198" i="7"/>
  <c r="R198" i="7" s="1"/>
  <c r="K198" i="1"/>
  <c r="K161" i="1"/>
  <c r="S161" i="7"/>
  <c r="R161" i="7" s="1"/>
  <c r="K131" i="1"/>
  <c r="S131" i="7"/>
  <c r="R131" i="7" s="1"/>
  <c r="S120" i="7"/>
  <c r="R120" i="7" s="1"/>
  <c r="K120" i="1"/>
  <c r="I111" i="1"/>
  <c r="S111" i="6"/>
  <c r="R111" i="6" s="1"/>
  <c r="I57" i="1"/>
  <c r="S57" i="6"/>
  <c r="R57" i="6" s="1"/>
  <c r="K259" i="1"/>
  <c r="S259" i="7"/>
  <c r="R259" i="7" s="1"/>
  <c r="S216" i="7"/>
  <c r="R216" i="7" s="1"/>
  <c r="K216" i="1"/>
  <c r="K188" i="1"/>
  <c r="S188" i="7"/>
  <c r="R188" i="7" s="1"/>
  <c r="S147" i="7"/>
  <c r="R147" i="7" s="1"/>
  <c r="K147" i="1"/>
  <c r="S117" i="7"/>
  <c r="R117" i="7" s="1"/>
  <c r="K117" i="1"/>
  <c r="S59" i="7"/>
  <c r="R59" i="7" s="1"/>
  <c r="K59" i="1"/>
  <c r="S50" i="7"/>
  <c r="R50" i="7" s="1"/>
  <c r="K50" i="1"/>
  <c r="M251" i="1"/>
  <c r="S251" i="8"/>
  <c r="R251" i="8" s="1"/>
  <c r="S212" i="8"/>
  <c r="R212" i="8" s="1"/>
  <c r="M212" i="1"/>
  <c r="S186" i="8"/>
  <c r="R186" i="8" s="1"/>
  <c r="M186" i="1"/>
  <c r="S126" i="8"/>
  <c r="R126" i="8" s="1"/>
  <c r="M126" i="1"/>
  <c r="M93" i="1"/>
  <c r="S93" i="8"/>
  <c r="R93" i="8" s="1"/>
  <c r="K240" i="1"/>
  <c r="S240" i="7"/>
  <c r="R240" i="7" s="1"/>
  <c r="S184" i="7"/>
  <c r="R184" i="7" s="1"/>
  <c r="K184" i="1"/>
  <c r="S111" i="7"/>
  <c r="R111" i="7" s="1"/>
  <c r="K111" i="1"/>
  <c r="S100" i="7"/>
  <c r="R100" i="7" s="1"/>
  <c r="K100" i="1"/>
  <c r="S24" i="7"/>
  <c r="R24" i="7" s="1"/>
  <c r="K24" i="1"/>
  <c r="S244" i="8"/>
  <c r="R244" i="8" s="1"/>
  <c r="M244" i="1"/>
  <c r="M235" i="1"/>
  <c r="S235" i="8"/>
  <c r="R235" i="8" s="1"/>
  <c r="M202" i="1"/>
  <c r="S202" i="8"/>
  <c r="R202" i="8" s="1"/>
  <c r="M144" i="1"/>
  <c r="S144" i="8"/>
  <c r="R144" i="8" s="1"/>
  <c r="M106" i="1"/>
  <c r="S106" i="8"/>
  <c r="R106" i="8" s="1"/>
  <c r="S59" i="8"/>
  <c r="R59" i="8" s="1"/>
  <c r="M59" i="1"/>
  <c r="S223" i="8"/>
  <c r="R223" i="8" s="1"/>
  <c r="M223" i="1"/>
  <c r="M158" i="1"/>
  <c r="S158" i="8"/>
  <c r="R158" i="8" s="1"/>
  <c r="S56" i="8"/>
  <c r="R56" i="8" s="1"/>
  <c r="M56" i="1"/>
  <c r="S251" i="9"/>
  <c r="R251" i="9" s="1"/>
  <c r="O251" i="1"/>
  <c r="S205" i="9"/>
  <c r="R205" i="9" s="1"/>
  <c r="O205" i="1"/>
  <c r="S181" i="9"/>
  <c r="R181" i="9" s="1"/>
  <c r="O181" i="1"/>
  <c r="S112" i="9"/>
  <c r="R112" i="9" s="1"/>
  <c r="O112" i="1"/>
  <c r="O90" i="1"/>
  <c r="S90" i="9"/>
  <c r="R90" i="9" s="1"/>
  <c r="S63" i="9"/>
  <c r="R63" i="9" s="1"/>
  <c r="O63" i="1"/>
  <c r="S44" i="9"/>
  <c r="R44" i="9" s="1"/>
  <c r="O44" i="1"/>
  <c r="Q261" i="1"/>
  <c r="S261" i="10"/>
  <c r="R261" i="10" s="1"/>
  <c r="S140" i="7"/>
  <c r="R140" i="7" s="1"/>
  <c r="K140" i="1"/>
  <c r="K40" i="1"/>
  <c r="S40" i="7"/>
  <c r="R40" i="7" s="1"/>
  <c r="S133" i="8"/>
  <c r="R133" i="8" s="1"/>
  <c r="M133" i="1"/>
  <c r="M112" i="1"/>
  <c r="S112" i="8"/>
  <c r="R112" i="8" s="1"/>
  <c r="S46" i="8"/>
  <c r="R46" i="8" s="1"/>
  <c r="M46" i="1"/>
  <c r="S262" i="9"/>
  <c r="R262" i="9" s="1"/>
  <c r="O262" i="1"/>
  <c r="S247" i="9"/>
  <c r="R247" i="9" s="1"/>
  <c r="O247" i="1"/>
  <c r="S191" i="9"/>
  <c r="R191" i="9" s="1"/>
  <c r="O191" i="1"/>
  <c r="S152" i="9"/>
  <c r="R152" i="9" s="1"/>
  <c r="O152" i="1"/>
  <c r="S134" i="9"/>
  <c r="R134" i="9" s="1"/>
  <c r="O134" i="1"/>
  <c r="S106" i="9"/>
  <c r="R106" i="9" s="1"/>
  <c r="O106" i="1"/>
  <c r="O42" i="1"/>
  <c r="S42" i="9"/>
  <c r="R42" i="9" s="1"/>
  <c r="O32" i="1"/>
  <c r="S32" i="9"/>
  <c r="R32" i="9" s="1"/>
  <c r="S32" i="7"/>
  <c r="R32" i="7" s="1"/>
  <c r="K32" i="1"/>
  <c r="S263" i="8"/>
  <c r="R263" i="8" s="1"/>
  <c r="M263" i="1"/>
  <c r="S207" i="8"/>
  <c r="R207" i="8" s="1"/>
  <c r="M207" i="1"/>
  <c r="S79" i="8"/>
  <c r="R79" i="8" s="1"/>
  <c r="M79" i="1"/>
  <c r="O243" i="1"/>
  <c r="S243" i="9"/>
  <c r="R243" i="9" s="1"/>
  <c r="S219" i="9"/>
  <c r="R219" i="9" s="1"/>
  <c r="O219" i="1"/>
  <c r="S186" i="9"/>
  <c r="R186" i="9" s="1"/>
  <c r="O186" i="1"/>
  <c r="S167" i="9"/>
  <c r="R167" i="9" s="1"/>
  <c r="O167" i="1"/>
  <c r="S119" i="9"/>
  <c r="R119" i="9" s="1"/>
  <c r="O119" i="1"/>
  <c r="S49" i="9"/>
  <c r="R49" i="9" s="1"/>
  <c r="O49" i="1"/>
  <c r="S249" i="10"/>
  <c r="R249" i="10" s="1"/>
  <c r="Q249" i="1"/>
  <c r="S240" i="6"/>
  <c r="R240" i="6" s="1"/>
  <c r="I240" i="1"/>
  <c r="S177" i="8"/>
  <c r="R177" i="8" s="1"/>
  <c r="M177" i="1"/>
  <c r="S67" i="8"/>
  <c r="R67" i="8" s="1"/>
  <c r="M67" i="1"/>
  <c r="M33" i="1"/>
  <c r="S33" i="8"/>
  <c r="R33" i="8" s="1"/>
  <c r="S254" i="9"/>
  <c r="R254" i="9" s="1"/>
  <c r="O254" i="1"/>
  <c r="S214" i="9"/>
  <c r="R214" i="9" s="1"/>
  <c r="O214" i="1"/>
  <c r="S22" i="9"/>
  <c r="R22" i="9" s="1"/>
  <c r="O22" i="1"/>
  <c r="S171" i="10"/>
  <c r="R171" i="10" s="1"/>
  <c r="Q171" i="1"/>
  <c r="S140" i="10"/>
  <c r="R140" i="10" s="1"/>
  <c r="Q140" i="1"/>
  <c r="S80" i="9"/>
  <c r="R80" i="9" s="1"/>
  <c r="O80" i="1"/>
  <c r="S209" i="10"/>
  <c r="R209" i="10" s="1"/>
  <c r="Q209" i="1"/>
  <c r="S191" i="10"/>
  <c r="R191" i="10" s="1"/>
  <c r="Q191" i="1"/>
  <c r="S158" i="10"/>
  <c r="R158" i="10" s="1"/>
  <c r="Q158" i="1"/>
  <c r="S133" i="10"/>
  <c r="R133" i="10" s="1"/>
  <c r="Q133" i="1"/>
  <c r="Q108" i="1"/>
  <c r="S108" i="10"/>
  <c r="R108" i="10" s="1"/>
  <c r="S83" i="10"/>
  <c r="R83" i="10" s="1"/>
  <c r="Q83" i="1"/>
  <c r="S140" i="9"/>
  <c r="R140" i="9" s="1"/>
  <c r="O140" i="1"/>
  <c r="Q229" i="1"/>
  <c r="S229" i="10"/>
  <c r="R229" i="10" s="1"/>
  <c r="S198" i="10"/>
  <c r="R198" i="10" s="1"/>
  <c r="Q198" i="1"/>
  <c r="Q150" i="1"/>
  <c r="S150" i="10"/>
  <c r="R150" i="10" s="1"/>
  <c r="S81" i="10"/>
  <c r="R81" i="10" s="1"/>
  <c r="Q81" i="1"/>
  <c r="O158" i="1"/>
  <c r="S158" i="9"/>
  <c r="R158" i="9" s="1"/>
  <c r="S244" i="10"/>
  <c r="R244" i="10" s="1"/>
  <c r="Q244" i="1"/>
  <c r="S235" i="10"/>
  <c r="R235" i="10" s="1"/>
  <c r="Q235" i="1"/>
  <c r="Q221" i="1"/>
  <c r="S221" i="10"/>
  <c r="R221" i="10" s="1"/>
  <c r="Q180" i="1"/>
  <c r="S180" i="10"/>
  <c r="R180" i="10" s="1"/>
  <c r="Q120" i="1"/>
  <c r="S120" i="10"/>
  <c r="R120" i="10" s="1"/>
  <c r="S101" i="10"/>
  <c r="R101" i="10" s="1"/>
  <c r="Q101" i="1"/>
  <c r="S73" i="10"/>
  <c r="R73" i="10" s="1"/>
  <c r="Q73" i="1"/>
  <c r="S44" i="10"/>
  <c r="R44" i="10" s="1"/>
  <c r="Q44" i="1"/>
  <c r="S34" i="10"/>
  <c r="R34" i="10" s="1"/>
  <c r="Q34" i="1"/>
  <c r="S25" i="10"/>
  <c r="R25" i="10" s="1"/>
  <c r="Q25" i="1"/>
  <c r="S263" i="11"/>
  <c r="R263" i="11" s="1"/>
  <c r="S263" i="1"/>
  <c r="S235" i="11"/>
  <c r="R235" i="11" s="1"/>
  <c r="S235" i="1"/>
  <c r="S161" i="11"/>
  <c r="R161" i="11" s="1"/>
  <c r="S161" i="1"/>
  <c r="S111" i="11"/>
  <c r="R111" i="11" s="1"/>
  <c r="S111" i="1"/>
  <c r="S78" i="11"/>
  <c r="R78" i="11" s="1"/>
  <c r="S78" i="1"/>
  <c r="S22" i="11"/>
  <c r="R22" i="11" s="1"/>
  <c r="S22" i="1"/>
  <c r="S242" i="12"/>
  <c r="R242" i="12" s="1"/>
  <c r="U242" i="1"/>
  <c r="U217" i="1"/>
  <c r="S217" i="12"/>
  <c r="R217" i="12" s="1"/>
  <c r="S191" i="12"/>
  <c r="R191" i="12" s="1"/>
  <c r="U191" i="1"/>
  <c r="S150" i="12"/>
  <c r="R150" i="12" s="1"/>
  <c r="U150" i="1"/>
  <c r="U120" i="1"/>
  <c r="S120" i="12"/>
  <c r="R120" i="12" s="1"/>
  <c r="S59" i="12"/>
  <c r="R59" i="12" s="1"/>
  <c r="U59" i="1"/>
  <c r="S63" i="10"/>
  <c r="R63" i="10" s="1"/>
  <c r="Q63" i="1"/>
  <c r="S234" i="11"/>
  <c r="R234" i="11" s="1"/>
  <c r="S234" i="1"/>
  <c r="S226" i="11"/>
  <c r="R226" i="11" s="1"/>
  <c r="S226" i="1"/>
  <c r="S196" i="11"/>
  <c r="R196" i="11" s="1"/>
  <c r="S196" i="1"/>
  <c r="S160" i="11"/>
  <c r="R160" i="11" s="1"/>
  <c r="S160" i="1"/>
  <c r="S130" i="11"/>
  <c r="R130" i="11" s="1"/>
  <c r="S130" i="1"/>
  <c r="S76" i="11"/>
  <c r="R76" i="11" s="1"/>
  <c r="S76" i="1"/>
  <c r="S44" i="11"/>
  <c r="R44" i="11" s="1"/>
  <c r="S44" i="1"/>
  <c r="U267" i="1"/>
  <c r="S267" i="12"/>
  <c r="R267" i="12" s="1"/>
  <c r="S229" i="12"/>
  <c r="R229" i="12" s="1"/>
  <c r="U229" i="1"/>
  <c r="S221" i="1"/>
  <c r="S221" i="11"/>
  <c r="R221" i="11" s="1"/>
  <c r="S152" i="1"/>
  <c r="S152" i="11"/>
  <c r="R152" i="11" s="1"/>
  <c r="S122" i="11"/>
  <c r="R122" i="11" s="1"/>
  <c r="S122" i="1"/>
  <c r="S68" i="1"/>
  <c r="S68" i="11"/>
  <c r="R68" i="11" s="1"/>
  <c r="S41" i="11"/>
  <c r="R41" i="11" s="1"/>
  <c r="S41" i="1"/>
  <c r="S208" i="12"/>
  <c r="R208" i="12" s="1"/>
  <c r="U208" i="1"/>
  <c r="U170" i="1"/>
  <c r="S170" i="12"/>
  <c r="R170" i="12" s="1"/>
  <c r="S140" i="12"/>
  <c r="R140" i="12" s="1"/>
  <c r="U140" i="1"/>
  <c r="S98" i="12"/>
  <c r="R98" i="12" s="1"/>
  <c r="U98" i="1"/>
  <c r="S85" i="12"/>
  <c r="R85" i="12" s="1"/>
  <c r="U85" i="1"/>
  <c r="U49" i="1"/>
  <c r="S49" i="12"/>
  <c r="R49" i="12" s="1"/>
  <c r="S235" i="13"/>
  <c r="R235" i="13" s="1"/>
  <c r="W235" i="1"/>
  <c r="S250" i="11"/>
  <c r="R250" i="11" s="1"/>
  <c r="S250" i="1"/>
  <c r="S240" i="11"/>
  <c r="R240" i="11" s="1"/>
  <c r="S240" i="1"/>
  <c r="S212" i="11"/>
  <c r="R212" i="11" s="1"/>
  <c r="S212" i="1"/>
  <c r="S180" i="11"/>
  <c r="R180" i="11" s="1"/>
  <c r="S180" i="1"/>
  <c r="S170" i="11"/>
  <c r="R170" i="11" s="1"/>
  <c r="S170" i="1"/>
  <c r="S119" i="11"/>
  <c r="R119" i="11" s="1"/>
  <c r="S119" i="1"/>
  <c r="S87" i="11"/>
  <c r="R87" i="11" s="1"/>
  <c r="S87" i="1"/>
  <c r="S40" i="11"/>
  <c r="R40" i="11" s="1"/>
  <c r="S40" i="1"/>
  <c r="S30" i="11"/>
  <c r="R30" i="11" s="1"/>
  <c r="S30" i="1"/>
  <c r="S261" i="12"/>
  <c r="R261" i="12" s="1"/>
  <c r="U261" i="1"/>
  <c r="S247" i="12"/>
  <c r="R247" i="12" s="1"/>
  <c r="U247" i="1"/>
  <c r="S202" i="12"/>
  <c r="R202" i="12" s="1"/>
  <c r="U202" i="1"/>
  <c r="S162" i="12"/>
  <c r="R162" i="12" s="1"/>
  <c r="U162" i="1"/>
  <c r="S133" i="12"/>
  <c r="R133" i="12" s="1"/>
  <c r="U133" i="1"/>
  <c r="S79" i="12"/>
  <c r="R79" i="12" s="1"/>
  <c r="U79" i="1"/>
  <c r="U67" i="1"/>
  <c r="S67" i="12"/>
  <c r="R67" i="12" s="1"/>
  <c r="S111" i="12"/>
  <c r="R111" i="12" s="1"/>
  <c r="U111" i="1"/>
  <c r="W247" i="1"/>
  <c r="S247" i="13"/>
  <c r="R247" i="13" s="1"/>
  <c r="S237" i="13"/>
  <c r="R237" i="13" s="1"/>
  <c r="W237" i="1"/>
  <c r="S224" i="13"/>
  <c r="R224" i="13" s="1"/>
  <c r="W224" i="1"/>
  <c r="S187" i="13"/>
  <c r="R187" i="13" s="1"/>
  <c r="W187" i="1"/>
  <c r="S147" i="13"/>
  <c r="R147" i="13" s="1"/>
  <c r="W147" i="1"/>
  <c r="S109" i="13"/>
  <c r="R109" i="13" s="1"/>
  <c r="W109" i="1"/>
  <c r="W57" i="1"/>
  <c r="S57" i="13"/>
  <c r="R57" i="13" s="1"/>
  <c r="S236" i="14"/>
  <c r="R236" i="14" s="1"/>
  <c r="Y236" i="1"/>
  <c r="Y180" i="1"/>
  <c r="S180" i="14"/>
  <c r="R180" i="14" s="1"/>
  <c r="Y148" i="1"/>
  <c r="S148" i="14"/>
  <c r="R148" i="14" s="1"/>
  <c r="U177" i="1"/>
  <c r="S177" i="12"/>
  <c r="R177" i="12" s="1"/>
  <c r="W209" i="1"/>
  <c r="S209" i="13"/>
  <c r="R209" i="13" s="1"/>
  <c r="S201" i="13"/>
  <c r="R201" i="13" s="1"/>
  <c r="W201" i="1"/>
  <c r="S172" i="13"/>
  <c r="R172" i="13" s="1"/>
  <c r="W172" i="1"/>
  <c r="W106" i="1"/>
  <c r="S106" i="13"/>
  <c r="R106" i="13" s="1"/>
  <c r="W93" i="1"/>
  <c r="S93" i="13"/>
  <c r="R93" i="13" s="1"/>
  <c r="W34" i="1"/>
  <c r="S34" i="13"/>
  <c r="R34" i="13" s="1"/>
  <c r="W25" i="1"/>
  <c r="S25" i="13"/>
  <c r="R25" i="13" s="1"/>
  <c r="S253" i="14"/>
  <c r="R253" i="14" s="1"/>
  <c r="Y253" i="1"/>
  <c r="Y210" i="1"/>
  <c r="S210" i="14"/>
  <c r="R210" i="14" s="1"/>
  <c r="Y202" i="1"/>
  <c r="S202" i="14"/>
  <c r="R202" i="14" s="1"/>
  <c r="S142" i="14"/>
  <c r="R142" i="14" s="1"/>
  <c r="Y142" i="1"/>
  <c r="S101" i="14"/>
  <c r="R101" i="14" s="1"/>
  <c r="Y101" i="1"/>
  <c r="S79" i="14"/>
  <c r="R79" i="14" s="1"/>
  <c r="Y79" i="1"/>
  <c r="S270" i="15"/>
  <c r="R270" i="15" s="1"/>
  <c r="AA270" i="1"/>
  <c r="S197" i="13"/>
  <c r="R197" i="13" s="1"/>
  <c r="W197" i="1"/>
  <c r="W127" i="1"/>
  <c r="S127" i="13"/>
  <c r="R127" i="13" s="1"/>
  <c r="W83" i="1"/>
  <c r="S83" i="13"/>
  <c r="R83" i="13" s="1"/>
  <c r="W49" i="1"/>
  <c r="S49" i="13"/>
  <c r="R49" i="13" s="1"/>
  <c r="Y270" i="1"/>
  <c r="S270" i="14"/>
  <c r="R270" i="14" s="1"/>
  <c r="S246" i="14"/>
  <c r="R246" i="14" s="1"/>
  <c r="Y246" i="1"/>
  <c r="Y198" i="1"/>
  <c r="S198" i="14"/>
  <c r="R198" i="14" s="1"/>
  <c r="S190" i="14"/>
  <c r="R190" i="14" s="1"/>
  <c r="Y190" i="1"/>
  <c r="Y165" i="1"/>
  <c r="S165" i="14"/>
  <c r="R165" i="14" s="1"/>
  <c r="Y73" i="1"/>
  <c r="S73" i="14"/>
  <c r="R73" i="14" s="1"/>
  <c r="Y59" i="1"/>
  <c r="S59" i="14"/>
  <c r="R59" i="14" s="1"/>
  <c r="Y50" i="1"/>
  <c r="S50" i="14"/>
  <c r="R50" i="14" s="1"/>
  <c r="S32" i="14"/>
  <c r="R32" i="14" s="1"/>
  <c r="Y32" i="1"/>
  <c r="S262" i="15"/>
  <c r="R262" i="15" s="1"/>
  <c r="AA262" i="1"/>
  <c r="S240" i="15"/>
  <c r="R240" i="15" s="1"/>
  <c r="AA240" i="1"/>
  <c r="S232" i="15"/>
  <c r="R232" i="15" s="1"/>
  <c r="AA232" i="1"/>
  <c r="S33" i="12"/>
  <c r="R33" i="12" s="1"/>
  <c r="U33" i="1"/>
  <c r="S24" i="12"/>
  <c r="R24" i="12" s="1"/>
  <c r="U24" i="1"/>
  <c r="W266" i="1"/>
  <c r="S266" i="13"/>
  <c r="R266" i="13" s="1"/>
  <c r="S258" i="13"/>
  <c r="R258" i="13" s="1"/>
  <c r="W258" i="1"/>
  <c r="W160" i="1"/>
  <c r="S160" i="13"/>
  <c r="R160" i="13" s="1"/>
  <c r="W149" i="1"/>
  <c r="S149" i="13"/>
  <c r="R149" i="13" s="1"/>
  <c r="S263" i="14"/>
  <c r="R263" i="14" s="1"/>
  <c r="Y263" i="1"/>
  <c r="Y240" i="1"/>
  <c r="S240" i="14"/>
  <c r="R240" i="14" s="1"/>
  <c r="Y220" i="1"/>
  <c r="S220" i="14"/>
  <c r="R220" i="14" s="1"/>
  <c r="S90" i="14"/>
  <c r="R90" i="14" s="1"/>
  <c r="Y90" i="1"/>
  <c r="Y184" i="1"/>
  <c r="S184" i="14"/>
  <c r="R184" i="14" s="1"/>
  <c r="S224" i="15"/>
  <c r="R224" i="15" s="1"/>
  <c r="AA224" i="1"/>
  <c r="S212" i="15"/>
  <c r="R212" i="15" s="1"/>
  <c r="AA212" i="1"/>
  <c r="S194" i="15"/>
  <c r="R194" i="15" s="1"/>
  <c r="AA194" i="1"/>
  <c r="S153" i="15"/>
  <c r="R153" i="15" s="1"/>
  <c r="AA153" i="1"/>
  <c r="S114" i="15"/>
  <c r="R114" i="15" s="1"/>
  <c r="AA114" i="1"/>
  <c r="S80" i="15"/>
  <c r="R80" i="15" s="1"/>
  <c r="AA80" i="1"/>
  <c r="S68" i="15"/>
  <c r="R68" i="15" s="1"/>
  <c r="AA68" i="1"/>
  <c r="AA32" i="1"/>
  <c r="S32" i="15"/>
  <c r="R32" i="15" s="1"/>
  <c r="S254" i="16"/>
  <c r="R254" i="16" s="1"/>
  <c r="AC254" i="1"/>
  <c r="AC217" i="1"/>
  <c r="S217" i="16"/>
  <c r="R217" i="16" s="1"/>
  <c r="AC161" i="1"/>
  <c r="S161" i="16"/>
  <c r="R161" i="16" s="1"/>
  <c r="AC120" i="1"/>
  <c r="S120" i="16"/>
  <c r="R120" i="16" s="1"/>
  <c r="S83" i="16"/>
  <c r="R83" i="16" s="1"/>
  <c r="AC83" i="1"/>
  <c r="AC34" i="1"/>
  <c r="S34" i="16"/>
  <c r="R34" i="16" s="1"/>
  <c r="S231" i="17"/>
  <c r="R231" i="17" s="1"/>
  <c r="AE231" i="1"/>
  <c r="S164" i="17"/>
  <c r="R164" i="17" s="1"/>
  <c r="AE164" i="1"/>
  <c r="S75" i="17"/>
  <c r="R75" i="17" s="1"/>
  <c r="AE75" i="1"/>
  <c r="S39" i="17"/>
  <c r="R39" i="17" s="1"/>
  <c r="AE39" i="1"/>
  <c r="S251" i="18"/>
  <c r="R251" i="18" s="1"/>
  <c r="AG251" i="1"/>
  <c r="S199" i="18"/>
  <c r="R199" i="18" s="1"/>
  <c r="AG199" i="1"/>
  <c r="S118" i="13"/>
  <c r="R118" i="13" s="1"/>
  <c r="W118" i="1"/>
  <c r="S73" i="13"/>
  <c r="R73" i="13" s="1"/>
  <c r="W73" i="1"/>
  <c r="S48" i="14"/>
  <c r="R48" i="14" s="1"/>
  <c r="Y48" i="1"/>
  <c r="AA207" i="1"/>
  <c r="S207" i="15"/>
  <c r="R207" i="15" s="1"/>
  <c r="S185" i="15"/>
  <c r="R185" i="15" s="1"/>
  <c r="AA185" i="1"/>
  <c r="AA136" i="1"/>
  <c r="S136" i="15"/>
  <c r="R136" i="15" s="1"/>
  <c r="AA95" i="1"/>
  <c r="S95" i="15"/>
  <c r="R95" i="15" s="1"/>
  <c r="AA49" i="1"/>
  <c r="S49" i="15"/>
  <c r="R49" i="15" s="1"/>
  <c r="AC271" i="1"/>
  <c r="S271" i="16"/>
  <c r="R271" i="16" s="1"/>
  <c r="S215" i="16"/>
  <c r="R215" i="16" s="1"/>
  <c r="AC215" i="1"/>
  <c r="S188" i="16"/>
  <c r="R188" i="16" s="1"/>
  <c r="AC188" i="1"/>
  <c r="S148" i="16"/>
  <c r="R148" i="16" s="1"/>
  <c r="AC148" i="1"/>
  <c r="S114" i="16"/>
  <c r="R114" i="16" s="1"/>
  <c r="AC114" i="1"/>
  <c r="S80" i="16"/>
  <c r="R80" i="16" s="1"/>
  <c r="AC80" i="1"/>
  <c r="S24" i="16"/>
  <c r="R24" i="16" s="1"/>
  <c r="AC24" i="1"/>
  <c r="S230" i="17"/>
  <c r="R230" i="17" s="1"/>
  <c r="AE230" i="1"/>
  <c r="S205" i="17"/>
  <c r="R205" i="17" s="1"/>
  <c r="AE205" i="1"/>
  <c r="S162" i="17"/>
  <c r="R162" i="17" s="1"/>
  <c r="AE162" i="1"/>
  <c r="S151" i="17"/>
  <c r="R151" i="17" s="1"/>
  <c r="AE151" i="1"/>
  <c r="S142" i="17"/>
  <c r="R142" i="17" s="1"/>
  <c r="AE142" i="1"/>
  <c r="S67" i="17"/>
  <c r="R67" i="17" s="1"/>
  <c r="AE67" i="1"/>
  <c r="S26" i="17"/>
  <c r="R26" i="17" s="1"/>
  <c r="AE26" i="1"/>
  <c r="S247" i="18"/>
  <c r="R247" i="18" s="1"/>
  <c r="AG247" i="1"/>
  <c r="S221" i="18"/>
  <c r="R221" i="18" s="1"/>
  <c r="AG221" i="1"/>
  <c r="S192" i="18"/>
  <c r="R192" i="18" s="1"/>
  <c r="AG192" i="1"/>
  <c r="S151" i="18"/>
  <c r="R151" i="18" s="1"/>
  <c r="AG151" i="1"/>
  <c r="S73" i="18"/>
  <c r="R73" i="18" s="1"/>
  <c r="AG73" i="1"/>
  <c r="S131" i="14"/>
  <c r="R131" i="14" s="1"/>
  <c r="Y131" i="1"/>
  <c r="S120" i="14"/>
  <c r="R120" i="14" s="1"/>
  <c r="Y120" i="1"/>
  <c r="S111" i="14"/>
  <c r="R111" i="14" s="1"/>
  <c r="Y111" i="1"/>
  <c r="S26" i="14"/>
  <c r="R26" i="14" s="1"/>
  <c r="Y26" i="1"/>
  <c r="S180" i="15"/>
  <c r="R180" i="15" s="1"/>
  <c r="AA180" i="1"/>
  <c r="S170" i="15"/>
  <c r="R170" i="15" s="1"/>
  <c r="AA170" i="1"/>
  <c r="S129" i="15"/>
  <c r="R129" i="15" s="1"/>
  <c r="AA129" i="1"/>
  <c r="AA118" i="1"/>
  <c r="S118" i="15"/>
  <c r="R118" i="15" s="1"/>
  <c r="S85" i="15"/>
  <c r="R85" i="15" s="1"/>
  <c r="AA85" i="1"/>
  <c r="AC268" i="1"/>
  <c r="S268" i="16"/>
  <c r="R268" i="16" s="1"/>
  <c r="S243" i="16"/>
  <c r="R243" i="16" s="1"/>
  <c r="AC243" i="1"/>
  <c r="S234" i="16"/>
  <c r="R234" i="16" s="1"/>
  <c r="AC234" i="1"/>
  <c r="S201" i="16"/>
  <c r="R201" i="16" s="1"/>
  <c r="AC201" i="1"/>
  <c r="AC177" i="1"/>
  <c r="S177" i="16"/>
  <c r="R177" i="16" s="1"/>
  <c r="S137" i="16"/>
  <c r="R137" i="16" s="1"/>
  <c r="AC137" i="1"/>
  <c r="S73" i="16"/>
  <c r="R73" i="16" s="1"/>
  <c r="AC73" i="1"/>
  <c r="AC59" i="1"/>
  <c r="S59" i="16"/>
  <c r="R59" i="16" s="1"/>
  <c r="S271" i="17"/>
  <c r="R271" i="17" s="1"/>
  <c r="AE271" i="1"/>
  <c r="AE250" i="1"/>
  <c r="S250" i="17"/>
  <c r="R250" i="17" s="1"/>
  <c r="AE224" i="1"/>
  <c r="S224" i="17"/>
  <c r="R224" i="17" s="1"/>
  <c r="S194" i="17"/>
  <c r="R194" i="17" s="1"/>
  <c r="AE194" i="1"/>
  <c r="S135" i="17"/>
  <c r="R135" i="17" s="1"/>
  <c r="AE135" i="1"/>
  <c r="AE99" i="1"/>
  <c r="S99" i="17"/>
  <c r="R99" i="17" s="1"/>
  <c r="AE58" i="1"/>
  <c r="S58" i="17"/>
  <c r="R58" i="17" s="1"/>
  <c r="AE22" i="1"/>
  <c r="S22" i="17"/>
  <c r="R22" i="17" s="1"/>
  <c r="S238" i="18"/>
  <c r="R238" i="18" s="1"/>
  <c r="AG238" i="1"/>
  <c r="AG214" i="1"/>
  <c r="S214" i="18"/>
  <c r="R214" i="18" s="1"/>
  <c r="S183" i="18"/>
  <c r="R183" i="18" s="1"/>
  <c r="AG183" i="1"/>
  <c r="S147" i="18"/>
  <c r="R147" i="18" s="1"/>
  <c r="AG147" i="1"/>
  <c r="S112" i="18"/>
  <c r="R112" i="18" s="1"/>
  <c r="AG112" i="1"/>
  <c r="S101" i="18"/>
  <c r="R101" i="18" s="1"/>
  <c r="AG101" i="1"/>
  <c r="S59" i="18"/>
  <c r="R59" i="18" s="1"/>
  <c r="AG59" i="1"/>
  <c r="S133" i="16"/>
  <c r="R133" i="16" s="1"/>
  <c r="AC133" i="1"/>
  <c r="AE127" i="1"/>
  <c r="S127" i="17"/>
  <c r="R127" i="17" s="1"/>
  <c r="S116" i="17"/>
  <c r="R116" i="17" s="1"/>
  <c r="AE116" i="1"/>
  <c r="S81" i="15"/>
  <c r="R81" i="15" s="1"/>
  <c r="AA81" i="1"/>
  <c r="S228" i="16"/>
  <c r="R228" i="16" s="1"/>
  <c r="AC228" i="1"/>
  <c r="S93" i="16"/>
  <c r="R93" i="16" s="1"/>
  <c r="AC93" i="1"/>
  <c r="S243" i="17"/>
  <c r="R243" i="17" s="1"/>
  <c r="AE243" i="1"/>
  <c r="S90" i="17"/>
  <c r="R90" i="17" s="1"/>
  <c r="AE90" i="1"/>
  <c r="S271" i="18"/>
  <c r="R271" i="18" s="1"/>
  <c r="AG271" i="1"/>
  <c r="S262" i="5"/>
  <c r="R262" i="5" s="1"/>
  <c r="G262" i="1"/>
  <c r="S246" i="5"/>
  <c r="R246" i="5" s="1"/>
  <c r="G246" i="1"/>
  <c r="S175" i="5"/>
  <c r="R175" i="5" s="1"/>
  <c r="G175" i="1"/>
  <c r="S140" i="5"/>
  <c r="R140" i="5" s="1"/>
  <c r="G140" i="1"/>
  <c r="S130" i="5"/>
  <c r="R130" i="5" s="1"/>
  <c r="G130" i="1"/>
  <c r="S49" i="16"/>
  <c r="R49" i="16" s="1"/>
  <c r="AC49" i="1"/>
  <c r="S231" i="18"/>
  <c r="R231" i="18" s="1"/>
  <c r="AG231" i="1"/>
  <c r="S96" i="18"/>
  <c r="R96" i="18" s="1"/>
  <c r="AG96" i="1"/>
  <c r="AG84" i="1"/>
  <c r="S84" i="18"/>
  <c r="R84" i="18" s="1"/>
  <c r="S33" i="18"/>
  <c r="R33" i="18" s="1"/>
  <c r="AG33" i="1"/>
  <c r="S24" i="18"/>
  <c r="R24" i="18" s="1"/>
  <c r="AG24" i="1"/>
  <c r="S126" i="5"/>
  <c r="R126" i="5" s="1"/>
  <c r="G126" i="1"/>
  <c r="S122" i="18"/>
  <c r="R122" i="18" s="1"/>
  <c r="AG122" i="1"/>
  <c r="G270" i="1"/>
  <c r="S270" i="5"/>
  <c r="R270" i="5" s="1"/>
  <c r="S145" i="5"/>
  <c r="R145" i="5" s="1"/>
  <c r="G145" i="1"/>
  <c r="S206" i="15"/>
  <c r="R206" i="15" s="1"/>
  <c r="AA206" i="1"/>
  <c r="S39" i="15"/>
  <c r="R39" i="15" s="1"/>
  <c r="AA39" i="1"/>
  <c r="S169" i="16"/>
  <c r="R169" i="16" s="1"/>
  <c r="AC169" i="1"/>
  <c r="S187" i="17"/>
  <c r="R187" i="17" s="1"/>
  <c r="AE187" i="1"/>
  <c r="S177" i="17"/>
  <c r="R177" i="17" s="1"/>
  <c r="AE177" i="1"/>
  <c r="S50" i="17"/>
  <c r="R50" i="17" s="1"/>
  <c r="AE50" i="1"/>
  <c r="S207" i="18"/>
  <c r="R207" i="18" s="1"/>
  <c r="AG207" i="1"/>
  <c r="AG175" i="1"/>
  <c r="S175" i="18"/>
  <c r="R175" i="18" s="1"/>
  <c r="S22" i="18"/>
  <c r="R22" i="18" s="1"/>
  <c r="AG22" i="1"/>
  <c r="S149" i="5"/>
  <c r="R149" i="5" s="1"/>
  <c r="G149" i="1"/>
  <c r="AG138" i="1"/>
  <c r="S138" i="18"/>
  <c r="R138" i="18" s="1"/>
  <c r="S50" i="18"/>
  <c r="R50" i="18" s="1"/>
  <c r="AG50" i="1"/>
  <c r="L209" i="4"/>
  <c r="O209" i="4" s="1"/>
  <c r="Q209" i="4" s="1"/>
  <c r="L133" i="4"/>
  <c r="O133" i="4" s="1"/>
  <c r="AL115" i="1"/>
  <c r="T115" i="4"/>
  <c r="L191" i="4"/>
  <c r="O191" i="4" s="1"/>
  <c r="Q191" i="4" s="1"/>
  <c r="L214" i="4"/>
  <c r="O214" i="4" s="1"/>
  <c r="Q214" i="4" s="1"/>
  <c r="L268" i="4"/>
  <c r="O268" i="4" s="1"/>
  <c r="Q268" i="4" s="1"/>
  <c r="L136" i="4"/>
  <c r="O136" i="4" s="1"/>
  <c r="L119" i="4"/>
  <c r="O119" i="4" s="1"/>
  <c r="L215" i="4"/>
  <c r="O215" i="4" s="1"/>
  <c r="Q215" i="4" s="1"/>
  <c r="L197" i="4"/>
  <c r="O197" i="4" s="1"/>
  <c r="Q197" i="4" s="1"/>
  <c r="L207" i="4"/>
  <c r="O207" i="4" s="1"/>
  <c r="Q207" i="4" s="1"/>
  <c r="L201" i="4"/>
  <c r="O201" i="4" s="1"/>
  <c r="Q201" i="4" s="1"/>
  <c r="L266" i="4"/>
  <c r="O266" i="4" s="1"/>
  <c r="Q266" i="4" s="1"/>
  <c r="L247" i="4"/>
  <c r="O247" i="4" s="1"/>
  <c r="Q247" i="4" s="1"/>
  <c r="L152" i="4"/>
  <c r="O152" i="4" s="1"/>
  <c r="I204" i="4"/>
  <c r="K204" i="4" s="1"/>
  <c r="L210" i="4"/>
  <c r="O210" i="4" s="1"/>
  <c r="Q210" i="4" s="1"/>
  <c r="L205" i="4"/>
  <c r="O205" i="4" s="1"/>
  <c r="Q205" i="4" s="1"/>
  <c r="L263" i="4"/>
  <c r="O263" i="4" s="1"/>
  <c r="Q263" i="4" s="1"/>
  <c r="I117" i="4"/>
  <c r="K117" i="4" s="1"/>
  <c r="L130" i="4"/>
  <c r="O130" i="4" s="1"/>
  <c r="AG198" i="1"/>
  <c r="S198" i="18"/>
  <c r="R198" i="18" s="1"/>
  <c r="Y115" i="1"/>
  <c r="S115" i="14"/>
  <c r="R115" i="14" s="1"/>
  <c r="L83" i="4"/>
  <c r="O83" i="4" s="1"/>
  <c r="Q83" i="4" s="1"/>
  <c r="I93" i="4"/>
  <c r="K93" i="4" s="1"/>
  <c r="L120" i="4"/>
  <c r="O120" i="4" s="1"/>
  <c r="L79" i="4"/>
  <c r="O79" i="4" s="1"/>
  <c r="Q79" i="4" s="1"/>
  <c r="L78" i="4"/>
  <c r="O78" i="4" s="1"/>
  <c r="Q78" i="4" s="1"/>
  <c r="S122" i="8"/>
  <c r="R122" i="8" s="1"/>
  <c r="M122" i="1"/>
  <c r="K183" i="1"/>
  <c r="S183" i="7"/>
  <c r="R183" i="7" s="1"/>
  <c r="S243" i="8"/>
  <c r="R243" i="8" s="1"/>
  <c r="M243" i="1"/>
  <c r="L62" i="4"/>
  <c r="O62" i="4" s="1"/>
  <c r="Q62" i="4" s="1"/>
  <c r="L37" i="4"/>
  <c r="O37" i="4" s="1"/>
  <c r="Q37" i="4" s="1"/>
  <c r="L30" i="4"/>
  <c r="O30" i="4" s="1"/>
  <c r="Q30" i="4" s="1"/>
  <c r="L69" i="4"/>
  <c r="O69" i="4" s="1"/>
  <c r="Q69" i="4" s="1"/>
  <c r="L68" i="4"/>
  <c r="O68" i="4" s="1"/>
  <c r="Q68" i="4" s="1"/>
  <c r="L64" i="4"/>
  <c r="O64" i="4" s="1"/>
  <c r="Q64" i="4" s="1"/>
  <c r="L63" i="4"/>
  <c r="O63" i="4" s="1"/>
  <c r="Q63" i="4" s="1"/>
  <c r="L26" i="4"/>
  <c r="O26" i="4" s="1"/>
  <c r="Q26" i="4" s="1"/>
  <c r="L67" i="4"/>
  <c r="O67" i="4" s="1"/>
  <c r="Q67" i="4" s="1"/>
  <c r="I81" i="3"/>
  <c r="K81" i="3" s="1"/>
  <c r="I73" i="3"/>
  <c r="K73" i="3" s="1"/>
  <c r="I148" i="3"/>
  <c r="K148" i="3" s="1"/>
  <c r="L72" i="3"/>
  <c r="N72" i="3"/>
  <c r="M72" i="3"/>
  <c r="N128" i="3"/>
  <c r="M128" i="3"/>
  <c r="L128" i="3"/>
  <c r="N149" i="3"/>
  <c r="M149" i="3"/>
  <c r="L149" i="3"/>
  <c r="I127" i="3"/>
  <c r="K127" i="3" s="1"/>
  <c r="I151" i="3"/>
  <c r="K151" i="3" s="1"/>
  <c r="I152" i="3"/>
  <c r="K152" i="3" s="1"/>
  <c r="I150" i="3"/>
  <c r="K150" i="3" s="1"/>
  <c r="L18" i="1"/>
  <c r="M128" i="1"/>
  <c r="S128" i="8"/>
  <c r="R128" i="8" s="1"/>
  <c r="M225" i="1"/>
  <c r="S225" i="8"/>
  <c r="R225" i="8" s="1"/>
  <c r="S263" i="12"/>
  <c r="R263" i="12" s="1"/>
  <c r="U263" i="1"/>
  <c r="W180" i="1"/>
  <c r="S180" i="13"/>
  <c r="R180" i="13" s="1"/>
  <c r="W203" i="1"/>
  <c r="S203" i="13"/>
  <c r="R203" i="13" s="1"/>
  <c r="AB18" i="1"/>
  <c r="AA116" i="1"/>
  <c r="S116" i="15"/>
  <c r="R116" i="15" s="1"/>
  <c r="S232" i="16"/>
  <c r="R232" i="16" s="1"/>
  <c r="AC232" i="1"/>
  <c r="L253" i="4"/>
  <c r="O253" i="4" s="1"/>
  <c r="Q253" i="4" s="1"/>
  <c r="L255" i="4"/>
  <c r="O255" i="4" s="1"/>
  <c r="Q255" i="4" s="1"/>
  <c r="M17" i="3"/>
  <c r="N17" i="3"/>
  <c r="L17" i="3"/>
  <c r="M253" i="3"/>
  <c r="N253" i="3"/>
  <c r="L253" i="3"/>
  <c r="S266" i="17"/>
  <c r="R266" i="17" s="1"/>
  <c r="AE266" i="1"/>
  <c r="AG44" i="1"/>
  <c r="S44" i="18"/>
  <c r="R44" i="18" s="1"/>
  <c r="I23" i="3"/>
  <c r="K23" i="3" s="1"/>
  <c r="M57" i="3"/>
  <c r="L57" i="3"/>
  <c r="N57" i="3"/>
  <c r="N41" i="3"/>
  <c r="L41" i="3"/>
  <c r="M41" i="3"/>
  <c r="M63" i="3"/>
  <c r="N63" i="3"/>
  <c r="L63" i="3"/>
  <c r="N54" i="3"/>
  <c r="M54" i="3"/>
  <c r="L54" i="3"/>
  <c r="N13" i="3"/>
  <c r="L13" i="3"/>
  <c r="M13" i="3"/>
  <c r="M29" i="3"/>
  <c r="N29" i="3"/>
  <c r="L29" i="3"/>
  <c r="I31" i="3"/>
  <c r="K31" i="3" s="1"/>
  <c r="M38" i="3"/>
  <c r="L38" i="3"/>
  <c r="N38" i="3"/>
  <c r="N64" i="3"/>
  <c r="M64" i="3"/>
  <c r="L64" i="3"/>
  <c r="L111" i="4"/>
  <c r="O111" i="4" s="1"/>
  <c r="Q111" i="4" s="1"/>
  <c r="L250" i="4"/>
  <c r="O250" i="4" s="1"/>
  <c r="Q250" i="4" s="1"/>
  <c r="L171" i="4"/>
  <c r="O171" i="4" s="1"/>
  <c r="Q171" i="4" s="1"/>
  <c r="L47" i="4"/>
  <c r="O47" i="4" s="1"/>
  <c r="Q47" i="4" s="1"/>
  <c r="L110" i="4"/>
  <c r="O110" i="4" s="1"/>
  <c r="L96" i="4"/>
  <c r="O96" i="4" s="1"/>
  <c r="Q96" i="4" s="1"/>
  <c r="L243" i="4"/>
  <c r="O243" i="4" s="1"/>
  <c r="Q243" i="4" s="1"/>
  <c r="L225" i="4"/>
  <c r="O225" i="4" s="1"/>
  <c r="Q225" i="4" s="1"/>
  <c r="L231" i="4"/>
  <c r="O231" i="4" s="1"/>
  <c r="Q231" i="4" s="1"/>
  <c r="L227" i="4"/>
  <c r="O227" i="4" s="1"/>
  <c r="Q227" i="4" s="1"/>
  <c r="L244" i="4"/>
  <c r="O244" i="4" s="1"/>
  <c r="Q244" i="4" s="1"/>
  <c r="L95" i="4"/>
  <c r="O95" i="4" s="1"/>
  <c r="Q95" i="4" s="1"/>
  <c r="L239" i="4"/>
  <c r="O239" i="4" s="1"/>
  <c r="Q239" i="4" s="1"/>
  <c r="L235" i="4"/>
  <c r="O235" i="4" s="1"/>
  <c r="Q235" i="4" s="1"/>
  <c r="L48" i="4"/>
  <c r="O48" i="4" s="1"/>
  <c r="Q48" i="4" s="1"/>
  <c r="K143" i="1"/>
  <c r="S143" i="7"/>
  <c r="R143" i="7" s="1"/>
  <c r="I207" i="3"/>
  <c r="K207" i="3" s="1"/>
  <c r="L220" i="3"/>
  <c r="N220" i="3"/>
  <c r="M220" i="3"/>
  <c r="I269" i="3"/>
  <c r="K269" i="3" s="1"/>
  <c r="M249" i="3"/>
  <c r="L249" i="3"/>
  <c r="N249" i="3"/>
  <c r="L271" i="3"/>
  <c r="M271" i="3"/>
  <c r="N271" i="3"/>
  <c r="M213" i="3"/>
  <c r="L213" i="3"/>
  <c r="N213" i="3"/>
  <c r="M214" i="3"/>
  <c r="L214" i="3"/>
  <c r="N214" i="3"/>
  <c r="M268" i="3"/>
  <c r="L268" i="3"/>
  <c r="N268" i="3"/>
  <c r="L206" i="3"/>
  <c r="M206" i="3"/>
  <c r="N206" i="3"/>
  <c r="M217" i="3"/>
  <c r="N217" i="3"/>
  <c r="L217" i="3"/>
  <c r="N218" i="3"/>
  <c r="M218" i="3"/>
  <c r="L218" i="3"/>
  <c r="I198" i="3"/>
  <c r="K198" i="3" s="1"/>
  <c r="M212" i="3"/>
  <c r="L212" i="3"/>
  <c r="N212" i="3"/>
  <c r="N265" i="3"/>
  <c r="M265" i="3"/>
  <c r="L265" i="3"/>
  <c r="L270" i="3"/>
  <c r="M270" i="3"/>
  <c r="N270" i="3"/>
  <c r="O272" i="5"/>
  <c r="P272" i="5" s="1"/>
  <c r="Q272" i="5" s="1"/>
  <c r="T272" i="5" s="1"/>
  <c r="O248" i="3" l="1"/>
  <c r="P248" i="3" s="1"/>
  <c r="Q248" i="3" s="1"/>
  <c r="O176" i="3"/>
  <c r="P176" i="3" s="1"/>
  <c r="Q176" i="3" s="1"/>
  <c r="T171" i="5"/>
  <c r="H171" i="1"/>
  <c r="T226" i="5"/>
  <c r="H226" i="1"/>
  <c r="H96" i="1"/>
  <c r="T96" i="5"/>
  <c r="T87" i="5"/>
  <c r="H87" i="1"/>
  <c r="T89" i="5"/>
  <c r="H89" i="1"/>
  <c r="T215" i="5"/>
  <c r="H215" i="1"/>
  <c r="T39" i="5"/>
  <c r="H39" i="1"/>
  <c r="H45" i="1"/>
  <c r="T45" i="5"/>
  <c r="T190" i="5"/>
  <c r="H190" i="1"/>
  <c r="T57" i="5"/>
  <c r="H57" i="1"/>
  <c r="T56" i="5"/>
  <c r="H56" i="1"/>
  <c r="T30" i="5"/>
  <c r="H30" i="1"/>
  <c r="T80" i="5"/>
  <c r="H80" i="1"/>
  <c r="H184" i="1"/>
  <c r="T184" i="5"/>
  <c r="H114" i="1"/>
  <c r="T114" i="5"/>
  <c r="T194" i="5"/>
  <c r="H194" i="1"/>
  <c r="H217" i="1"/>
  <c r="T217" i="5"/>
  <c r="T170" i="5"/>
  <c r="H170" i="1"/>
  <c r="T199" i="5"/>
  <c r="H199" i="1"/>
  <c r="T214" i="5"/>
  <c r="H214" i="1"/>
  <c r="H159" i="1"/>
  <c r="T159" i="5"/>
  <c r="T197" i="5"/>
  <c r="H197" i="1"/>
  <c r="H238" i="1"/>
  <c r="T238" i="5"/>
  <c r="T231" i="5"/>
  <c r="H231" i="1"/>
  <c r="T58" i="5"/>
  <c r="H58" i="1"/>
  <c r="T59" i="5"/>
  <c r="H59" i="1"/>
  <c r="H227" i="1"/>
  <c r="T227" i="5"/>
  <c r="H38" i="1"/>
  <c r="T38" i="5"/>
  <c r="T112" i="5"/>
  <c r="H112" i="1"/>
  <c r="H223" i="1"/>
  <c r="T223" i="5"/>
  <c r="T37" i="5"/>
  <c r="H37" i="1"/>
  <c r="H202" i="1"/>
  <c r="T202" i="5"/>
  <c r="H51" i="1"/>
  <c r="T51" i="5"/>
  <c r="H107" i="1"/>
  <c r="T107" i="5"/>
  <c r="H244" i="1"/>
  <c r="T244" i="5"/>
  <c r="T185" i="5"/>
  <c r="H185" i="1"/>
  <c r="T208" i="5"/>
  <c r="H208" i="1"/>
  <c r="T52" i="5"/>
  <c r="H52" i="1"/>
  <c r="T115" i="5"/>
  <c r="H115" i="1"/>
  <c r="T63" i="5"/>
  <c r="H63" i="1"/>
  <c r="T180" i="5"/>
  <c r="H180" i="1"/>
  <c r="H161" i="1"/>
  <c r="T161" i="5"/>
  <c r="H204" i="1"/>
  <c r="T204" i="5"/>
  <c r="T240" i="5"/>
  <c r="H240" i="1"/>
  <c r="T81" i="5"/>
  <c r="H81" i="1"/>
  <c r="T72" i="5"/>
  <c r="H72" i="1"/>
  <c r="H95" i="1"/>
  <c r="T95" i="5"/>
  <c r="T229" i="5"/>
  <c r="H229" i="1"/>
  <c r="T40" i="5"/>
  <c r="H40" i="1"/>
  <c r="T117" i="5"/>
  <c r="H117" i="1"/>
  <c r="T235" i="5"/>
  <c r="H235" i="1"/>
  <c r="T48" i="5"/>
  <c r="H48" i="1"/>
  <c r="H22" i="1"/>
  <c r="T22" i="5"/>
  <c r="T69" i="5"/>
  <c r="H69" i="1"/>
  <c r="T110" i="5"/>
  <c r="H110" i="1"/>
  <c r="T187" i="5"/>
  <c r="H187" i="1"/>
  <c r="H242" i="1"/>
  <c r="T242" i="5"/>
  <c r="T169" i="5"/>
  <c r="H169" i="1"/>
  <c r="T206" i="5"/>
  <c r="H206" i="1"/>
  <c r="T243" i="5"/>
  <c r="H243" i="1"/>
  <c r="H84" i="1"/>
  <c r="T84" i="5"/>
  <c r="T75" i="5"/>
  <c r="H75" i="1"/>
  <c r="T121" i="5"/>
  <c r="H121" i="1"/>
  <c r="T24" i="5"/>
  <c r="H24" i="1"/>
  <c r="H42" i="1"/>
  <c r="T42" i="5"/>
  <c r="T160" i="5"/>
  <c r="H160" i="1"/>
  <c r="H46" i="1"/>
  <c r="T46" i="5"/>
  <c r="T55" i="5"/>
  <c r="H55" i="1"/>
  <c r="T28" i="5"/>
  <c r="H28" i="1"/>
  <c r="T73" i="5"/>
  <c r="H73" i="1"/>
  <c r="T122" i="5"/>
  <c r="H122" i="1"/>
  <c r="T236" i="5"/>
  <c r="H236" i="1"/>
  <c r="T191" i="5"/>
  <c r="H191" i="1"/>
  <c r="T201" i="5"/>
  <c r="H201" i="1"/>
  <c r="H195" i="1"/>
  <c r="T195" i="5"/>
  <c r="H234" i="1"/>
  <c r="T234" i="5"/>
  <c r="T108" i="5"/>
  <c r="H108" i="1"/>
  <c r="T54" i="5"/>
  <c r="H54" i="1"/>
  <c r="T50" i="5"/>
  <c r="H50" i="1"/>
  <c r="T218" i="5"/>
  <c r="H218" i="1"/>
  <c r="T25" i="5"/>
  <c r="H25" i="1"/>
  <c r="T120" i="5"/>
  <c r="H120" i="1"/>
  <c r="T221" i="5"/>
  <c r="H221" i="1"/>
  <c r="T33" i="5"/>
  <c r="H33" i="1"/>
  <c r="T101" i="5"/>
  <c r="H101" i="1"/>
  <c r="H49" i="1"/>
  <c r="T49" i="5"/>
  <c r="H105" i="1"/>
  <c r="T105" i="5"/>
  <c r="T239" i="5"/>
  <c r="H239" i="1"/>
  <c r="H181" i="1"/>
  <c r="T181" i="5"/>
  <c r="H205" i="1"/>
  <c r="T205" i="5"/>
  <c r="H233" i="1"/>
  <c r="T233" i="5"/>
  <c r="H162" i="1"/>
  <c r="T162" i="5"/>
  <c r="T222" i="5"/>
  <c r="H222" i="1"/>
  <c r="T172" i="5"/>
  <c r="H172" i="1"/>
  <c r="T186" i="5"/>
  <c r="H186" i="1"/>
  <c r="T228" i="5"/>
  <c r="H228" i="1"/>
  <c r="H62" i="1"/>
  <c r="T62" i="5"/>
  <c r="T90" i="5"/>
  <c r="H90" i="1"/>
  <c r="T76" i="5"/>
  <c r="H76" i="1"/>
  <c r="T207" i="5"/>
  <c r="H207" i="1"/>
  <c r="T44" i="5"/>
  <c r="H44" i="1"/>
  <c r="T92" i="5"/>
  <c r="H92" i="1"/>
  <c r="T192" i="5"/>
  <c r="H192" i="1"/>
  <c r="H79" i="1"/>
  <c r="T79" i="5"/>
  <c r="T67" i="5"/>
  <c r="H67" i="1"/>
  <c r="H32" i="1"/>
  <c r="T32" i="5"/>
  <c r="H83" i="1"/>
  <c r="T83" i="5"/>
  <c r="T106" i="5"/>
  <c r="H106" i="1"/>
  <c r="T158" i="5"/>
  <c r="H158" i="1"/>
  <c r="T196" i="5"/>
  <c r="H196" i="1"/>
  <c r="H220" i="1"/>
  <c r="T220" i="5"/>
  <c r="H225" i="1"/>
  <c r="T225" i="5"/>
  <c r="T212" i="5"/>
  <c r="H212" i="1"/>
  <c r="T203" i="5"/>
  <c r="H203" i="1"/>
  <c r="T183" i="5"/>
  <c r="H183" i="1"/>
  <c r="H188" i="1"/>
  <c r="T188" i="5"/>
  <c r="T230" i="5"/>
  <c r="H230" i="1"/>
  <c r="H64" i="1"/>
  <c r="T64" i="5"/>
  <c r="T98" i="5"/>
  <c r="H98" i="1"/>
  <c r="T26" i="5"/>
  <c r="H26" i="1"/>
  <c r="H209" i="1"/>
  <c r="T209" i="5"/>
  <c r="S21" i="5"/>
  <c r="R21" i="5" s="1"/>
  <c r="G21" i="1"/>
  <c r="T111" i="5"/>
  <c r="H111" i="1"/>
  <c r="T210" i="5"/>
  <c r="H210" i="1"/>
  <c r="T119" i="5"/>
  <c r="H119" i="1"/>
  <c r="H78" i="1"/>
  <c r="T78" i="5"/>
  <c r="T41" i="5"/>
  <c r="H41" i="1"/>
  <c r="T85" i="5"/>
  <c r="H85" i="1"/>
  <c r="T109" i="5"/>
  <c r="H109" i="1"/>
  <c r="T237" i="5"/>
  <c r="H237" i="1"/>
  <c r="T198" i="5"/>
  <c r="H198" i="1"/>
  <c r="T193" i="5"/>
  <c r="H193" i="1"/>
  <c r="T232" i="5"/>
  <c r="H232" i="1"/>
  <c r="T68" i="5"/>
  <c r="H68" i="1"/>
  <c r="H34" i="1"/>
  <c r="T34" i="5"/>
  <c r="T31" i="5"/>
  <c r="H31" i="1"/>
  <c r="T216" i="5"/>
  <c r="H216" i="1"/>
  <c r="T23" i="5"/>
  <c r="H23" i="1"/>
  <c r="T118" i="5"/>
  <c r="H118" i="1"/>
  <c r="T213" i="5"/>
  <c r="H213" i="1"/>
  <c r="T29" i="5"/>
  <c r="H29" i="1"/>
  <c r="T99" i="5"/>
  <c r="H99" i="1"/>
  <c r="T47" i="5"/>
  <c r="H47" i="1"/>
  <c r="T93" i="5"/>
  <c r="H93" i="1"/>
  <c r="H116" i="1"/>
  <c r="T116" i="5"/>
  <c r="H179" i="1"/>
  <c r="T179" i="5"/>
  <c r="T224" i="5"/>
  <c r="H224" i="1"/>
  <c r="O256" i="3"/>
  <c r="P256" i="3" s="1"/>
  <c r="Q256" i="3" s="1"/>
  <c r="T256" i="3" s="1"/>
  <c r="O253" i="3"/>
  <c r="P253" i="3" s="1"/>
  <c r="Q253" i="3" s="1"/>
  <c r="AJ253" i="1" s="1"/>
  <c r="O149" i="3"/>
  <c r="P149" i="3" s="1"/>
  <c r="Q149" i="3" s="1"/>
  <c r="T149" i="3" s="1"/>
  <c r="O255" i="3"/>
  <c r="P255" i="3" s="1"/>
  <c r="Q255" i="3" s="1"/>
  <c r="AJ255" i="1" s="1"/>
  <c r="O130" i="3"/>
  <c r="P130" i="3" s="1"/>
  <c r="Q130" i="3" s="1"/>
  <c r="O244" i="3"/>
  <c r="P244" i="3" s="1"/>
  <c r="Q244" i="3" s="1"/>
  <c r="O258" i="3"/>
  <c r="P258" i="3" s="1"/>
  <c r="Q258" i="3" s="1"/>
  <c r="T258" i="3" s="1"/>
  <c r="O58" i="3"/>
  <c r="P58" i="3" s="1"/>
  <c r="Q58" i="3" s="1"/>
  <c r="O49" i="3"/>
  <c r="P49" i="3" s="1"/>
  <c r="Q49" i="3" s="1"/>
  <c r="T49" i="3" s="1"/>
  <c r="O54" i="3"/>
  <c r="P54" i="3" s="1"/>
  <c r="Q54" i="3" s="1"/>
  <c r="T54" i="3" s="1"/>
  <c r="O25" i="3"/>
  <c r="P25" i="3" s="1"/>
  <c r="Q25" i="3" s="1"/>
  <c r="O40" i="3"/>
  <c r="O52" i="3"/>
  <c r="P52" i="3" s="1"/>
  <c r="Q52" i="3" s="1"/>
  <c r="T52" i="3" s="1"/>
  <c r="O193" i="3"/>
  <c r="P193" i="3" s="1"/>
  <c r="Q193" i="3" s="1"/>
  <c r="T193" i="3" s="1"/>
  <c r="O26" i="3"/>
  <c r="P26" i="3" s="1"/>
  <c r="Q26" i="3" s="1"/>
  <c r="O210" i="3"/>
  <c r="P210" i="3" s="1"/>
  <c r="Q210" i="3" s="1"/>
  <c r="T210" i="3" s="1"/>
  <c r="O28" i="3"/>
  <c r="P28" i="3" s="1"/>
  <c r="Q28" i="3" s="1"/>
  <c r="O22" i="3"/>
  <c r="P22" i="3" s="1"/>
  <c r="Q22" i="3" s="1"/>
  <c r="O44" i="3"/>
  <c r="P44" i="3" s="1"/>
  <c r="Q44" i="3" s="1"/>
  <c r="T44" i="3" s="1"/>
  <c r="O265" i="3"/>
  <c r="P265" i="3" s="1"/>
  <c r="Q265" i="3" s="1"/>
  <c r="O270" i="3"/>
  <c r="P270" i="3" s="1"/>
  <c r="Q270" i="3" s="1"/>
  <c r="O64" i="3"/>
  <c r="P64" i="3" s="1"/>
  <c r="Q64" i="3" s="1"/>
  <c r="O38" i="3"/>
  <c r="P38" i="3" s="1"/>
  <c r="Q38" i="3" s="1"/>
  <c r="O41" i="3"/>
  <c r="P41" i="3" s="1"/>
  <c r="Q41" i="3" s="1"/>
  <c r="AJ41" i="1" s="1"/>
  <c r="O57" i="3"/>
  <c r="P57" i="3" s="1"/>
  <c r="Q57" i="3" s="1"/>
  <c r="O33" i="3"/>
  <c r="P33" i="3" s="1"/>
  <c r="Q33" i="3" s="1"/>
  <c r="T33" i="3" s="1"/>
  <c r="O46" i="3"/>
  <c r="P46" i="3" s="1"/>
  <c r="Q46" i="3" s="1"/>
  <c r="T46" i="3" s="1"/>
  <c r="O105" i="3"/>
  <c r="P105" i="3" s="1"/>
  <c r="Q105" i="3" s="1"/>
  <c r="AJ105" i="1" s="1"/>
  <c r="O218" i="3"/>
  <c r="P218" i="3" s="1"/>
  <c r="Q218" i="3" s="1"/>
  <c r="O206" i="3"/>
  <c r="P206" i="3" s="1"/>
  <c r="Q206" i="3" s="1"/>
  <c r="O271" i="3"/>
  <c r="P271" i="3" s="1"/>
  <c r="Q271" i="3" s="1"/>
  <c r="T271" i="3" s="1"/>
  <c r="O174" i="3"/>
  <c r="P174" i="3" s="1"/>
  <c r="Q174" i="3" s="1"/>
  <c r="O195" i="3"/>
  <c r="O208" i="3"/>
  <c r="O120" i="3"/>
  <c r="P120" i="3" s="1"/>
  <c r="Q120" i="3" s="1"/>
  <c r="T120" i="3" s="1"/>
  <c r="O179" i="3"/>
  <c r="P179" i="3" s="1"/>
  <c r="Q179" i="3" s="1"/>
  <c r="AJ179" i="1" s="1"/>
  <c r="O222" i="3"/>
  <c r="P222" i="3" s="1"/>
  <c r="Q222" i="3" s="1"/>
  <c r="T222" i="3" s="1"/>
  <c r="O160" i="3"/>
  <c r="P160" i="3" s="1"/>
  <c r="Q160" i="3" s="1"/>
  <c r="T160" i="3" s="1"/>
  <c r="O214" i="3"/>
  <c r="O213" i="3"/>
  <c r="P213" i="3" s="1"/>
  <c r="Q213" i="3" s="1"/>
  <c r="O165" i="3"/>
  <c r="P165" i="3" s="1"/>
  <c r="Q165" i="3" s="1"/>
  <c r="O47" i="3"/>
  <c r="P47" i="3" s="1"/>
  <c r="Q47" i="3" s="1"/>
  <c r="AJ47" i="1" s="1"/>
  <c r="O84" i="3"/>
  <c r="P84" i="3" s="1"/>
  <c r="Q84" i="3" s="1"/>
  <c r="AJ84" i="1" s="1"/>
  <c r="O89" i="3"/>
  <c r="P89" i="3" s="1"/>
  <c r="Q89" i="3" s="1"/>
  <c r="O251" i="3"/>
  <c r="O192" i="3"/>
  <c r="P192" i="3" s="1"/>
  <c r="Q192" i="3" s="1"/>
  <c r="T192" i="3" s="1"/>
  <c r="O175" i="3"/>
  <c r="P175" i="3" s="1"/>
  <c r="Q175" i="3" s="1"/>
  <c r="T175" i="3" s="1"/>
  <c r="O96" i="3"/>
  <c r="P96" i="3" s="1"/>
  <c r="Q96" i="3" s="1"/>
  <c r="AJ96" i="1" s="1"/>
  <c r="O225" i="3"/>
  <c r="P225" i="3" s="1"/>
  <c r="Q225" i="3" s="1"/>
  <c r="AJ225" i="1" s="1"/>
  <c r="O170" i="3"/>
  <c r="P170" i="3" s="1"/>
  <c r="Q170" i="3" s="1"/>
  <c r="AJ170" i="1" s="1"/>
  <c r="O229" i="3"/>
  <c r="P229" i="3" s="1"/>
  <c r="Q229" i="3" s="1"/>
  <c r="O108" i="3"/>
  <c r="P108" i="3" s="1"/>
  <c r="Q108" i="3" s="1"/>
  <c r="T108" i="3" s="1"/>
  <c r="O101" i="3"/>
  <c r="P101" i="3" s="1"/>
  <c r="Q101" i="3" s="1"/>
  <c r="O188" i="3"/>
  <c r="P188" i="3" s="1"/>
  <c r="Q188" i="3" s="1"/>
  <c r="T188" i="3" s="1"/>
  <c r="O209" i="3"/>
  <c r="P209" i="3" s="1"/>
  <c r="Q209" i="3" s="1"/>
  <c r="T209" i="3" s="1"/>
  <c r="O135" i="3"/>
  <c r="P135" i="3" s="1"/>
  <c r="Q135" i="3" s="1"/>
  <c r="AJ135" i="1" s="1"/>
  <c r="O147" i="3"/>
  <c r="P147" i="3" s="1"/>
  <c r="Q147" i="3" s="1"/>
  <c r="T147" i="3" s="1"/>
  <c r="O240" i="3"/>
  <c r="P240" i="3" s="1"/>
  <c r="Q240" i="3" s="1"/>
  <c r="AJ240" i="1" s="1"/>
  <c r="O166" i="3"/>
  <c r="P166" i="3" s="1"/>
  <c r="Q166" i="3" s="1"/>
  <c r="T166" i="3" s="1"/>
  <c r="O177" i="3"/>
  <c r="P177" i="3" s="1"/>
  <c r="Q177" i="3" s="1"/>
  <c r="O128" i="3"/>
  <c r="P128" i="3" s="1"/>
  <c r="Q128" i="3" s="1"/>
  <c r="T128" i="3" s="1"/>
  <c r="O246" i="3"/>
  <c r="P246" i="3" s="1"/>
  <c r="Q246" i="3" s="1"/>
  <c r="T246" i="3" s="1"/>
  <c r="O233" i="3"/>
  <c r="P233" i="3" s="1"/>
  <c r="Q233" i="3" s="1"/>
  <c r="AJ233" i="1" s="1"/>
  <c r="O115" i="3"/>
  <c r="P115" i="3" s="1"/>
  <c r="Q115" i="3" s="1"/>
  <c r="T115" i="3" s="1"/>
  <c r="O267" i="3"/>
  <c r="P267" i="3" s="1"/>
  <c r="Q267" i="3" s="1"/>
  <c r="AJ267" i="1" s="1"/>
  <c r="O184" i="3"/>
  <c r="P184" i="3" s="1"/>
  <c r="O261" i="3"/>
  <c r="P261" i="3" s="1"/>
  <c r="Q261" i="3" s="1"/>
  <c r="T261" i="3" s="1"/>
  <c r="O98" i="3"/>
  <c r="P98" i="3" s="1"/>
  <c r="Q98" i="3" s="1"/>
  <c r="O217" i="3"/>
  <c r="P217" i="3" s="1"/>
  <c r="Q217" i="3" s="1"/>
  <c r="T217" i="3" s="1"/>
  <c r="O63" i="3"/>
  <c r="P63" i="3" s="1"/>
  <c r="Q63" i="3" s="1"/>
  <c r="T63" i="3" s="1"/>
  <c r="O231" i="3"/>
  <c r="P231" i="3" s="1"/>
  <c r="Q231" i="3" s="1"/>
  <c r="T231" i="3" s="1"/>
  <c r="O14" i="3"/>
  <c r="P14" i="3" s="1"/>
  <c r="Q14" i="3" s="1"/>
  <c r="T14" i="3" s="1"/>
  <c r="S14" i="3" s="1"/>
  <c r="R14" i="3" s="1"/>
  <c r="O78" i="3"/>
  <c r="P78" i="3" s="1"/>
  <c r="Q78" i="3" s="1"/>
  <c r="AJ78" i="1" s="1"/>
  <c r="O171" i="3"/>
  <c r="P171" i="3" s="1"/>
  <c r="Q171" i="3" s="1"/>
  <c r="T171" i="3" s="1"/>
  <c r="O221" i="3"/>
  <c r="P221" i="3" s="1"/>
  <c r="Q221" i="3" s="1"/>
  <c r="O197" i="3"/>
  <c r="P197" i="3" s="1"/>
  <c r="Q197" i="3" s="1"/>
  <c r="AJ197" i="1" s="1"/>
  <c r="O196" i="3"/>
  <c r="P196" i="3" s="1"/>
  <c r="Q196" i="3" s="1"/>
  <c r="O45" i="3"/>
  <c r="P45" i="3" s="1"/>
  <c r="Q45" i="3" s="1"/>
  <c r="O69" i="3"/>
  <c r="P69" i="3" s="1"/>
  <c r="Q69" i="3" s="1"/>
  <c r="T69" i="3" s="1"/>
  <c r="O137" i="3"/>
  <c r="P137" i="3" s="1"/>
  <c r="Q137" i="3" s="1"/>
  <c r="O234" i="3"/>
  <c r="O167" i="3"/>
  <c r="P167" i="3" s="1"/>
  <c r="Q167" i="3" s="1"/>
  <c r="T167" i="3" s="1"/>
  <c r="O227" i="3"/>
  <c r="P227" i="3" s="1"/>
  <c r="Q227" i="3" s="1"/>
  <c r="T227" i="3" s="1"/>
  <c r="O239" i="3"/>
  <c r="P239" i="3" s="1"/>
  <c r="Q239" i="3" s="1"/>
  <c r="AJ239" i="1" s="1"/>
  <c r="O76" i="3"/>
  <c r="P76" i="3" s="1"/>
  <c r="Q76" i="3" s="1"/>
  <c r="O224" i="3"/>
  <c r="P224" i="3" s="1"/>
  <c r="Q224" i="3" s="1"/>
  <c r="T224" i="3" s="1"/>
  <c r="O201" i="3"/>
  <c r="P201" i="3" s="1"/>
  <c r="Q201" i="3" s="1"/>
  <c r="T201" i="3" s="1"/>
  <c r="O67" i="3"/>
  <c r="P67" i="3" s="1"/>
  <c r="Q67" i="3" s="1"/>
  <c r="T67" i="3" s="1"/>
  <c r="O205" i="3"/>
  <c r="P205" i="3" s="1"/>
  <c r="Q205" i="3" s="1"/>
  <c r="T205" i="3" s="1"/>
  <c r="O187" i="3"/>
  <c r="P187" i="3" s="1"/>
  <c r="Q187" i="3" s="1"/>
  <c r="AJ187" i="1" s="1"/>
  <c r="O119" i="3"/>
  <c r="P119" i="3" s="1"/>
  <c r="Q119" i="3" s="1"/>
  <c r="T119" i="3" s="1"/>
  <c r="O13" i="3"/>
  <c r="P13" i="3" s="1"/>
  <c r="Q13" i="3" s="1"/>
  <c r="T13" i="3" s="1"/>
  <c r="S13" i="3" s="1"/>
  <c r="R13" i="3" s="1"/>
  <c r="O72" i="3"/>
  <c r="P72" i="3" s="1"/>
  <c r="Q72" i="3" s="1"/>
  <c r="T72" i="3" s="1"/>
  <c r="O34" i="3"/>
  <c r="P34" i="3" s="1"/>
  <c r="Q34" i="3" s="1"/>
  <c r="T34" i="3" s="1"/>
  <c r="O24" i="3"/>
  <c r="P24" i="3" s="1"/>
  <c r="Q24" i="3" s="1"/>
  <c r="T24" i="3" s="1"/>
  <c r="O204" i="3"/>
  <c r="P204" i="3" s="1"/>
  <c r="Q204" i="3" s="1"/>
  <c r="O183" i="3"/>
  <c r="P183" i="3" s="1"/>
  <c r="Q183" i="3" s="1"/>
  <c r="T183" i="3" s="1"/>
  <c r="O16" i="3"/>
  <c r="P16" i="3" s="1"/>
  <c r="Q16" i="3" s="1"/>
  <c r="T16" i="3" s="1"/>
  <c r="S16" i="3" s="1"/>
  <c r="R16" i="3" s="1"/>
  <c r="O117" i="3"/>
  <c r="P117" i="3" s="1"/>
  <c r="Q117" i="3" s="1"/>
  <c r="O216" i="3"/>
  <c r="P216" i="3" s="1"/>
  <c r="Q216" i="3" s="1"/>
  <c r="AJ216" i="1" s="1"/>
  <c r="O194" i="3"/>
  <c r="P194" i="3" s="1"/>
  <c r="Q194" i="3" s="1"/>
  <c r="T194" i="3" s="1"/>
  <c r="O268" i="3"/>
  <c r="P268" i="3" s="1"/>
  <c r="Q268" i="3" s="1"/>
  <c r="AJ268" i="1" s="1"/>
  <c r="O249" i="3"/>
  <c r="P249" i="3" s="1"/>
  <c r="Q249" i="3" s="1"/>
  <c r="T249" i="3" s="1"/>
  <c r="O220" i="3"/>
  <c r="P220" i="3" s="1"/>
  <c r="Q220" i="3" s="1"/>
  <c r="AJ220" i="1" s="1"/>
  <c r="O15" i="3"/>
  <c r="P15" i="3" s="1"/>
  <c r="Q15" i="3" s="1"/>
  <c r="T15" i="3" s="1"/>
  <c r="S15" i="3" s="1"/>
  <c r="R15" i="3" s="1"/>
  <c r="O93" i="3"/>
  <c r="P93" i="3" s="1"/>
  <c r="Q93" i="3" s="1"/>
  <c r="T93" i="3" s="1"/>
  <c r="O92" i="3"/>
  <c r="P92" i="3" s="1"/>
  <c r="Q92" i="3" s="1"/>
  <c r="T92" i="3" s="1"/>
  <c r="O235" i="3"/>
  <c r="P235" i="3" s="1"/>
  <c r="Q235" i="3" s="1"/>
  <c r="O185" i="3"/>
  <c r="P185" i="3" s="1"/>
  <c r="Q185" i="3" s="1"/>
  <c r="AJ185" i="1" s="1"/>
  <c r="O80" i="3"/>
  <c r="P80" i="3" s="1"/>
  <c r="Q80" i="3" s="1"/>
  <c r="T80" i="3" s="1"/>
  <c r="O79" i="3"/>
  <c r="P79" i="3" s="1"/>
  <c r="Q79" i="3" s="1"/>
  <c r="AJ79" i="1" s="1"/>
  <c r="O83" i="3"/>
  <c r="P83" i="3" s="1"/>
  <c r="Q83" i="3" s="1"/>
  <c r="T83" i="3" s="1"/>
  <c r="O203" i="3"/>
  <c r="P203" i="3" s="1"/>
  <c r="Q203" i="3" s="1"/>
  <c r="T203" i="3" s="1"/>
  <c r="O191" i="3"/>
  <c r="P191" i="3" s="1"/>
  <c r="Q191" i="3" s="1"/>
  <c r="T191" i="3" s="1"/>
  <c r="O68" i="3"/>
  <c r="P68" i="3" s="1"/>
  <c r="Q68" i="3" s="1"/>
  <c r="AJ68" i="1" s="1"/>
  <c r="O158" i="3"/>
  <c r="P158" i="3" s="1"/>
  <c r="Q158" i="3" s="1"/>
  <c r="T158" i="3" s="1"/>
  <c r="O223" i="3"/>
  <c r="P223" i="3" s="1"/>
  <c r="Q223" i="3" s="1"/>
  <c r="AJ223" i="1" s="1"/>
  <c r="O242" i="3"/>
  <c r="P242" i="3" s="1"/>
  <c r="Q242" i="3" s="1"/>
  <c r="AJ242" i="1" s="1"/>
  <c r="O230" i="3"/>
  <c r="P230" i="3" s="1"/>
  <c r="Q230" i="3" s="1"/>
  <c r="T230" i="3" s="1"/>
  <c r="O181" i="3"/>
  <c r="P181" i="3" s="1"/>
  <c r="Q181" i="3" s="1"/>
  <c r="T181" i="3" s="1"/>
  <c r="O226" i="3"/>
  <c r="P226" i="3" s="1"/>
  <c r="Q226" i="3" s="1"/>
  <c r="O238" i="3"/>
  <c r="P238" i="3" s="1"/>
  <c r="Q238" i="3" s="1"/>
  <c r="T238" i="3" s="1"/>
  <c r="O100" i="3"/>
  <c r="P100" i="3" s="1"/>
  <c r="Q100" i="3" s="1"/>
  <c r="T100" i="3" s="1"/>
  <c r="O243" i="3"/>
  <c r="P243" i="3" s="1"/>
  <c r="Q243" i="3" s="1"/>
  <c r="AJ243" i="1" s="1"/>
  <c r="O21" i="3"/>
  <c r="P21" i="3" s="1"/>
  <c r="Q21" i="3" s="1"/>
  <c r="O30" i="3"/>
  <c r="O85" i="3"/>
  <c r="P85" i="3" s="1"/>
  <c r="Q85" i="3" s="1"/>
  <c r="AJ85" i="1" s="1"/>
  <c r="O164" i="3"/>
  <c r="P164" i="3" s="1"/>
  <c r="Q164" i="3" s="1"/>
  <c r="O109" i="3"/>
  <c r="P109" i="3" s="1"/>
  <c r="Q109" i="3" s="1"/>
  <c r="AJ109" i="1" s="1"/>
  <c r="O122" i="3"/>
  <c r="P122" i="3" s="1"/>
  <c r="Q122" i="3" s="1"/>
  <c r="AJ122" i="1" s="1"/>
  <c r="O39" i="3"/>
  <c r="P39" i="3" s="1"/>
  <c r="O111" i="3"/>
  <c r="O236" i="3"/>
  <c r="P236" i="3" s="1"/>
  <c r="Q236" i="3" s="1"/>
  <c r="O48" i="3"/>
  <c r="P48" i="3" s="1"/>
  <c r="Q48" i="3" s="1"/>
  <c r="T48" i="3" s="1"/>
  <c r="O180" i="3"/>
  <c r="P180" i="3" s="1"/>
  <c r="Q180" i="3" s="1"/>
  <c r="AJ206" i="1"/>
  <c r="T206" i="3"/>
  <c r="T64" i="4"/>
  <c r="AL64" i="1"/>
  <c r="AL130" i="1"/>
  <c r="AL247" i="1"/>
  <c r="P234" i="3"/>
  <c r="Q234" i="3" s="1"/>
  <c r="M153" i="3"/>
  <c r="N153" i="3"/>
  <c r="L153" i="3"/>
  <c r="AL183" i="1"/>
  <c r="N172" i="3"/>
  <c r="M172" i="3"/>
  <c r="L172" i="3"/>
  <c r="AL144" i="1"/>
  <c r="T144" i="4"/>
  <c r="N237" i="3"/>
  <c r="M237" i="3"/>
  <c r="L237" i="3"/>
  <c r="AL177" i="1"/>
  <c r="T177" i="4"/>
  <c r="T58" i="3"/>
  <c r="AJ58" i="1"/>
  <c r="L131" i="3"/>
  <c r="N131" i="3"/>
  <c r="M131" i="3"/>
  <c r="L136" i="3"/>
  <c r="N136" i="3"/>
  <c r="M136" i="3"/>
  <c r="AL25" i="1"/>
  <c r="N219" i="3"/>
  <c r="L219" i="3"/>
  <c r="M219" i="3"/>
  <c r="L114" i="3"/>
  <c r="N114" i="3"/>
  <c r="M114" i="3"/>
  <c r="P208" i="3"/>
  <c r="Q208" i="3" s="1"/>
  <c r="AL174" i="1"/>
  <c r="T174" i="4"/>
  <c r="T169" i="4"/>
  <c r="AL169" i="1"/>
  <c r="T154" i="4"/>
  <c r="AL154" i="1"/>
  <c r="AL101" i="1"/>
  <c r="T98" i="4"/>
  <c r="AL98" i="1"/>
  <c r="M134" i="3"/>
  <c r="N134" i="3"/>
  <c r="L134" i="3"/>
  <c r="AL22" i="1"/>
  <c r="T22" i="4"/>
  <c r="AL32" i="1"/>
  <c r="T32" i="4"/>
  <c r="AJ119" i="1"/>
  <c r="AL109" i="1"/>
  <c r="T230" i="4"/>
  <c r="AL230" i="1"/>
  <c r="T164" i="4"/>
  <c r="AL164" i="1"/>
  <c r="L37" i="3"/>
  <c r="M37" i="3"/>
  <c r="N37" i="3"/>
  <c r="L50" i="3"/>
  <c r="N50" i="3"/>
  <c r="M50" i="3"/>
  <c r="L51" i="3"/>
  <c r="M51" i="3"/>
  <c r="N51" i="3"/>
  <c r="AJ147" i="1"/>
  <c r="T84" i="4"/>
  <c r="AL84" i="1"/>
  <c r="AL90" i="1"/>
  <c r="AL145" i="1"/>
  <c r="AL122" i="1"/>
  <c r="T122" i="4"/>
  <c r="T176" i="3"/>
  <c r="AJ176" i="1"/>
  <c r="AL72" i="1"/>
  <c r="AL194" i="1"/>
  <c r="L198" i="4"/>
  <c r="O198" i="4" s="1"/>
  <c r="Q198" i="4" s="1"/>
  <c r="AL196" i="1"/>
  <c r="AL212" i="1"/>
  <c r="T212" i="4"/>
  <c r="T177" i="3"/>
  <c r="AJ177" i="1"/>
  <c r="P214" i="3"/>
  <c r="Q214" i="3" s="1"/>
  <c r="L23" i="3"/>
  <c r="M23" i="3"/>
  <c r="N23" i="3"/>
  <c r="AL255" i="1"/>
  <c r="N150" i="3"/>
  <c r="M150" i="3"/>
  <c r="L150" i="3"/>
  <c r="AJ149" i="1"/>
  <c r="AL67" i="1"/>
  <c r="AL68" i="1"/>
  <c r="AL62" i="1"/>
  <c r="T62" i="4"/>
  <c r="L117" i="4"/>
  <c r="O117" i="4" s="1"/>
  <c r="Q117" i="4" s="1"/>
  <c r="AL266" i="1"/>
  <c r="T266" i="4"/>
  <c r="AL215" i="1"/>
  <c r="AL214" i="1"/>
  <c r="AL133" i="1"/>
  <c r="L250" i="3"/>
  <c r="N250" i="3"/>
  <c r="M250" i="3"/>
  <c r="T225" i="3"/>
  <c r="AJ174" i="1"/>
  <c r="T174" i="3"/>
  <c r="AL49" i="1"/>
  <c r="AL265" i="1"/>
  <c r="AL118" i="1"/>
  <c r="AL221" i="1"/>
  <c r="T138" i="4"/>
  <c r="AL138" i="1"/>
  <c r="AL141" i="1"/>
  <c r="T141" i="4"/>
  <c r="AL267" i="1"/>
  <c r="T267" i="4"/>
  <c r="AL158" i="1"/>
  <c r="T158" i="4"/>
  <c r="AL108" i="1"/>
  <c r="T108" i="4"/>
  <c r="AL167" i="1"/>
  <c r="AL223" i="1"/>
  <c r="T223" i="4"/>
  <c r="L260" i="4"/>
  <c r="O260" i="4" s="1"/>
  <c r="Q260" i="4" s="1"/>
  <c r="T42" i="4"/>
  <c r="AL42" i="1"/>
  <c r="T21" i="4"/>
  <c r="AL21" i="1"/>
  <c r="T204" i="3"/>
  <c r="AJ204" i="1"/>
  <c r="T226" i="4"/>
  <c r="AL226" i="1"/>
  <c r="AL176" i="1"/>
  <c r="AL229" i="1"/>
  <c r="AL159" i="1"/>
  <c r="N254" i="3"/>
  <c r="M254" i="3"/>
  <c r="L254" i="3"/>
  <c r="O254" i="3" s="1"/>
  <c r="P254" i="3" s="1"/>
  <c r="Q254" i="3" s="1"/>
  <c r="AL254" i="1"/>
  <c r="N87" i="3"/>
  <c r="M87" i="3"/>
  <c r="L87" i="3"/>
  <c r="N126" i="3"/>
  <c r="M126" i="3"/>
  <c r="L126" i="3"/>
  <c r="N142" i="3"/>
  <c r="M142" i="3"/>
  <c r="L142" i="3"/>
  <c r="T51" i="4"/>
  <c r="AL51" i="1"/>
  <c r="T34" i="4"/>
  <c r="AL34" i="1"/>
  <c r="AL107" i="1"/>
  <c r="T107" i="4"/>
  <c r="AL179" i="1"/>
  <c r="AL166" i="1"/>
  <c r="N32" i="3"/>
  <c r="L32" i="3"/>
  <c r="M32" i="3"/>
  <c r="AL256" i="1"/>
  <c r="L144" i="3"/>
  <c r="N144" i="3"/>
  <c r="M144" i="3"/>
  <c r="AL80" i="1"/>
  <c r="T80" i="4"/>
  <c r="AL184" i="1"/>
  <c r="T184" i="4"/>
  <c r="AL140" i="1"/>
  <c r="T140" i="4"/>
  <c r="AL185" i="1"/>
  <c r="T185" i="4"/>
  <c r="AJ181" i="1"/>
  <c r="T226" i="3"/>
  <c r="AJ226" i="1"/>
  <c r="AL116" i="1"/>
  <c r="T116" i="4"/>
  <c r="AL192" i="1"/>
  <c r="AL193" i="1"/>
  <c r="N127" i="3"/>
  <c r="L127" i="3"/>
  <c r="M127" i="3"/>
  <c r="AL37" i="1"/>
  <c r="T37" i="4"/>
  <c r="AL197" i="1"/>
  <c r="T41" i="4"/>
  <c r="AL41" i="1"/>
  <c r="T268" i="3"/>
  <c r="N152" i="3"/>
  <c r="L152" i="3"/>
  <c r="M152" i="3"/>
  <c r="T69" i="4"/>
  <c r="AL69" i="1"/>
  <c r="AL209" i="1"/>
  <c r="AL148" i="1"/>
  <c r="AL213" i="1"/>
  <c r="T213" i="4"/>
  <c r="AJ222" i="1"/>
  <c r="AL162" i="1"/>
  <c r="AL246" i="1"/>
  <c r="AJ258" i="1"/>
  <c r="AL258" i="1"/>
  <c r="T50" i="4"/>
  <c r="AL50" i="1"/>
  <c r="T181" i="4"/>
  <c r="AL181" i="1"/>
  <c r="AM181" i="1" s="1"/>
  <c r="AL161" i="1"/>
  <c r="L224" i="4"/>
  <c r="O224" i="4" s="1"/>
  <c r="Q224" i="4" s="1"/>
  <c r="M75" i="3"/>
  <c r="L75" i="3"/>
  <c r="N75" i="3"/>
  <c r="AL52" i="1"/>
  <c r="AL28" i="1"/>
  <c r="T28" i="4"/>
  <c r="AJ203" i="1"/>
  <c r="AJ191" i="1"/>
  <c r="AL153" i="1"/>
  <c r="AL172" i="1"/>
  <c r="AL100" i="1"/>
  <c r="P30" i="3"/>
  <c r="Q30" i="3" s="1"/>
  <c r="T85" i="3"/>
  <c r="M140" i="3"/>
  <c r="L140" i="3"/>
  <c r="N140" i="3"/>
  <c r="AL92" i="1"/>
  <c r="T92" i="4"/>
  <c r="AL222" i="1"/>
  <c r="T222" i="4"/>
  <c r="AL206" i="1"/>
  <c r="T127" i="4"/>
  <c r="AL127" i="1"/>
  <c r="T164" i="3"/>
  <c r="AJ164" i="1"/>
  <c r="N106" i="3"/>
  <c r="L106" i="3"/>
  <c r="M106" i="3"/>
  <c r="N159" i="3"/>
  <c r="M159" i="3"/>
  <c r="L159" i="3"/>
  <c r="T128" i="4"/>
  <c r="AL128" i="1"/>
  <c r="T122" i="3"/>
  <c r="T218" i="3"/>
  <c r="AJ218" i="1"/>
  <c r="AJ57" i="1"/>
  <c r="T57" i="3"/>
  <c r="M81" i="3"/>
  <c r="N81" i="3"/>
  <c r="L81" i="3"/>
  <c r="AL210" i="1"/>
  <c r="AL268" i="1"/>
  <c r="AJ167" i="1"/>
  <c r="AJ76" i="1"/>
  <c r="T76" i="3"/>
  <c r="AL249" i="1"/>
  <c r="AL188" i="1"/>
  <c r="T188" i="4"/>
  <c r="T101" i="3"/>
  <c r="AJ101" i="1"/>
  <c r="L142" i="4"/>
  <c r="O142" i="4" s="1"/>
  <c r="AL228" i="1"/>
  <c r="T228" i="4"/>
  <c r="T238" i="4"/>
  <c r="AL238" i="1"/>
  <c r="T28" i="3"/>
  <c r="AJ28" i="1"/>
  <c r="T22" i="3"/>
  <c r="AJ22" i="1"/>
  <c r="AL23" i="1"/>
  <c r="AJ249" i="1"/>
  <c r="AL253" i="1"/>
  <c r="M148" i="3"/>
  <c r="L148" i="3"/>
  <c r="N148" i="3"/>
  <c r="T26" i="4"/>
  <c r="AL26" i="1"/>
  <c r="T263" i="4"/>
  <c r="AL263" i="1"/>
  <c r="AL201" i="1"/>
  <c r="T119" i="4"/>
  <c r="AL119" i="1"/>
  <c r="AL191" i="1"/>
  <c r="M162" i="3"/>
  <c r="L162" i="3"/>
  <c r="N162" i="3"/>
  <c r="L133" i="3"/>
  <c r="M133" i="3"/>
  <c r="N133" i="3"/>
  <c r="AL55" i="1"/>
  <c r="AL202" i="1"/>
  <c r="T202" i="4"/>
  <c r="AJ235" i="1"/>
  <c r="T235" i="3"/>
  <c r="AL271" i="1"/>
  <c r="T185" i="3"/>
  <c r="AL237" i="1"/>
  <c r="AL112" i="1"/>
  <c r="T112" i="4"/>
  <c r="M56" i="3"/>
  <c r="N56" i="3"/>
  <c r="L56" i="3"/>
  <c r="L198" i="3"/>
  <c r="N198" i="3"/>
  <c r="M198" i="3"/>
  <c r="AJ217" i="1"/>
  <c r="L151" i="3"/>
  <c r="N151" i="3"/>
  <c r="M151" i="3"/>
  <c r="L73" i="3"/>
  <c r="N73" i="3"/>
  <c r="M73" i="3"/>
  <c r="T63" i="4"/>
  <c r="AL63" i="1"/>
  <c r="T30" i="4"/>
  <c r="AL30" i="1"/>
  <c r="T205" i="4"/>
  <c r="AL205" i="1"/>
  <c r="T152" i="4"/>
  <c r="AL152" i="1"/>
  <c r="AL207" i="1"/>
  <c r="T136" i="4"/>
  <c r="AL136" i="1"/>
  <c r="N161" i="3"/>
  <c r="M161" i="3"/>
  <c r="L161" i="3"/>
  <c r="L154" i="3"/>
  <c r="N154" i="3"/>
  <c r="M154" i="3"/>
  <c r="AL57" i="1"/>
  <c r="T57" i="4"/>
  <c r="T40" i="4"/>
  <c r="AL40" i="1"/>
  <c r="AL151" i="1"/>
  <c r="AL262" i="1"/>
  <c r="T165" i="3"/>
  <c r="AJ165" i="1"/>
  <c r="T186" i="4"/>
  <c r="AL186" i="1"/>
  <c r="N232" i="3"/>
  <c r="M232" i="3"/>
  <c r="L232" i="3"/>
  <c r="AJ196" i="1"/>
  <c r="T196" i="3"/>
  <c r="AL233" i="1"/>
  <c r="AL240" i="1"/>
  <c r="T240" i="4"/>
  <c r="T45" i="3"/>
  <c r="AJ45" i="1"/>
  <c r="L99" i="4"/>
  <c r="O99" i="4" s="1"/>
  <c r="Q99" i="4" s="1"/>
  <c r="L138" i="3"/>
  <c r="M138" i="3"/>
  <c r="N138" i="3"/>
  <c r="AL24" i="1"/>
  <c r="T24" i="4"/>
  <c r="AJ188" i="1"/>
  <c r="N116" i="3"/>
  <c r="L116" i="3"/>
  <c r="M116" i="3"/>
  <c r="N264" i="3"/>
  <c r="M264" i="3"/>
  <c r="L264" i="3"/>
  <c r="AL180" i="1"/>
  <c r="AL175" i="1"/>
  <c r="T175" i="4"/>
  <c r="AL236" i="1"/>
  <c r="T236" i="4"/>
  <c r="AL242" i="1"/>
  <c r="T242" i="4"/>
  <c r="AJ69" i="1"/>
  <c r="AL259" i="1"/>
  <c r="M141" i="3"/>
  <c r="N141" i="3"/>
  <c r="L141" i="3"/>
  <c r="T130" i="3"/>
  <c r="AJ130" i="1"/>
  <c r="AL59" i="1"/>
  <c r="T59" i="4"/>
  <c r="T44" i="4"/>
  <c r="AL44" i="1"/>
  <c r="AJ261" i="1"/>
  <c r="AL160" i="1"/>
  <c r="AL105" i="1"/>
  <c r="AL170" i="1"/>
  <c r="T170" i="4"/>
  <c r="AL234" i="1"/>
  <c r="T87" i="4"/>
  <c r="AL87" i="1"/>
  <c r="T149" i="4"/>
  <c r="AL149" i="1"/>
  <c r="AL218" i="1"/>
  <c r="AL208" i="1"/>
  <c r="P111" i="3"/>
  <c r="Q111" i="3" s="1"/>
  <c r="T236" i="3"/>
  <c r="AJ236" i="1"/>
  <c r="AL261" i="1"/>
  <c r="T129" i="4"/>
  <c r="AL129" i="1"/>
  <c r="T265" i="3"/>
  <c r="AJ265" i="1"/>
  <c r="AL95" i="1"/>
  <c r="AL96" i="1"/>
  <c r="T96" i="4"/>
  <c r="AJ64" i="1"/>
  <c r="T64" i="3"/>
  <c r="AJ54" i="1"/>
  <c r="L93" i="4"/>
  <c r="O93" i="4" s="1"/>
  <c r="Q93" i="4" s="1"/>
  <c r="L204" i="4"/>
  <c r="O204" i="4" s="1"/>
  <c r="Q204" i="4" s="1"/>
  <c r="M18" i="1"/>
  <c r="T248" i="3"/>
  <c r="AJ248" i="1"/>
  <c r="M263" i="3"/>
  <c r="L263" i="3"/>
  <c r="N263" i="3"/>
  <c r="T25" i="3"/>
  <c r="AJ25" i="1"/>
  <c r="AJ49" i="1"/>
  <c r="L81" i="4"/>
  <c r="O81" i="4" s="1"/>
  <c r="Q81" i="4" s="1"/>
  <c r="M262" i="3"/>
  <c r="N262" i="3"/>
  <c r="L262" i="3"/>
  <c r="N90" i="3"/>
  <c r="M90" i="3"/>
  <c r="L90" i="3"/>
  <c r="L143" i="3"/>
  <c r="M143" i="3"/>
  <c r="N143" i="3"/>
  <c r="N121" i="3"/>
  <c r="M121" i="3"/>
  <c r="L121" i="3"/>
  <c r="M129" i="3"/>
  <c r="L129" i="3"/>
  <c r="N129" i="3"/>
  <c r="AL33" i="1"/>
  <c r="AL45" i="1"/>
  <c r="AL31" i="1"/>
  <c r="T58" i="4"/>
  <c r="AL58" i="1"/>
  <c r="T244" i="3"/>
  <c r="AJ244" i="1"/>
  <c r="O212" i="3"/>
  <c r="P212" i="3" s="1"/>
  <c r="Q212" i="3" s="1"/>
  <c r="AK115" i="1"/>
  <c r="S115" i="4"/>
  <c r="R115" i="4" s="1"/>
  <c r="O107" i="3"/>
  <c r="O199" i="3"/>
  <c r="P199" i="3" s="1"/>
  <c r="Q199" i="3" s="1"/>
  <c r="AG18" i="1"/>
  <c r="AA18" i="1"/>
  <c r="O55" i="3"/>
  <c r="P55" i="3" s="1"/>
  <c r="Q55" i="3" s="1"/>
  <c r="AL114" i="1"/>
  <c r="T114" i="4"/>
  <c r="L199" i="4"/>
  <c r="O199" i="4" s="1"/>
  <c r="Q199" i="4" s="1"/>
  <c r="T126" i="4"/>
  <c r="AL126" i="1"/>
  <c r="T270" i="4"/>
  <c r="AL270" i="1"/>
  <c r="AL195" i="1"/>
  <c r="T269" i="4"/>
  <c r="AL269" i="1"/>
  <c r="AL137" i="1"/>
  <c r="L219" i="4"/>
  <c r="O219" i="4" s="1"/>
  <c r="Q219" i="4" s="1"/>
  <c r="T135" i="4"/>
  <c r="AL135" i="1"/>
  <c r="AL220" i="1"/>
  <c r="M110" i="3"/>
  <c r="L110" i="3"/>
  <c r="N110" i="3"/>
  <c r="U18" i="1"/>
  <c r="Y18" i="1"/>
  <c r="AL187" i="1"/>
  <c r="T187" i="4"/>
  <c r="AL134" i="1"/>
  <c r="T134" i="4"/>
  <c r="AL150" i="1"/>
  <c r="T143" i="4"/>
  <c r="AL143" i="1"/>
  <c r="L95" i="3"/>
  <c r="N95" i="3"/>
  <c r="M95" i="3"/>
  <c r="AL248" i="1"/>
  <c r="AL147" i="1"/>
  <c r="AL131" i="1"/>
  <c r="T131" i="4"/>
  <c r="AL264" i="1"/>
  <c r="AL203" i="1"/>
  <c r="T203" i="4"/>
  <c r="O18" i="1"/>
  <c r="T225" i="4"/>
  <c r="AL225" i="1"/>
  <c r="T250" i="4"/>
  <c r="AL250" i="1"/>
  <c r="L31" i="3"/>
  <c r="N31" i="3"/>
  <c r="M31" i="3"/>
  <c r="N169" i="3"/>
  <c r="L169" i="3"/>
  <c r="M169" i="3"/>
  <c r="L118" i="3"/>
  <c r="N118" i="3"/>
  <c r="M118" i="3"/>
  <c r="L165" i="4"/>
  <c r="O165" i="4" s="1"/>
  <c r="Q165" i="4" s="1"/>
  <c r="L259" i="3"/>
  <c r="N259" i="3"/>
  <c r="M259" i="3"/>
  <c r="AJ137" i="1"/>
  <c r="T137" i="3"/>
  <c r="T190" i="4"/>
  <c r="AL190" i="1"/>
  <c r="L266" i="3"/>
  <c r="M266" i="3"/>
  <c r="N266" i="3"/>
  <c r="M269" i="3"/>
  <c r="L269" i="3"/>
  <c r="N269" i="3"/>
  <c r="AL48" i="1"/>
  <c r="T244" i="4"/>
  <c r="AL244" i="1"/>
  <c r="AL243" i="1"/>
  <c r="T243" i="4"/>
  <c r="AL110" i="1"/>
  <c r="T110" i="4"/>
  <c r="AL111" i="1"/>
  <c r="T111" i="4"/>
  <c r="O29" i="3"/>
  <c r="O17" i="3"/>
  <c r="P17" i="3" s="1"/>
  <c r="Q17" i="3" s="1"/>
  <c r="T17" i="3" s="1"/>
  <c r="S17" i="3" s="1"/>
  <c r="R17" i="3" s="1"/>
  <c r="AL120" i="1"/>
  <c r="T120" i="4"/>
  <c r="AL121" i="1"/>
  <c r="T121" i="4"/>
  <c r="M112" i="3"/>
  <c r="L112" i="3"/>
  <c r="N112" i="3"/>
  <c r="L202" i="3"/>
  <c r="N202" i="3"/>
  <c r="M202" i="3"/>
  <c r="L260" i="3"/>
  <c r="N260" i="3"/>
  <c r="M260" i="3"/>
  <c r="O215" i="3"/>
  <c r="P215" i="3" s="1"/>
  <c r="Q215" i="3" s="1"/>
  <c r="P40" i="3"/>
  <c r="Q40" i="3" s="1"/>
  <c r="L42" i="3"/>
  <c r="N42" i="3"/>
  <c r="M42" i="3"/>
  <c r="L54" i="4"/>
  <c r="O54" i="4" s="1"/>
  <c r="Q54" i="4" s="1"/>
  <c r="AL85" i="1"/>
  <c r="L73" i="4"/>
  <c r="O73" i="4" s="1"/>
  <c r="Q73" i="4" s="1"/>
  <c r="AL216" i="1"/>
  <c r="AL251" i="1"/>
  <c r="N186" i="3"/>
  <c r="M186" i="3"/>
  <c r="L186" i="3"/>
  <c r="P251" i="3"/>
  <c r="Q251" i="3" s="1"/>
  <c r="O59" i="3"/>
  <c r="T98" i="3"/>
  <c r="AJ98" i="1"/>
  <c r="M99" i="3"/>
  <c r="L99" i="3"/>
  <c r="N99" i="3"/>
  <c r="M145" i="3"/>
  <c r="N145" i="3"/>
  <c r="L145" i="3"/>
  <c r="AL46" i="1"/>
  <c r="T46" i="4"/>
  <c r="AL38" i="1"/>
  <c r="T29" i="4"/>
  <c r="AL29" i="1"/>
  <c r="AL39" i="1"/>
  <c r="T39" i="4"/>
  <c r="AL56" i="1"/>
  <c r="T270" i="3"/>
  <c r="AJ270" i="1"/>
  <c r="T235" i="4"/>
  <c r="AL235" i="1"/>
  <c r="AL227" i="1"/>
  <c r="AL47" i="1"/>
  <c r="T47" i="4"/>
  <c r="AL79" i="1"/>
  <c r="L76" i="4"/>
  <c r="O76" i="4" s="1"/>
  <c r="Q76" i="4" s="1"/>
  <c r="W18" i="1"/>
  <c r="N247" i="3"/>
  <c r="L247" i="3"/>
  <c r="M247" i="3"/>
  <c r="AE18" i="1"/>
  <c r="N62" i="3"/>
  <c r="M62" i="3"/>
  <c r="L62" i="3"/>
  <c r="AL89" i="1"/>
  <c r="T89" i="4"/>
  <c r="AC18" i="1"/>
  <c r="M207" i="3"/>
  <c r="N207" i="3"/>
  <c r="L207" i="3"/>
  <c r="AL239" i="1"/>
  <c r="AL231" i="1"/>
  <c r="AL171" i="1"/>
  <c r="AL78" i="1"/>
  <c r="AL83" i="1"/>
  <c r="T83" i="4"/>
  <c r="K18" i="1"/>
  <c r="S18" i="1"/>
  <c r="AL75" i="1"/>
  <c r="L217" i="4"/>
  <c r="O217" i="4" s="1"/>
  <c r="Q217" i="4" s="1"/>
  <c r="L228" i="3"/>
  <c r="N228" i="3"/>
  <c r="M228" i="3"/>
  <c r="P195" i="3"/>
  <c r="Q195" i="3" s="1"/>
  <c r="L232" i="4"/>
  <c r="O232" i="4" s="1"/>
  <c r="Q232" i="4" s="1"/>
  <c r="M190" i="3"/>
  <c r="L190" i="3"/>
  <c r="N190" i="3"/>
  <c r="Q18" i="1"/>
  <c r="AK106" i="1"/>
  <c r="S106" i="4"/>
  <c r="R106" i="4" s="1"/>
  <c r="I18" i="1"/>
  <c r="H21" i="1"/>
  <c r="T216" i="3" l="1"/>
  <c r="AM78" i="1"/>
  <c r="T197" i="3"/>
  <c r="T105" i="3"/>
  <c r="AJ210" i="1"/>
  <c r="AM120" i="1"/>
  <c r="AJ256" i="1"/>
  <c r="AM256" i="1" s="1"/>
  <c r="AM46" i="1"/>
  <c r="AJ193" i="1"/>
  <c r="T41" i="3"/>
  <c r="S41" i="3" s="1"/>
  <c r="R41" i="3" s="1"/>
  <c r="T243" i="3"/>
  <c r="S243" i="3" s="1"/>
  <c r="R243" i="3" s="1"/>
  <c r="T253" i="3"/>
  <c r="S253" i="3" s="1"/>
  <c r="R253" i="3" s="1"/>
  <c r="AJ108" i="1"/>
  <c r="AJ230" i="1"/>
  <c r="T242" i="3"/>
  <c r="AJ52" i="1"/>
  <c r="AM52" i="1" s="1"/>
  <c r="T255" i="3"/>
  <c r="S255" i="3" s="1"/>
  <c r="R255" i="3" s="1"/>
  <c r="AJ171" i="1"/>
  <c r="AM206" i="1"/>
  <c r="AJ24" i="1"/>
  <c r="AM24" i="1" s="1"/>
  <c r="T96" i="3"/>
  <c r="AI96" i="1" s="1"/>
  <c r="T135" i="3"/>
  <c r="AI135" i="1" s="1"/>
  <c r="AM149" i="1"/>
  <c r="AJ83" i="1"/>
  <c r="AM83" i="1" s="1"/>
  <c r="AJ246" i="1"/>
  <c r="AJ100" i="1"/>
  <c r="T223" i="3"/>
  <c r="AJ34" i="1"/>
  <c r="AM34" i="1" s="1"/>
  <c r="T239" i="3"/>
  <c r="AI239" i="1" s="1"/>
  <c r="AJ128" i="1"/>
  <c r="T220" i="3"/>
  <c r="S220" i="3" s="1"/>
  <c r="R220" i="3" s="1"/>
  <c r="AJ63" i="1"/>
  <c r="AM63" i="1" s="1"/>
  <c r="AJ33" i="1"/>
  <c r="AM33" i="1" s="1"/>
  <c r="T78" i="3"/>
  <c r="S78" i="3" s="1"/>
  <c r="R78" i="3" s="1"/>
  <c r="T109" i="3"/>
  <c r="AJ158" i="1"/>
  <c r="AM158" i="1" s="1"/>
  <c r="T179" i="3"/>
  <c r="AJ120" i="1"/>
  <c r="AM225" i="1"/>
  <c r="AM191" i="1"/>
  <c r="AJ46" i="1"/>
  <c r="AJ67" i="1"/>
  <c r="AM67" i="1" s="1"/>
  <c r="AM96" i="1"/>
  <c r="AM170" i="1"/>
  <c r="AJ160" i="1"/>
  <c r="AM160" i="1" s="1"/>
  <c r="AJ224" i="1"/>
  <c r="T79" i="3"/>
  <c r="AI79" i="1" s="1"/>
  <c r="AJ115" i="1"/>
  <c r="AM115" i="1" s="1"/>
  <c r="AM244" i="1"/>
  <c r="AM248" i="1"/>
  <c r="O143" i="3"/>
  <c r="P143" i="3" s="1"/>
  <c r="Q143" i="3" s="1"/>
  <c r="S179" i="5"/>
  <c r="R179" i="5" s="1"/>
  <c r="G179" i="1"/>
  <c r="S78" i="5"/>
  <c r="R78" i="5" s="1"/>
  <c r="G78" i="1"/>
  <c r="S64" i="5"/>
  <c r="R64" i="5" s="1"/>
  <c r="G64" i="1"/>
  <c r="S188" i="5"/>
  <c r="R188" i="5" s="1"/>
  <c r="G188" i="1"/>
  <c r="S225" i="5"/>
  <c r="R225" i="5" s="1"/>
  <c r="G225" i="1"/>
  <c r="S32" i="5"/>
  <c r="R32" i="5" s="1"/>
  <c r="G32" i="1"/>
  <c r="S79" i="5"/>
  <c r="R79" i="5" s="1"/>
  <c r="G79" i="1"/>
  <c r="G162" i="1"/>
  <c r="S162" i="5"/>
  <c r="R162" i="5" s="1"/>
  <c r="S205" i="5"/>
  <c r="R205" i="5" s="1"/>
  <c r="G205" i="1"/>
  <c r="S49" i="5"/>
  <c r="R49" i="5" s="1"/>
  <c r="G49" i="1"/>
  <c r="S234" i="5"/>
  <c r="R234" i="5" s="1"/>
  <c r="G234" i="1"/>
  <c r="S161" i="5"/>
  <c r="R161" i="5" s="1"/>
  <c r="G161" i="1"/>
  <c r="G107" i="1"/>
  <c r="S107" i="5"/>
  <c r="R107" i="5" s="1"/>
  <c r="S202" i="5"/>
  <c r="R202" i="5" s="1"/>
  <c r="G202" i="1"/>
  <c r="S223" i="5"/>
  <c r="R223" i="5" s="1"/>
  <c r="G223" i="1"/>
  <c r="G38" i="1"/>
  <c r="S38" i="5"/>
  <c r="R38" i="5" s="1"/>
  <c r="S184" i="5"/>
  <c r="R184" i="5" s="1"/>
  <c r="G184" i="1"/>
  <c r="S45" i="5"/>
  <c r="R45" i="5" s="1"/>
  <c r="G45" i="1"/>
  <c r="S93" i="5"/>
  <c r="R93" i="5" s="1"/>
  <c r="G93" i="1"/>
  <c r="S99" i="5"/>
  <c r="R99" i="5" s="1"/>
  <c r="G99" i="1"/>
  <c r="S213" i="5"/>
  <c r="R213" i="5" s="1"/>
  <c r="G213" i="1"/>
  <c r="G23" i="1"/>
  <c r="S23" i="5"/>
  <c r="R23" i="5" s="1"/>
  <c r="S31" i="5"/>
  <c r="R31" i="5" s="1"/>
  <c r="G31" i="1"/>
  <c r="S68" i="5"/>
  <c r="R68" i="5" s="1"/>
  <c r="G68" i="1"/>
  <c r="S193" i="5"/>
  <c r="R193" i="5" s="1"/>
  <c r="G193" i="1"/>
  <c r="G237" i="1"/>
  <c r="S237" i="5"/>
  <c r="R237" i="5" s="1"/>
  <c r="G85" i="1"/>
  <c r="S85" i="5"/>
  <c r="R85" i="5" s="1"/>
  <c r="S210" i="5"/>
  <c r="R210" i="5" s="1"/>
  <c r="G210" i="1"/>
  <c r="S26" i="5"/>
  <c r="R26" i="5" s="1"/>
  <c r="G26" i="1"/>
  <c r="S203" i="5"/>
  <c r="R203" i="5" s="1"/>
  <c r="G203" i="1"/>
  <c r="G196" i="1"/>
  <c r="S196" i="5"/>
  <c r="R196" i="5" s="1"/>
  <c r="S106" i="5"/>
  <c r="R106" i="5" s="1"/>
  <c r="G106" i="1"/>
  <c r="S92" i="5"/>
  <c r="R92" i="5" s="1"/>
  <c r="G92" i="1"/>
  <c r="S207" i="5"/>
  <c r="R207" i="5" s="1"/>
  <c r="G207" i="1"/>
  <c r="S90" i="5"/>
  <c r="R90" i="5" s="1"/>
  <c r="G90" i="1"/>
  <c r="S228" i="5"/>
  <c r="R228" i="5" s="1"/>
  <c r="G228" i="1"/>
  <c r="G172" i="1"/>
  <c r="S172" i="5"/>
  <c r="R172" i="5" s="1"/>
  <c r="G239" i="1"/>
  <c r="S239" i="5"/>
  <c r="R239" i="5" s="1"/>
  <c r="S33" i="5"/>
  <c r="R33" i="5" s="1"/>
  <c r="G33" i="1"/>
  <c r="G120" i="1"/>
  <c r="S120" i="5"/>
  <c r="R120" i="5" s="1"/>
  <c r="S218" i="5"/>
  <c r="R218" i="5" s="1"/>
  <c r="G218" i="1"/>
  <c r="G54" i="1"/>
  <c r="S54" i="5"/>
  <c r="R54" i="5" s="1"/>
  <c r="S201" i="5"/>
  <c r="R201" i="5" s="1"/>
  <c r="G201" i="1"/>
  <c r="S236" i="5"/>
  <c r="R236" i="5" s="1"/>
  <c r="G236" i="1"/>
  <c r="G73" i="1"/>
  <c r="S73" i="5"/>
  <c r="R73" i="5" s="1"/>
  <c r="G55" i="1"/>
  <c r="S55" i="5"/>
  <c r="R55" i="5" s="1"/>
  <c r="S160" i="5"/>
  <c r="R160" i="5" s="1"/>
  <c r="G160" i="1"/>
  <c r="S24" i="5"/>
  <c r="R24" i="5" s="1"/>
  <c r="G24" i="1"/>
  <c r="S75" i="5"/>
  <c r="R75" i="5" s="1"/>
  <c r="G75" i="1"/>
  <c r="S243" i="5"/>
  <c r="R243" i="5" s="1"/>
  <c r="G243" i="1"/>
  <c r="S169" i="5"/>
  <c r="R169" i="5" s="1"/>
  <c r="G169" i="1"/>
  <c r="G187" i="1"/>
  <c r="S187" i="5"/>
  <c r="R187" i="5" s="1"/>
  <c r="S69" i="5"/>
  <c r="R69" i="5" s="1"/>
  <c r="G69" i="1"/>
  <c r="G48" i="1"/>
  <c r="S48" i="5"/>
  <c r="R48" i="5" s="1"/>
  <c r="S117" i="5"/>
  <c r="R117" i="5" s="1"/>
  <c r="G117" i="1"/>
  <c r="G229" i="1"/>
  <c r="S229" i="5"/>
  <c r="R229" i="5" s="1"/>
  <c r="G72" i="1"/>
  <c r="S72" i="5"/>
  <c r="R72" i="5" s="1"/>
  <c r="S240" i="5"/>
  <c r="R240" i="5" s="1"/>
  <c r="G240" i="1"/>
  <c r="S63" i="5"/>
  <c r="R63" i="5" s="1"/>
  <c r="G63" i="1"/>
  <c r="S52" i="5"/>
  <c r="R52" i="5" s="1"/>
  <c r="G52" i="1"/>
  <c r="S185" i="5"/>
  <c r="R185" i="5" s="1"/>
  <c r="G185" i="1"/>
  <c r="S59" i="5"/>
  <c r="R59" i="5" s="1"/>
  <c r="G59" i="1"/>
  <c r="S231" i="5"/>
  <c r="R231" i="5" s="1"/>
  <c r="G231" i="1"/>
  <c r="S197" i="5"/>
  <c r="R197" i="5" s="1"/>
  <c r="G197" i="1"/>
  <c r="S214" i="5"/>
  <c r="R214" i="5" s="1"/>
  <c r="G214" i="1"/>
  <c r="G170" i="1"/>
  <c r="S170" i="5"/>
  <c r="R170" i="5" s="1"/>
  <c r="G194" i="1"/>
  <c r="S194" i="5"/>
  <c r="R194" i="5" s="1"/>
  <c r="G30" i="1"/>
  <c r="S30" i="5"/>
  <c r="R30" i="5" s="1"/>
  <c r="G57" i="1"/>
  <c r="S57" i="5"/>
  <c r="R57" i="5" s="1"/>
  <c r="S215" i="5"/>
  <c r="R215" i="5" s="1"/>
  <c r="G215" i="1"/>
  <c r="S87" i="5"/>
  <c r="R87" i="5" s="1"/>
  <c r="G87" i="1"/>
  <c r="S226" i="5"/>
  <c r="R226" i="5" s="1"/>
  <c r="G226" i="1"/>
  <c r="S116" i="5"/>
  <c r="R116" i="5" s="1"/>
  <c r="G116" i="1"/>
  <c r="S34" i="5"/>
  <c r="R34" i="5" s="1"/>
  <c r="G34" i="1"/>
  <c r="G209" i="1"/>
  <c r="S209" i="5"/>
  <c r="R209" i="5" s="1"/>
  <c r="G220" i="1"/>
  <c r="S220" i="5"/>
  <c r="R220" i="5" s="1"/>
  <c r="S83" i="5"/>
  <c r="R83" i="5" s="1"/>
  <c r="G83" i="1"/>
  <c r="G62" i="1"/>
  <c r="S62" i="5"/>
  <c r="R62" i="5" s="1"/>
  <c r="S233" i="5"/>
  <c r="R233" i="5" s="1"/>
  <c r="G233" i="1"/>
  <c r="S181" i="5"/>
  <c r="R181" i="5" s="1"/>
  <c r="G181" i="1"/>
  <c r="S105" i="5"/>
  <c r="R105" i="5" s="1"/>
  <c r="G105" i="1"/>
  <c r="S195" i="5"/>
  <c r="R195" i="5" s="1"/>
  <c r="G195" i="1"/>
  <c r="G46" i="1"/>
  <c r="S46" i="5"/>
  <c r="R46" i="5" s="1"/>
  <c r="G42" i="1"/>
  <c r="S42" i="5"/>
  <c r="R42" i="5" s="1"/>
  <c r="G84" i="1"/>
  <c r="S84" i="5"/>
  <c r="R84" i="5" s="1"/>
  <c r="S242" i="5"/>
  <c r="R242" i="5" s="1"/>
  <c r="G242" i="1"/>
  <c r="S22" i="5"/>
  <c r="R22" i="5" s="1"/>
  <c r="G22" i="1"/>
  <c r="S95" i="5"/>
  <c r="R95" i="5" s="1"/>
  <c r="G95" i="1"/>
  <c r="S204" i="5"/>
  <c r="R204" i="5" s="1"/>
  <c r="G204" i="1"/>
  <c r="S244" i="5"/>
  <c r="R244" i="5" s="1"/>
  <c r="G244" i="1"/>
  <c r="S51" i="5"/>
  <c r="R51" i="5" s="1"/>
  <c r="G51" i="1"/>
  <c r="G227" i="1"/>
  <c r="S227" i="5"/>
  <c r="R227" i="5" s="1"/>
  <c r="G238" i="1"/>
  <c r="S238" i="5"/>
  <c r="R238" i="5" s="1"/>
  <c r="S159" i="5"/>
  <c r="R159" i="5" s="1"/>
  <c r="G159" i="1"/>
  <c r="S217" i="5"/>
  <c r="R217" i="5" s="1"/>
  <c r="G217" i="1"/>
  <c r="S114" i="5"/>
  <c r="R114" i="5" s="1"/>
  <c r="G114" i="1"/>
  <c r="S96" i="5"/>
  <c r="R96" i="5" s="1"/>
  <c r="G96" i="1"/>
  <c r="S224" i="5"/>
  <c r="R224" i="5" s="1"/>
  <c r="G224" i="1"/>
  <c r="G47" i="1"/>
  <c r="S47" i="5"/>
  <c r="R47" i="5" s="1"/>
  <c r="S29" i="5"/>
  <c r="R29" i="5" s="1"/>
  <c r="G29" i="1"/>
  <c r="G118" i="1"/>
  <c r="S118" i="5"/>
  <c r="R118" i="5"/>
  <c r="S216" i="5"/>
  <c r="R216" i="5" s="1"/>
  <c r="G216" i="1"/>
  <c r="G232" i="1"/>
  <c r="S232" i="5"/>
  <c r="R232" i="5" s="1"/>
  <c r="S198" i="5"/>
  <c r="R198" i="5" s="1"/>
  <c r="G198" i="1"/>
  <c r="G109" i="1"/>
  <c r="S109" i="5"/>
  <c r="R109" i="5" s="1"/>
  <c r="S41" i="5"/>
  <c r="R41" i="5" s="1"/>
  <c r="G41" i="1"/>
  <c r="G119" i="1"/>
  <c r="S119" i="5"/>
  <c r="R119" i="5" s="1"/>
  <c r="S111" i="5"/>
  <c r="R111" i="5" s="1"/>
  <c r="G111" i="1"/>
  <c r="S98" i="5"/>
  <c r="R98" i="5" s="1"/>
  <c r="G98" i="1"/>
  <c r="G230" i="1"/>
  <c r="S230" i="5"/>
  <c r="R230" i="5" s="1"/>
  <c r="S183" i="5"/>
  <c r="R183" i="5" s="1"/>
  <c r="G183" i="1"/>
  <c r="S212" i="5"/>
  <c r="R212" i="5" s="1"/>
  <c r="G212" i="1"/>
  <c r="S158" i="5"/>
  <c r="R158" i="5" s="1"/>
  <c r="G158" i="1"/>
  <c r="S67" i="5"/>
  <c r="R67" i="5" s="1"/>
  <c r="G67" i="1"/>
  <c r="S192" i="5"/>
  <c r="R192" i="5" s="1"/>
  <c r="G192" i="1"/>
  <c r="S44" i="5"/>
  <c r="R44" i="5" s="1"/>
  <c r="G44" i="1"/>
  <c r="G76" i="1"/>
  <c r="S76" i="5"/>
  <c r="R76" i="5" s="1"/>
  <c r="S186" i="5"/>
  <c r="R186" i="5" s="1"/>
  <c r="G186" i="1"/>
  <c r="S222" i="5"/>
  <c r="R222" i="5" s="1"/>
  <c r="G222" i="1"/>
  <c r="S101" i="5"/>
  <c r="R101" i="5" s="1"/>
  <c r="G101" i="1"/>
  <c r="S221" i="5"/>
  <c r="R221" i="5" s="1"/>
  <c r="G221" i="1"/>
  <c r="G25" i="1"/>
  <c r="S25" i="5"/>
  <c r="R25" i="5" s="1"/>
  <c r="S50" i="5"/>
  <c r="R50" i="5" s="1"/>
  <c r="G50" i="1"/>
  <c r="G108" i="1"/>
  <c r="S108" i="5"/>
  <c r="R108" i="5" s="1"/>
  <c r="G191" i="1"/>
  <c r="S191" i="5"/>
  <c r="R191" i="5" s="1"/>
  <c r="G122" i="1"/>
  <c r="S122" i="5"/>
  <c r="R122" i="5" s="1"/>
  <c r="S28" i="5"/>
  <c r="R28" i="5" s="1"/>
  <c r="G28" i="1"/>
  <c r="S121" i="5"/>
  <c r="R121" i="5" s="1"/>
  <c r="G121" i="1"/>
  <c r="G206" i="1"/>
  <c r="S206" i="5"/>
  <c r="R206" i="5" s="1"/>
  <c r="S110" i="5"/>
  <c r="R110" i="5" s="1"/>
  <c r="G110" i="1"/>
  <c r="G235" i="1"/>
  <c r="S235" i="5"/>
  <c r="R235" i="5" s="1"/>
  <c r="S40" i="5"/>
  <c r="R40" i="5" s="1"/>
  <c r="G40" i="1"/>
  <c r="S81" i="5"/>
  <c r="R81" i="5" s="1"/>
  <c r="G81" i="1"/>
  <c r="S180" i="5"/>
  <c r="R180" i="5" s="1"/>
  <c r="G180" i="1"/>
  <c r="S115" i="5"/>
  <c r="R115" i="5" s="1"/>
  <c r="G115" i="1"/>
  <c r="G208" i="1"/>
  <c r="S208" i="5"/>
  <c r="R208" i="5" s="1"/>
  <c r="S37" i="5"/>
  <c r="R37" i="5" s="1"/>
  <c r="G37" i="1"/>
  <c r="G112" i="1"/>
  <c r="S112" i="5"/>
  <c r="R112" i="5" s="1"/>
  <c r="S58" i="5"/>
  <c r="R58" i="5" s="1"/>
  <c r="G58" i="1"/>
  <c r="S199" i="5"/>
  <c r="R199" i="5" s="1"/>
  <c r="G199" i="1"/>
  <c r="S80" i="5"/>
  <c r="R80" i="5" s="1"/>
  <c r="G80" i="1"/>
  <c r="G56" i="1"/>
  <c r="S56" i="5"/>
  <c r="R56" i="5" s="1"/>
  <c r="S190" i="5"/>
  <c r="R190" i="5" s="1"/>
  <c r="G190" i="1"/>
  <c r="G39" i="1"/>
  <c r="S39" i="5"/>
  <c r="R39" i="5" s="1"/>
  <c r="G89" i="1"/>
  <c r="S89" i="5"/>
  <c r="R89" i="5" s="1"/>
  <c r="G171" i="1"/>
  <c r="S171" i="5"/>
  <c r="R171" i="5" s="1"/>
  <c r="AM57" i="1"/>
  <c r="AM258" i="1"/>
  <c r="AM179" i="1"/>
  <c r="O32" i="3"/>
  <c r="P32" i="3" s="1"/>
  <c r="Q32" i="3" s="1"/>
  <c r="AJ194" i="1"/>
  <c r="AJ183" i="1"/>
  <c r="T267" i="3"/>
  <c r="AJ72" i="1"/>
  <c r="AM72" i="1" s="1"/>
  <c r="O51" i="3"/>
  <c r="P51" i="3" s="1"/>
  <c r="Q51" i="3" s="1"/>
  <c r="T51" i="3" s="1"/>
  <c r="AJ205" i="1"/>
  <c r="AM205" i="1" s="1"/>
  <c r="AJ209" i="1"/>
  <c r="AM58" i="1"/>
  <c r="AM45" i="1"/>
  <c r="AJ44" i="1"/>
  <c r="T68" i="3"/>
  <c r="O31" i="3"/>
  <c r="P31" i="3" s="1"/>
  <c r="Q31" i="3" s="1"/>
  <c r="AJ31" i="1" s="1"/>
  <c r="AM31" i="1" s="1"/>
  <c r="Q39" i="3"/>
  <c r="O62" i="3"/>
  <c r="P62" i="3" s="1"/>
  <c r="Q62" i="3" s="1"/>
  <c r="AJ231" i="1"/>
  <c r="AJ92" i="1"/>
  <c r="O133" i="3"/>
  <c r="P133" i="3" s="1"/>
  <c r="Q133" i="3" s="1"/>
  <c r="T133" i="3" s="1"/>
  <c r="O148" i="3"/>
  <c r="P148" i="3" s="1"/>
  <c r="Q148" i="3" s="1"/>
  <c r="AJ227" i="1"/>
  <c r="AM227" i="1" s="1"/>
  <c r="T233" i="3"/>
  <c r="S233" i="3" s="1"/>
  <c r="R233" i="3" s="1"/>
  <c r="AJ175" i="1"/>
  <c r="AM175" i="1" s="1"/>
  <c r="T84" i="3"/>
  <c r="O237" i="3"/>
  <c r="P237" i="3" s="1"/>
  <c r="Q237" i="3" s="1"/>
  <c r="AM85" i="1"/>
  <c r="O228" i="3"/>
  <c r="P228" i="3" s="1"/>
  <c r="Q228" i="3" s="1"/>
  <c r="T228" i="3" s="1"/>
  <c r="O262" i="3"/>
  <c r="P262" i="3" s="1"/>
  <c r="Q262" i="3" s="1"/>
  <c r="AJ262" i="1" s="1"/>
  <c r="AM262" i="1" s="1"/>
  <c r="O159" i="3"/>
  <c r="P159" i="3" s="1"/>
  <c r="Q159" i="3" s="1"/>
  <c r="AJ159" i="1" s="1"/>
  <c r="AM159" i="1" s="1"/>
  <c r="O152" i="3"/>
  <c r="P152" i="3" s="1"/>
  <c r="Q152" i="3" s="1"/>
  <c r="AJ152" i="1" s="1"/>
  <c r="AM152" i="1" s="1"/>
  <c r="AJ271" i="1"/>
  <c r="AM271" i="1" s="1"/>
  <c r="AJ166" i="1"/>
  <c r="AM166" i="1" s="1"/>
  <c r="AM84" i="1"/>
  <c r="AJ201" i="1"/>
  <c r="AM201" i="1" s="1"/>
  <c r="O99" i="3"/>
  <c r="P99" i="3" s="1"/>
  <c r="Q99" i="3" s="1"/>
  <c r="T99" i="3" s="1"/>
  <c r="O116" i="3"/>
  <c r="P116" i="3" s="1"/>
  <c r="Q116" i="3" s="1"/>
  <c r="O161" i="3"/>
  <c r="P161" i="3" s="1"/>
  <c r="Q161" i="3" s="1"/>
  <c r="O162" i="3"/>
  <c r="P162" i="3" s="1"/>
  <c r="Q162" i="3" s="1"/>
  <c r="AJ162" i="1" s="1"/>
  <c r="AM162" i="1" s="1"/>
  <c r="AM100" i="1"/>
  <c r="AM246" i="1"/>
  <c r="AM231" i="1"/>
  <c r="O112" i="3"/>
  <c r="P112" i="3" s="1"/>
  <c r="Q112" i="3" s="1"/>
  <c r="T112" i="3" s="1"/>
  <c r="O266" i="3"/>
  <c r="P266" i="3" s="1"/>
  <c r="Q266" i="3" s="1"/>
  <c r="T266" i="3" s="1"/>
  <c r="O90" i="3"/>
  <c r="P90" i="3" s="1"/>
  <c r="Q90" i="3" s="1"/>
  <c r="AJ90" i="1" s="1"/>
  <c r="AM90" i="1" s="1"/>
  <c r="T47" i="3"/>
  <c r="S47" i="3" s="1"/>
  <c r="R47" i="3" s="1"/>
  <c r="AJ192" i="1"/>
  <c r="AM192" i="1" s="1"/>
  <c r="O141" i="3"/>
  <c r="P141" i="3" s="1"/>
  <c r="Q141" i="3" s="1"/>
  <c r="O232" i="3"/>
  <c r="P232" i="3" s="1"/>
  <c r="Q232" i="3" s="1"/>
  <c r="T232" i="3" s="1"/>
  <c r="AJ80" i="1"/>
  <c r="AM80" i="1" s="1"/>
  <c r="AJ93" i="1"/>
  <c r="AJ238" i="1"/>
  <c r="AM238" i="1" s="1"/>
  <c r="T240" i="3"/>
  <c r="S240" i="3" s="1"/>
  <c r="R240" i="3" s="1"/>
  <c r="O150" i="3"/>
  <c r="P150" i="3" s="1"/>
  <c r="Q150" i="3" s="1"/>
  <c r="T150" i="3" s="1"/>
  <c r="O153" i="3"/>
  <c r="P153" i="3" s="1"/>
  <c r="Q153" i="3" s="1"/>
  <c r="AJ153" i="1" s="1"/>
  <c r="AM153" i="1" s="1"/>
  <c r="AM171" i="1"/>
  <c r="AM147" i="1"/>
  <c r="AJ48" i="1"/>
  <c r="AM48" i="1" s="1"/>
  <c r="AM105" i="1"/>
  <c r="O264" i="3"/>
  <c r="P264" i="3" s="1"/>
  <c r="Q264" i="3" s="1"/>
  <c r="AJ264" i="1" s="1"/>
  <c r="AM264" i="1" s="1"/>
  <c r="AM268" i="1"/>
  <c r="T187" i="3"/>
  <c r="S187" i="3" s="1"/>
  <c r="R187" i="3" s="1"/>
  <c r="AM239" i="1"/>
  <c r="Q184" i="3"/>
  <c r="AJ184" i="1" s="1"/>
  <c r="AM184" i="1" s="1"/>
  <c r="O169" i="3"/>
  <c r="P169" i="3" s="1"/>
  <c r="Q169" i="3" s="1"/>
  <c r="AJ169" i="1" s="1"/>
  <c r="AM169" i="1" s="1"/>
  <c r="O95" i="3"/>
  <c r="P95" i="3" s="1"/>
  <c r="Q95" i="3" s="1"/>
  <c r="T95" i="3" s="1"/>
  <c r="AM187" i="1"/>
  <c r="O263" i="3"/>
  <c r="P263" i="3" s="1"/>
  <c r="Q263" i="3" s="1"/>
  <c r="AJ263" i="1" s="1"/>
  <c r="AM263" i="1" s="1"/>
  <c r="O134" i="3"/>
  <c r="P134" i="3" s="1"/>
  <c r="Q134" i="3" s="1"/>
  <c r="T134" i="3" s="1"/>
  <c r="O219" i="3"/>
  <c r="P219" i="3" s="1"/>
  <c r="Q219" i="3" s="1"/>
  <c r="AJ219" i="1" s="1"/>
  <c r="O190" i="3"/>
  <c r="P190" i="3" s="1"/>
  <c r="Q190" i="3" s="1"/>
  <c r="T190" i="3" s="1"/>
  <c r="AM188" i="1"/>
  <c r="AM223" i="1"/>
  <c r="O250" i="3"/>
  <c r="P250" i="3" s="1"/>
  <c r="Q250" i="3" s="1"/>
  <c r="AJ250" i="1" s="1"/>
  <c r="AM250" i="1" s="1"/>
  <c r="O114" i="3"/>
  <c r="P114" i="3" s="1"/>
  <c r="Q114" i="3" s="1"/>
  <c r="AJ114" i="1" s="1"/>
  <c r="AM114" i="1" s="1"/>
  <c r="O207" i="3"/>
  <c r="P207" i="3" s="1"/>
  <c r="Q207" i="3" s="1"/>
  <c r="O145" i="3"/>
  <c r="P145" i="3" s="1"/>
  <c r="Q145" i="3" s="1"/>
  <c r="T145" i="3" s="1"/>
  <c r="O260" i="3"/>
  <c r="P260" i="3" s="1"/>
  <c r="Q260" i="3" s="1"/>
  <c r="AJ260" i="1" s="1"/>
  <c r="O110" i="3"/>
  <c r="P110" i="3" s="1"/>
  <c r="Q110" i="3" s="1"/>
  <c r="AJ110" i="1" s="1"/>
  <c r="AM110" i="1" s="1"/>
  <c r="AM220" i="1"/>
  <c r="O138" i="3"/>
  <c r="P138" i="3" s="1"/>
  <c r="Q138" i="3" s="1"/>
  <c r="T138" i="3" s="1"/>
  <c r="O151" i="3"/>
  <c r="P151" i="3" s="1"/>
  <c r="Q151" i="3" s="1"/>
  <c r="T151" i="3" s="1"/>
  <c r="AM253" i="1"/>
  <c r="AM249" i="1"/>
  <c r="O140" i="3"/>
  <c r="P140" i="3" s="1"/>
  <c r="Q140" i="3" s="1"/>
  <c r="AJ140" i="1" s="1"/>
  <c r="AM140" i="1" s="1"/>
  <c r="O144" i="3"/>
  <c r="P144" i="3" s="1"/>
  <c r="Q144" i="3" s="1"/>
  <c r="T144" i="3" s="1"/>
  <c r="O142" i="3"/>
  <c r="P142" i="3" s="1"/>
  <c r="Q142" i="3" s="1"/>
  <c r="AJ142" i="1" s="1"/>
  <c r="O50" i="3"/>
  <c r="P50" i="3" s="1"/>
  <c r="Q50" i="3" s="1"/>
  <c r="T50" i="3" s="1"/>
  <c r="O131" i="3"/>
  <c r="P131" i="3" s="1"/>
  <c r="Q131" i="3" s="1"/>
  <c r="T131" i="3" s="1"/>
  <c r="AM183" i="1"/>
  <c r="AM130" i="1"/>
  <c r="O202" i="3"/>
  <c r="P202" i="3" s="1"/>
  <c r="Q202" i="3" s="1"/>
  <c r="T202" i="3" s="1"/>
  <c r="O129" i="3"/>
  <c r="P129" i="3" s="1"/>
  <c r="Q129" i="3" s="1"/>
  <c r="T129" i="3" s="1"/>
  <c r="AM236" i="1"/>
  <c r="O73" i="3"/>
  <c r="P73" i="3" s="1"/>
  <c r="Q73" i="3" s="1"/>
  <c r="AJ73" i="1" s="1"/>
  <c r="O198" i="3"/>
  <c r="P198" i="3" s="1"/>
  <c r="Q198" i="3" s="1"/>
  <c r="T198" i="3" s="1"/>
  <c r="AM185" i="1"/>
  <c r="AM196" i="1"/>
  <c r="AM194" i="1"/>
  <c r="AM101" i="1"/>
  <c r="O136" i="3"/>
  <c r="P136" i="3" s="1"/>
  <c r="Q136" i="3" s="1"/>
  <c r="AJ136" i="1" s="1"/>
  <c r="AM136" i="1" s="1"/>
  <c r="O247" i="3"/>
  <c r="P247" i="3" s="1"/>
  <c r="Q247" i="3" s="1"/>
  <c r="AJ247" i="1" s="1"/>
  <c r="AM247" i="1" s="1"/>
  <c r="O42" i="3"/>
  <c r="P42" i="3" s="1"/>
  <c r="Q42" i="3" s="1"/>
  <c r="AJ42" i="1" s="1"/>
  <c r="AM42" i="1" s="1"/>
  <c r="O259" i="3"/>
  <c r="P259" i="3" s="1"/>
  <c r="Q259" i="3" s="1"/>
  <c r="T259" i="3" s="1"/>
  <c r="O121" i="3"/>
  <c r="P121" i="3" s="1"/>
  <c r="Q121" i="3" s="1"/>
  <c r="O154" i="3"/>
  <c r="P154" i="3" s="1"/>
  <c r="Q154" i="3" s="1"/>
  <c r="AJ154" i="1" s="1"/>
  <c r="AM154" i="1" s="1"/>
  <c r="O56" i="3"/>
  <c r="P56" i="3" s="1"/>
  <c r="Q56" i="3" s="1"/>
  <c r="O81" i="3"/>
  <c r="P81" i="3" s="1"/>
  <c r="Q81" i="3" s="1"/>
  <c r="T81" i="3" s="1"/>
  <c r="O75" i="3"/>
  <c r="P75" i="3" s="1"/>
  <c r="Q75" i="3" s="1"/>
  <c r="T75" i="3" s="1"/>
  <c r="AM69" i="1"/>
  <c r="AM242" i="1"/>
  <c r="O126" i="3"/>
  <c r="P126" i="3" s="1"/>
  <c r="Q126" i="3" s="1"/>
  <c r="T126" i="3" s="1"/>
  <c r="O87" i="3"/>
  <c r="P87" i="3" s="1"/>
  <c r="Q87" i="3" s="1"/>
  <c r="AJ87" i="1" s="1"/>
  <c r="AM87" i="1" s="1"/>
  <c r="AJ145" i="1"/>
  <c r="AM145" i="1" s="1"/>
  <c r="AL204" i="1"/>
  <c r="AM204" i="1" s="1"/>
  <c r="T204" i="4"/>
  <c r="AJ141" i="1"/>
  <c r="AM141" i="1" s="1"/>
  <c r="T141" i="3"/>
  <c r="AJ198" i="1"/>
  <c r="T136" i="3"/>
  <c r="AJ195" i="1"/>
  <c r="AM195" i="1" s="1"/>
  <c r="T195" i="3"/>
  <c r="T260" i="3"/>
  <c r="T208" i="3"/>
  <c r="AJ208" i="1"/>
  <c r="T38" i="3"/>
  <c r="AJ38" i="1"/>
  <c r="AM38" i="1" s="1"/>
  <c r="T251" i="3"/>
  <c r="AJ251" i="1"/>
  <c r="AL199" i="1"/>
  <c r="AJ111" i="1"/>
  <c r="AM111" i="1" s="1"/>
  <c r="T111" i="3"/>
  <c r="AJ21" i="1"/>
  <c r="AM21" i="1" s="1"/>
  <c r="T21" i="3"/>
  <c r="AJ75" i="1"/>
  <c r="AM75" i="1" s="1"/>
  <c r="AJ89" i="1"/>
  <c r="AM89" i="1" s="1"/>
  <c r="T89" i="3"/>
  <c r="T207" i="3"/>
  <c r="AJ207" i="1"/>
  <c r="AM207" i="1" s="1"/>
  <c r="T110" i="3"/>
  <c r="AL219" i="1"/>
  <c r="AJ180" i="1"/>
  <c r="AM180" i="1" s="1"/>
  <c r="T180" i="3"/>
  <c r="AJ133" i="1"/>
  <c r="AM133" i="1" s="1"/>
  <c r="AJ148" i="1"/>
  <c r="AM148" i="1" s="1"/>
  <c r="T148" i="3"/>
  <c r="T250" i="3"/>
  <c r="AL217" i="1"/>
  <c r="AM217" i="1" s="1"/>
  <c r="AK227" i="1"/>
  <c r="S227" i="4"/>
  <c r="R227" i="4" s="1"/>
  <c r="AL73" i="1"/>
  <c r="AJ40" i="1"/>
  <c r="AM40" i="1" s="1"/>
  <c r="T40" i="3"/>
  <c r="AJ112" i="1"/>
  <c r="AM112" i="1" s="1"/>
  <c r="AK111" i="1"/>
  <c r="S111" i="4"/>
  <c r="R111" i="4" s="1"/>
  <c r="AK264" i="1"/>
  <c r="S264" i="4"/>
  <c r="R264" i="4" s="1"/>
  <c r="AK143" i="1"/>
  <c r="S143" i="4"/>
  <c r="R143" i="4" s="1"/>
  <c r="AK269" i="1"/>
  <c r="S269" i="4"/>
  <c r="R269" i="4" s="1"/>
  <c r="T143" i="3"/>
  <c r="AJ143" i="1"/>
  <c r="AM143" i="1" s="1"/>
  <c r="AI265" i="1"/>
  <c r="S265" i="3"/>
  <c r="R265" i="3" s="1"/>
  <c r="AK218" i="1"/>
  <c r="S218" i="4"/>
  <c r="R218" i="4" s="1"/>
  <c r="AK44" i="1"/>
  <c r="S44" i="4"/>
  <c r="R44" i="4" s="1"/>
  <c r="AK180" i="1"/>
  <c r="S180" i="4"/>
  <c r="R180" i="4" s="1"/>
  <c r="S45" i="3"/>
  <c r="R45" i="3" s="1"/>
  <c r="AI45" i="1"/>
  <c r="AK205" i="1"/>
  <c r="S205" i="4"/>
  <c r="R205" i="4" s="1"/>
  <c r="AI22" i="1"/>
  <c r="S22" i="3"/>
  <c r="R22" i="3" s="1"/>
  <c r="T30" i="3"/>
  <c r="AJ30" i="1"/>
  <c r="AM30" i="1" s="1"/>
  <c r="AK246" i="1"/>
  <c r="S246" i="4"/>
  <c r="R246" i="4" s="1"/>
  <c r="S223" i="3"/>
  <c r="R223" i="3" s="1"/>
  <c r="AI223" i="1"/>
  <c r="T142" i="3"/>
  <c r="AK159" i="1"/>
  <c r="S159" i="4"/>
  <c r="R159" i="4" s="1"/>
  <c r="AI24" i="1"/>
  <c r="S24" i="3"/>
  <c r="R24" i="3" s="1"/>
  <c r="S267" i="3"/>
  <c r="R267" i="3" s="1"/>
  <c r="AI267" i="1"/>
  <c r="AJ234" i="1"/>
  <c r="AM234" i="1" s="1"/>
  <c r="T234" i="3"/>
  <c r="AK231" i="1"/>
  <c r="S231" i="4"/>
  <c r="R231" i="4" s="1"/>
  <c r="AI256" i="1"/>
  <c r="S256" i="3"/>
  <c r="R256" i="3" s="1"/>
  <c r="AK47" i="1"/>
  <c r="S47" i="4"/>
  <c r="R47" i="4" s="1"/>
  <c r="AK250" i="1"/>
  <c r="S250" i="4"/>
  <c r="R250" i="4" s="1"/>
  <c r="AK187" i="1"/>
  <c r="S187" i="4"/>
  <c r="R187" i="4" s="1"/>
  <c r="AM135" i="1"/>
  <c r="AK114" i="1"/>
  <c r="S114" i="4"/>
  <c r="R114" i="4" s="1"/>
  <c r="S44" i="3"/>
  <c r="R44" i="3" s="1"/>
  <c r="AI44" i="1"/>
  <c r="AK242" i="1"/>
  <c r="S242" i="4"/>
  <c r="R242" i="4" s="1"/>
  <c r="AK175" i="1"/>
  <c r="S175" i="4"/>
  <c r="R175" i="4" s="1"/>
  <c r="AJ221" i="1"/>
  <c r="AM221" i="1" s="1"/>
  <c r="T221" i="3"/>
  <c r="AK237" i="1"/>
  <c r="S237" i="4"/>
  <c r="R237" i="4" s="1"/>
  <c r="AL142" i="1"/>
  <c r="T142" i="4"/>
  <c r="AK148" i="1"/>
  <c r="S148" i="4"/>
  <c r="R148" i="4" s="1"/>
  <c r="AK80" i="1"/>
  <c r="S80" i="4"/>
  <c r="R80" i="4" s="1"/>
  <c r="S204" i="3"/>
  <c r="R204" i="3" s="1"/>
  <c r="AI204" i="1"/>
  <c r="S225" i="3"/>
  <c r="R225" i="3" s="1"/>
  <c r="AI225" i="1"/>
  <c r="AK196" i="1"/>
  <c r="S196" i="4"/>
  <c r="R196" i="4" s="1"/>
  <c r="AK84" i="1"/>
  <c r="S84" i="4"/>
  <c r="R84" i="4" s="1"/>
  <c r="AM164" i="1"/>
  <c r="AM109" i="1"/>
  <c r="AK22" i="1"/>
  <c r="S22" i="4"/>
  <c r="R22" i="4" s="1"/>
  <c r="S84" i="3"/>
  <c r="R84" i="3" s="1"/>
  <c r="AI84" i="1"/>
  <c r="S46" i="3"/>
  <c r="R46" i="3" s="1"/>
  <c r="AI46" i="1"/>
  <c r="AK177" i="1"/>
  <c r="S177" i="4"/>
  <c r="R177" i="4" s="1"/>
  <c r="AJ237" i="1"/>
  <c r="T237" i="3"/>
  <c r="AK144" i="1"/>
  <c r="S144" i="4"/>
  <c r="R144" i="4" s="1"/>
  <c r="AK183" i="1"/>
  <c r="S183" i="4"/>
  <c r="R183" i="4" s="1"/>
  <c r="AK130" i="1"/>
  <c r="S130" i="4"/>
  <c r="R130" i="4" s="1"/>
  <c r="AI128" i="1"/>
  <c r="S128" i="3"/>
  <c r="R128" i="3" s="1"/>
  <c r="AL232" i="1"/>
  <c r="AK79" i="1"/>
  <c r="S79" i="4"/>
  <c r="R79" i="4" s="1"/>
  <c r="S270" i="3"/>
  <c r="R270" i="3" s="1"/>
  <c r="AI270" i="1"/>
  <c r="AL54" i="1"/>
  <c r="AM54" i="1" s="1"/>
  <c r="AK121" i="1"/>
  <c r="S121" i="4"/>
  <c r="R121" i="4" s="1"/>
  <c r="AK31" i="1"/>
  <c r="S31" i="4"/>
  <c r="R31" i="4" s="1"/>
  <c r="AI49" i="1"/>
  <c r="S49" i="3"/>
  <c r="R49" i="3" s="1"/>
  <c r="S48" i="3"/>
  <c r="R48" i="3" s="1"/>
  <c r="AI48" i="1"/>
  <c r="AK87" i="1"/>
  <c r="S87" i="4"/>
  <c r="R87" i="4" s="1"/>
  <c r="S130" i="3"/>
  <c r="R130" i="3" s="1"/>
  <c r="AI130" i="1"/>
  <c r="S69" i="3"/>
  <c r="R69" i="3" s="1"/>
  <c r="AI69" i="1"/>
  <c r="AK233" i="1"/>
  <c r="S233" i="4"/>
  <c r="R233" i="4" s="1"/>
  <c r="S165" i="3"/>
  <c r="R165" i="3" s="1"/>
  <c r="AI165" i="1"/>
  <c r="AI231" i="1"/>
  <c r="S231" i="3"/>
  <c r="R231" i="3" s="1"/>
  <c r="AK63" i="1"/>
  <c r="S63" i="4"/>
  <c r="R63" i="4" s="1"/>
  <c r="AK26" i="1"/>
  <c r="S26" i="4"/>
  <c r="R26" i="4" s="1"/>
  <c r="S249" i="3"/>
  <c r="R249" i="3" s="1"/>
  <c r="AI249" i="1"/>
  <c r="S101" i="3"/>
  <c r="R101" i="3" s="1"/>
  <c r="AI101" i="1"/>
  <c r="AK206" i="1"/>
  <c r="S206" i="4"/>
  <c r="R206" i="4" s="1"/>
  <c r="AK52" i="1"/>
  <c r="S52" i="4"/>
  <c r="R52" i="4" s="1"/>
  <c r="S79" i="3"/>
  <c r="R79" i="3" s="1"/>
  <c r="S246" i="3"/>
  <c r="R246" i="3" s="1"/>
  <c r="AI246" i="1"/>
  <c r="S238" i="3"/>
  <c r="R238" i="3" s="1"/>
  <c r="AI238" i="1"/>
  <c r="AK34" i="1"/>
  <c r="S34" i="4"/>
  <c r="R34" i="4" s="1"/>
  <c r="T117" i="3"/>
  <c r="AJ117" i="1"/>
  <c r="AK223" i="1"/>
  <c r="S223" i="4"/>
  <c r="R223" i="4" s="1"/>
  <c r="AK49" i="1"/>
  <c r="S49" i="4"/>
  <c r="R49" i="4" s="1"/>
  <c r="AK214" i="1"/>
  <c r="S214" i="4"/>
  <c r="R214" i="4" s="1"/>
  <c r="AJ214" i="1"/>
  <c r="T214" i="3"/>
  <c r="AK145" i="1"/>
  <c r="S145" i="4"/>
  <c r="R145" i="4" s="1"/>
  <c r="AK230" i="1"/>
  <c r="S230" i="4"/>
  <c r="R230" i="4" s="1"/>
  <c r="AK25" i="1"/>
  <c r="S25" i="4"/>
  <c r="R25" i="4" s="1"/>
  <c r="S201" i="3"/>
  <c r="R201" i="3" s="1"/>
  <c r="AI201" i="1"/>
  <c r="S105" i="3"/>
  <c r="R105" i="3" s="1"/>
  <c r="AI105" i="1"/>
  <c r="S68" i="3"/>
  <c r="R68" i="3" s="1"/>
  <c r="AI68" i="1"/>
  <c r="AK48" i="1"/>
  <c r="S48" i="4"/>
  <c r="R48" i="4" s="1"/>
  <c r="AL165" i="1"/>
  <c r="AM165" i="1" s="1"/>
  <c r="AK203" i="1"/>
  <c r="S203" i="4"/>
  <c r="R203" i="4" s="1"/>
  <c r="AK131" i="1"/>
  <c r="S131" i="4"/>
  <c r="R131" i="4" s="1"/>
  <c r="AK150" i="1"/>
  <c r="S150" i="4"/>
  <c r="R150" i="4" s="1"/>
  <c r="AK137" i="1"/>
  <c r="S137" i="4"/>
  <c r="R137" i="4" s="1"/>
  <c r="AK208" i="1"/>
  <c r="S208" i="4"/>
  <c r="R208" i="4" s="1"/>
  <c r="AK170" i="1"/>
  <c r="S170" i="4"/>
  <c r="R170" i="4" s="1"/>
  <c r="AK59" i="1"/>
  <c r="S59" i="4"/>
  <c r="R59" i="4" s="1"/>
  <c r="AL99" i="1"/>
  <c r="S196" i="3"/>
  <c r="R196" i="3" s="1"/>
  <c r="AI196" i="1"/>
  <c r="AK262" i="1"/>
  <c r="S262" i="4"/>
  <c r="R262" i="4" s="1"/>
  <c r="AK202" i="1"/>
  <c r="S202" i="4"/>
  <c r="R202" i="4" s="1"/>
  <c r="AK23" i="1"/>
  <c r="S23" i="4"/>
  <c r="R23" i="4" s="1"/>
  <c r="AJ229" i="1"/>
  <c r="AM229" i="1" s="1"/>
  <c r="T229" i="3"/>
  <c r="AK210" i="1"/>
  <c r="S210" i="4"/>
  <c r="R210" i="4" s="1"/>
  <c r="AK153" i="1"/>
  <c r="S153" i="4"/>
  <c r="R153" i="4" s="1"/>
  <c r="AK181" i="1"/>
  <c r="S181" i="4"/>
  <c r="R181" i="4" s="1"/>
  <c r="AI227" i="1"/>
  <c r="S227" i="3"/>
  <c r="R227" i="3" s="1"/>
  <c r="AK192" i="1"/>
  <c r="S192" i="4"/>
  <c r="R192" i="4" s="1"/>
  <c r="T32" i="3"/>
  <c r="AJ32" i="1"/>
  <c r="AM32" i="1" s="1"/>
  <c r="AK176" i="1"/>
  <c r="S176" i="4"/>
  <c r="R176" i="4" s="1"/>
  <c r="AK138" i="1"/>
  <c r="S138" i="4"/>
  <c r="R138" i="4" s="1"/>
  <c r="AM49" i="1"/>
  <c r="AK215" i="1"/>
  <c r="S215" i="4"/>
  <c r="R215" i="4" s="1"/>
  <c r="AK68" i="1"/>
  <c r="S68" i="4"/>
  <c r="R68" i="4" s="1"/>
  <c r="AK255" i="1"/>
  <c r="S255" i="4"/>
  <c r="R255" i="4" s="1"/>
  <c r="AK194" i="1"/>
  <c r="S194" i="4"/>
  <c r="R194" i="4" s="1"/>
  <c r="AK174" i="1"/>
  <c r="S174" i="4"/>
  <c r="R174" i="4" s="1"/>
  <c r="AK75" i="1"/>
  <c r="S75" i="4"/>
  <c r="R75" i="4" s="1"/>
  <c r="AK78" i="1"/>
  <c r="S78" i="4"/>
  <c r="R78" i="4" s="1"/>
  <c r="AK89" i="1"/>
  <c r="S89" i="4"/>
  <c r="R89" i="4" s="1"/>
  <c r="S52" i="3"/>
  <c r="R52" i="3" s="1"/>
  <c r="AI52" i="1"/>
  <c r="S63" i="3"/>
  <c r="R63" i="3" s="1"/>
  <c r="AI63" i="1"/>
  <c r="AM47" i="1"/>
  <c r="AK235" i="1"/>
  <c r="S235" i="4"/>
  <c r="R235" i="4" s="1"/>
  <c r="AK29" i="1"/>
  <c r="S29" i="4"/>
  <c r="R29" i="4" s="1"/>
  <c r="S193" i="3"/>
  <c r="R193" i="3" s="1"/>
  <c r="AI193" i="1"/>
  <c r="O186" i="3"/>
  <c r="P186" i="3" s="1"/>
  <c r="Q186" i="3" s="1"/>
  <c r="AM216" i="1"/>
  <c r="AK85" i="1"/>
  <c r="S85" i="4"/>
  <c r="R85" i="4" s="1"/>
  <c r="AJ215" i="1"/>
  <c r="T215" i="3"/>
  <c r="AK120" i="1"/>
  <c r="S120" i="4"/>
  <c r="R120" i="4" s="1"/>
  <c r="AK110" i="1"/>
  <c r="S110" i="4"/>
  <c r="R110" i="4" s="1"/>
  <c r="AK190" i="1"/>
  <c r="S190" i="4"/>
  <c r="R190" i="4" s="1"/>
  <c r="S209" i="3"/>
  <c r="R209" i="3" s="1"/>
  <c r="AI209" i="1"/>
  <c r="AM203" i="1"/>
  <c r="AK248" i="1"/>
  <c r="S248" i="4"/>
  <c r="R248" i="4" s="1"/>
  <c r="S160" i="3"/>
  <c r="R160" i="3" s="1"/>
  <c r="AI160" i="1"/>
  <c r="AK135" i="1"/>
  <c r="S135" i="4"/>
  <c r="R135" i="4" s="1"/>
  <c r="AM137" i="1"/>
  <c r="AK195" i="1"/>
  <c r="S195" i="4"/>
  <c r="R195" i="4" s="1"/>
  <c r="AK126" i="1"/>
  <c r="S126" i="4"/>
  <c r="R126" i="4" s="1"/>
  <c r="T199" i="3"/>
  <c r="AJ199" i="1"/>
  <c r="T212" i="3"/>
  <c r="AJ212" i="1"/>
  <c r="AM212" i="1" s="1"/>
  <c r="AK58" i="1"/>
  <c r="S58" i="4"/>
  <c r="R58" i="4" s="1"/>
  <c r="AK45" i="1"/>
  <c r="S45" i="4"/>
  <c r="R45" i="4" s="1"/>
  <c r="AL81" i="1"/>
  <c r="AK95" i="1"/>
  <c r="S95" i="4"/>
  <c r="R95" i="4" s="1"/>
  <c r="AK129" i="1"/>
  <c r="S129" i="4"/>
  <c r="R129" i="4" s="1"/>
  <c r="AM261" i="1"/>
  <c r="S236" i="3"/>
  <c r="R236" i="3" s="1"/>
  <c r="AI236" i="1"/>
  <c r="AM208" i="1"/>
  <c r="AK149" i="1"/>
  <c r="S149" i="4"/>
  <c r="R149" i="4" s="1"/>
  <c r="AK160" i="1"/>
  <c r="S160" i="4"/>
  <c r="R160" i="4" s="1"/>
  <c r="AI261" i="1"/>
  <c r="S261" i="3"/>
  <c r="R261" i="3" s="1"/>
  <c r="S188" i="3"/>
  <c r="R188" i="3" s="1"/>
  <c r="AI188" i="1"/>
  <c r="AM240" i="1"/>
  <c r="AK186" i="1"/>
  <c r="S186" i="4"/>
  <c r="R186" i="4" s="1"/>
  <c r="AK40" i="1"/>
  <c r="S40" i="4"/>
  <c r="R40" i="4" s="1"/>
  <c r="AK136" i="1"/>
  <c r="S136" i="4"/>
  <c r="R136" i="4" s="1"/>
  <c r="AK152" i="1"/>
  <c r="S152" i="4"/>
  <c r="R152" i="4" s="1"/>
  <c r="AK30" i="1"/>
  <c r="S30" i="4"/>
  <c r="R30" i="4" s="1"/>
  <c r="AM237" i="1"/>
  <c r="S92" i="3"/>
  <c r="R92" i="3" s="1"/>
  <c r="AI92" i="1"/>
  <c r="AK119" i="1"/>
  <c r="S119" i="4"/>
  <c r="R119" i="4" s="1"/>
  <c r="AK263" i="1"/>
  <c r="S263" i="4"/>
  <c r="R263" i="4" s="1"/>
  <c r="AK253" i="1"/>
  <c r="S253" i="4"/>
  <c r="R253" i="4" s="1"/>
  <c r="S28" i="3"/>
  <c r="R28" i="3" s="1"/>
  <c r="AI28" i="1"/>
  <c r="AK249" i="1"/>
  <c r="S249" i="4"/>
  <c r="R249" i="4" s="1"/>
  <c r="AM210" i="1"/>
  <c r="AI218" i="1"/>
  <c r="S218" i="3"/>
  <c r="R218" i="3" s="1"/>
  <c r="AK128" i="1"/>
  <c r="S128" i="4"/>
  <c r="R128" i="4" s="1"/>
  <c r="O106" i="3"/>
  <c r="P106" i="3" s="1"/>
  <c r="Q106" i="3" s="1"/>
  <c r="AK222" i="1"/>
  <c r="S222" i="4"/>
  <c r="R222" i="4" s="1"/>
  <c r="S191" i="3"/>
  <c r="R191" i="3" s="1"/>
  <c r="AI191" i="1"/>
  <c r="AK28" i="1"/>
  <c r="S28" i="4"/>
  <c r="R28" i="4" s="1"/>
  <c r="AK213" i="1"/>
  <c r="S213" i="4"/>
  <c r="R213" i="4" s="1"/>
  <c r="AM209" i="1"/>
  <c r="S268" i="3"/>
  <c r="R268" i="3" s="1"/>
  <c r="AI268" i="1"/>
  <c r="AM41" i="1"/>
  <c r="AM197" i="1"/>
  <c r="S271" i="3"/>
  <c r="R271" i="3" s="1"/>
  <c r="AI271" i="1"/>
  <c r="AK193" i="1"/>
  <c r="S193" i="4"/>
  <c r="R193" i="4" s="1"/>
  <c r="AI166" i="1"/>
  <c r="S166" i="3"/>
  <c r="R166" i="3" s="1"/>
  <c r="AI226" i="1"/>
  <c r="S226" i="3"/>
  <c r="R226" i="3" s="1"/>
  <c r="S230" i="3"/>
  <c r="R230" i="3" s="1"/>
  <c r="AI230" i="1"/>
  <c r="AI242" i="1"/>
  <c r="S242" i="3"/>
  <c r="R242" i="3" s="1"/>
  <c r="AI158" i="1"/>
  <c r="S158" i="3"/>
  <c r="R158" i="3" s="1"/>
  <c r="AK179" i="1"/>
  <c r="S179" i="4"/>
  <c r="R179" i="4" s="1"/>
  <c r="S194" i="3"/>
  <c r="R194" i="3" s="1"/>
  <c r="AI194" i="1"/>
  <c r="AK51" i="1"/>
  <c r="S51" i="4"/>
  <c r="R51" i="4" s="1"/>
  <c r="AK229" i="1"/>
  <c r="S229" i="4"/>
  <c r="R229" i="4" s="1"/>
  <c r="AM226" i="1"/>
  <c r="AL260" i="1"/>
  <c r="T260" i="4"/>
  <c r="AM167" i="1"/>
  <c r="AK158" i="1"/>
  <c r="S158" i="4"/>
  <c r="R158" i="4" s="1"/>
  <c r="AK141" i="1"/>
  <c r="S141" i="4"/>
  <c r="R141" i="4" s="1"/>
  <c r="AK221" i="1"/>
  <c r="S221" i="4"/>
  <c r="R221" i="4" s="1"/>
  <c r="AK265" i="1"/>
  <c r="S265" i="4"/>
  <c r="R265" i="4" s="1"/>
  <c r="S174" i="3"/>
  <c r="R174" i="3" s="1"/>
  <c r="AI174" i="1"/>
  <c r="AK133" i="1"/>
  <c r="S133" i="4"/>
  <c r="R133" i="4" s="1"/>
  <c r="AM215" i="1"/>
  <c r="AM68" i="1"/>
  <c r="S72" i="3"/>
  <c r="R72" i="3" s="1"/>
  <c r="AI72" i="1"/>
  <c r="AM255" i="1"/>
  <c r="AJ213" i="1"/>
  <c r="T213" i="3"/>
  <c r="AK212" i="1"/>
  <c r="S212" i="4"/>
  <c r="R212" i="4" s="1"/>
  <c r="AL198" i="1"/>
  <c r="AK122" i="1"/>
  <c r="S122" i="4"/>
  <c r="R122" i="4" s="1"/>
  <c r="O37" i="3"/>
  <c r="P37" i="3" s="1"/>
  <c r="Q37" i="3" s="1"/>
  <c r="AK164" i="1"/>
  <c r="S164" i="4"/>
  <c r="R164" i="4" s="1"/>
  <c r="AK109" i="1"/>
  <c r="S109" i="4"/>
  <c r="R109" i="4" s="1"/>
  <c r="AM22" i="1"/>
  <c r="AK154" i="1"/>
  <c r="S154" i="4"/>
  <c r="R154" i="4" s="1"/>
  <c r="AM174" i="1"/>
  <c r="S205" i="3"/>
  <c r="R205" i="3" s="1"/>
  <c r="AI205" i="1"/>
  <c r="S67" i="3"/>
  <c r="R67" i="3" s="1"/>
  <c r="AI67" i="1"/>
  <c r="AM177" i="1"/>
  <c r="O172" i="3"/>
  <c r="P172" i="3" s="1"/>
  <c r="Q172" i="3" s="1"/>
  <c r="S239" i="3"/>
  <c r="R239" i="3" s="1"/>
  <c r="AM64" i="1"/>
  <c r="AI206" i="1"/>
  <c r="S206" i="3"/>
  <c r="R206" i="3" s="1"/>
  <c r="AK171" i="1"/>
  <c r="S171" i="4"/>
  <c r="R171" i="4" s="1"/>
  <c r="AK239" i="1"/>
  <c r="S239" i="4"/>
  <c r="R239" i="4" s="1"/>
  <c r="T62" i="3"/>
  <c r="AJ62" i="1"/>
  <c r="AM62" i="1" s="1"/>
  <c r="P59" i="3"/>
  <c r="Q59" i="3" s="1"/>
  <c r="AM251" i="1"/>
  <c r="AK243" i="1"/>
  <c r="S243" i="4"/>
  <c r="R243" i="4" s="1"/>
  <c r="T31" i="3"/>
  <c r="AK270" i="1"/>
  <c r="S270" i="4"/>
  <c r="R270" i="4" s="1"/>
  <c r="S244" i="3"/>
  <c r="R244" i="3" s="1"/>
  <c r="AI244" i="1"/>
  <c r="AK33" i="1"/>
  <c r="S33" i="4"/>
  <c r="R33" i="4" s="1"/>
  <c r="T90" i="3"/>
  <c r="S192" i="3"/>
  <c r="R192" i="3" s="1"/>
  <c r="AI192" i="1"/>
  <c r="S171" i="3"/>
  <c r="R171" i="3" s="1"/>
  <c r="AI171" i="1"/>
  <c r="S185" i="3"/>
  <c r="R185" i="3" s="1"/>
  <c r="AI185" i="1"/>
  <c r="AK191" i="1"/>
  <c r="S191" i="4"/>
  <c r="R191" i="4" s="1"/>
  <c r="AK238" i="1"/>
  <c r="S238" i="4"/>
  <c r="R238" i="4" s="1"/>
  <c r="AK92" i="1"/>
  <c r="S92" i="4"/>
  <c r="R92" i="4" s="1"/>
  <c r="S203" i="3"/>
  <c r="R203" i="3" s="1"/>
  <c r="AI203" i="1"/>
  <c r="AL224" i="1"/>
  <c r="AK37" i="1"/>
  <c r="S37" i="4"/>
  <c r="R37" i="4" s="1"/>
  <c r="S100" i="3"/>
  <c r="R100" i="3" s="1"/>
  <c r="AI100" i="1"/>
  <c r="S181" i="3"/>
  <c r="R181" i="3" s="1"/>
  <c r="AI181" i="1"/>
  <c r="AJ254" i="1"/>
  <c r="AM254" i="1" s="1"/>
  <c r="T254" i="3"/>
  <c r="AK108" i="1"/>
  <c r="S108" i="4"/>
  <c r="R108" i="4" s="1"/>
  <c r="AK267" i="1"/>
  <c r="S267" i="4"/>
  <c r="R267" i="4" s="1"/>
  <c r="S149" i="3"/>
  <c r="R149" i="3" s="1"/>
  <c r="AI149" i="1"/>
  <c r="AM176" i="1"/>
  <c r="S147" i="3"/>
  <c r="R147" i="3" s="1"/>
  <c r="AI147" i="1"/>
  <c r="AK98" i="1"/>
  <c r="S98" i="4"/>
  <c r="R98" i="4" s="1"/>
  <c r="AK169" i="1"/>
  <c r="S169" i="4"/>
  <c r="R169" i="4" s="1"/>
  <c r="S58" i="3"/>
  <c r="R58" i="3" s="1"/>
  <c r="AI58" i="1"/>
  <c r="AL76" i="1"/>
  <c r="AM76" i="1" s="1"/>
  <c r="AM235" i="1"/>
  <c r="AK56" i="1"/>
  <c r="S56" i="4"/>
  <c r="R56" i="4" s="1"/>
  <c r="AK46" i="1"/>
  <c r="S46" i="4"/>
  <c r="R46" i="4" s="1"/>
  <c r="AK251" i="1"/>
  <c r="S251" i="4"/>
  <c r="R251" i="4" s="1"/>
  <c r="AM243" i="1"/>
  <c r="T121" i="3"/>
  <c r="AJ121" i="1"/>
  <c r="AM121" i="1" s="1"/>
  <c r="AL93" i="1"/>
  <c r="AM93" i="1" s="1"/>
  <c r="S64" i="3"/>
  <c r="R64" i="3" s="1"/>
  <c r="AI64" i="1"/>
  <c r="AK261" i="1"/>
  <c r="S261" i="4"/>
  <c r="R261" i="4" s="1"/>
  <c r="T39" i="3"/>
  <c r="AJ39" i="1"/>
  <c r="AM39" i="1" s="1"/>
  <c r="AK259" i="1"/>
  <c r="S259" i="4"/>
  <c r="R259" i="4" s="1"/>
  <c r="T116" i="3"/>
  <c r="AJ116" i="1"/>
  <c r="AM116" i="1" s="1"/>
  <c r="AK240" i="1"/>
  <c r="S240" i="4"/>
  <c r="R240" i="4" s="1"/>
  <c r="AJ161" i="1"/>
  <c r="AM161" i="1" s="1"/>
  <c r="T161" i="3"/>
  <c r="S217" i="3"/>
  <c r="R217" i="3" s="1"/>
  <c r="AI217" i="1"/>
  <c r="AK271" i="1"/>
  <c r="S271" i="4"/>
  <c r="R271" i="4" s="1"/>
  <c r="AM119" i="1"/>
  <c r="AK228" i="1"/>
  <c r="S228" i="4"/>
  <c r="R228" i="4" s="1"/>
  <c r="S167" i="3"/>
  <c r="R167" i="3" s="1"/>
  <c r="AI167" i="1"/>
  <c r="AM128" i="1"/>
  <c r="AI164" i="1"/>
  <c r="S164" i="3"/>
  <c r="R164" i="3" s="1"/>
  <c r="AM92" i="1"/>
  <c r="AK100" i="1"/>
  <c r="S100" i="4"/>
  <c r="R100" i="4" s="1"/>
  <c r="AK258" i="1"/>
  <c r="S258" i="4"/>
  <c r="R258" i="4" s="1"/>
  <c r="S222" i="3"/>
  <c r="R222" i="3" s="1"/>
  <c r="AI222" i="1"/>
  <c r="AK69" i="1"/>
  <c r="S69" i="4"/>
  <c r="R69" i="4" s="1"/>
  <c r="S108" i="3"/>
  <c r="R108" i="3" s="1"/>
  <c r="AI108" i="1"/>
  <c r="AM193" i="1"/>
  <c r="AK140" i="1"/>
  <c r="S140" i="4"/>
  <c r="R140" i="4" s="1"/>
  <c r="T26" i="3"/>
  <c r="AJ26" i="1"/>
  <c r="AM26" i="1" s="1"/>
  <c r="AK42" i="1"/>
  <c r="S42" i="4"/>
  <c r="R42" i="4" s="1"/>
  <c r="AM108" i="1"/>
  <c r="AM267" i="1"/>
  <c r="AK118" i="1"/>
  <c r="S118" i="4"/>
  <c r="R118" i="4" s="1"/>
  <c r="T117" i="4"/>
  <c r="AL117" i="1"/>
  <c r="AI177" i="1"/>
  <c r="S177" i="3"/>
  <c r="R177" i="3" s="1"/>
  <c r="AI176" i="1"/>
  <c r="S176" i="3"/>
  <c r="R176" i="3" s="1"/>
  <c r="AK83" i="1"/>
  <c r="S83" i="4"/>
  <c r="R83" i="4" s="1"/>
  <c r="S210" i="3"/>
  <c r="R210" i="3" s="1"/>
  <c r="AI210" i="1"/>
  <c r="AM79" i="1"/>
  <c r="AK39" i="1"/>
  <c r="S39" i="4"/>
  <c r="R39" i="4" s="1"/>
  <c r="AK38" i="1"/>
  <c r="S38" i="4"/>
  <c r="R38" i="4" s="1"/>
  <c r="S135" i="3"/>
  <c r="R135" i="3" s="1"/>
  <c r="S98" i="3"/>
  <c r="R98" i="3" s="1"/>
  <c r="AI98" i="1"/>
  <c r="AK216" i="1"/>
  <c r="S216" i="4"/>
  <c r="R216" i="4" s="1"/>
  <c r="AI33" i="1"/>
  <c r="S33" i="3"/>
  <c r="R33" i="3" s="1"/>
  <c r="S216" i="3"/>
  <c r="R216" i="3" s="1"/>
  <c r="AI216" i="1"/>
  <c r="P29" i="3"/>
  <c r="Q29" i="3" s="1"/>
  <c r="AK244" i="1"/>
  <c r="S244" i="4"/>
  <c r="R244" i="4" s="1"/>
  <c r="O269" i="3"/>
  <c r="P269" i="3" s="1"/>
  <c r="Q269" i="3" s="1"/>
  <c r="S137" i="3"/>
  <c r="R137" i="3" s="1"/>
  <c r="AI137" i="1"/>
  <c r="AI255" i="1"/>
  <c r="O118" i="3"/>
  <c r="P118" i="3" s="1"/>
  <c r="Q118" i="3" s="1"/>
  <c r="AK225" i="1"/>
  <c r="S225" i="4"/>
  <c r="R225" i="4" s="1"/>
  <c r="AK147" i="1"/>
  <c r="S147" i="4"/>
  <c r="R147" i="4" s="1"/>
  <c r="AK134" i="1"/>
  <c r="S134" i="4"/>
  <c r="R134" i="4" s="1"/>
  <c r="AK220" i="1"/>
  <c r="S220" i="4"/>
  <c r="R220" i="4" s="1"/>
  <c r="AM270" i="1"/>
  <c r="T55" i="3"/>
  <c r="AJ55" i="1"/>
  <c r="AM55" i="1" s="1"/>
  <c r="P107" i="3"/>
  <c r="Q107" i="3" s="1"/>
  <c r="AI25" i="1"/>
  <c r="S25" i="3"/>
  <c r="R25" i="3" s="1"/>
  <c r="AI248" i="1"/>
  <c r="S248" i="3"/>
  <c r="R248" i="3" s="1"/>
  <c r="S54" i="3"/>
  <c r="R54" i="3" s="1"/>
  <c r="AI54" i="1"/>
  <c r="AK96" i="1"/>
  <c r="S96" i="4"/>
  <c r="R96" i="4" s="1"/>
  <c r="AM218" i="1"/>
  <c r="AK234" i="1"/>
  <c r="S234" i="4"/>
  <c r="R234" i="4" s="1"/>
  <c r="AK105" i="1"/>
  <c r="S105" i="4"/>
  <c r="R105" i="4" s="1"/>
  <c r="AM44" i="1"/>
  <c r="AK236" i="1"/>
  <c r="S236" i="4"/>
  <c r="R236" i="4" s="1"/>
  <c r="AK24" i="1"/>
  <c r="S24" i="4"/>
  <c r="R24" i="4" s="1"/>
  <c r="AM233" i="1"/>
  <c r="S197" i="3"/>
  <c r="R197" i="3" s="1"/>
  <c r="AI197" i="1"/>
  <c r="AK151" i="1"/>
  <c r="S151" i="4"/>
  <c r="R151" i="4" s="1"/>
  <c r="AK57" i="1"/>
  <c r="S57" i="4"/>
  <c r="R57" i="4" s="1"/>
  <c r="AK207" i="1"/>
  <c r="S207" i="4"/>
  <c r="R207" i="4" s="1"/>
  <c r="AK112" i="1"/>
  <c r="S112" i="4"/>
  <c r="R112" i="4" s="1"/>
  <c r="S235" i="3"/>
  <c r="R235" i="3" s="1"/>
  <c r="AI235" i="1"/>
  <c r="AK55" i="1"/>
  <c r="S55" i="4"/>
  <c r="R55" i="4" s="1"/>
  <c r="AK201" i="1"/>
  <c r="S201" i="4"/>
  <c r="R201" i="4" s="1"/>
  <c r="S224" i="3"/>
  <c r="R224" i="3" s="1"/>
  <c r="AI224" i="1"/>
  <c r="AK188" i="1"/>
  <c r="S188" i="4"/>
  <c r="R188" i="4" s="1"/>
  <c r="S76" i="3"/>
  <c r="R76" i="3" s="1"/>
  <c r="AI76" i="1"/>
  <c r="AK268" i="1"/>
  <c r="S268" i="4"/>
  <c r="R268" i="4" s="1"/>
  <c r="S57" i="3"/>
  <c r="R57" i="3" s="1"/>
  <c r="AI57" i="1"/>
  <c r="AI122" i="1"/>
  <c r="S122" i="3"/>
  <c r="R122" i="3" s="1"/>
  <c r="S109" i="3"/>
  <c r="R109" i="3" s="1"/>
  <c r="AI109" i="1"/>
  <c r="AK127" i="1"/>
  <c r="S127" i="4"/>
  <c r="R127" i="4" s="1"/>
  <c r="AM222" i="1"/>
  <c r="S85" i="3"/>
  <c r="R85" i="3" s="1"/>
  <c r="AI85" i="1"/>
  <c r="AK172" i="1"/>
  <c r="S172" i="4"/>
  <c r="R172" i="4" s="1"/>
  <c r="AM28" i="1"/>
  <c r="S83" i="3"/>
  <c r="R83" i="3" s="1"/>
  <c r="AI83" i="1"/>
  <c r="AK161" i="1"/>
  <c r="S161" i="4"/>
  <c r="R161" i="4" s="1"/>
  <c r="AK50" i="1"/>
  <c r="S50" i="4"/>
  <c r="R50" i="4" s="1"/>
  <c r="S80" i="3"/>
  <c r="R80" i="3" s="1"/>
  <c r="AI80" i="1"/>
  <c r="AI258" i="1"/>
  <c r="S258" i="3"/>
  <c r="R258" i="3" s="1"/>
  <c r="AK162" i="1"/>
  <c r="S162" i="4"/>
  <c r="R162" i="4" s="1"/>
  <c r="AM213" i="1"/>
  <c r="S93" i="3"/>
  <c r="R93" i="3" s="1"/>
  <c r="AI93" i="1"/>
  <c r="AK209" i="1"/>
  <c r="S209" i="4"/>
  <c r="R209" i="4" s="1"/>
  <c r="AK41" i="1"/>
  <c r="S41" i="4"/>
  <c r="R41" i="4" s="1"/>
  <c r="AK197" i="1"/>
  <c r="S197" i="4"/>
  <c r="R197" i="4" s="1"/>
  <c r="O127" i="3"/>
  <c r="P127" i="3" s="1"/>
  <c r="Q127" i="3" s="1"/>
  <c r="AK116" i="1"/>
  <c r="S116" i="4"/>
  <c r="R116" i="4" s="1"/>
  <c r="AI240" i="1"/>
  <c r="AK185" i="1"/>
  <c r="S185" i="4"/>
  <c r="R185" i="4" s="1"/>
  <c r="AK184" i="1"/>
  <c r="S184" i="4"/>
  <c r="R184" i="4" s="1"/>
  <c r="AK256" i="1"/>
  <c r="S256" i="4"/>
  <c r="R256" i="4" s="1"/>
  <c r="AK166" i="1"/>
  <c r="S166" i="4"/>
  <c r="R166" i="4" s="1"/>
  <c r="AK107" i="1"/>
  <c r="S107" i="4"/>
  <c r="R107" i="4" s="1"/>
  <c r="AK254" i="1"/>
  <c r="S254" i="4"/>
  <c r="R254" i="4" s="1"/>
  <c r="AK226" i="1"/>
  <c r="S226" i="4"/>
  <c r="R226" i="4" s="1"/>
  <c r="S183" i="3"/>
  <c r="R183" i="3" s="1"/>
  <c r="AI183" i="1"/>
  <c r="AK21" i="1"/>
  <c r="S21" i="4"/>
  <c r="R21" i="4" s="1"/>
  <c r="S34" i="3"/>
  <c r="R34" i="3" s="1"/>
  <c r="AI34" i="1"/>
  <c r="AK167" i="1"/>
  <c r="S167" i="4"/>
  <c r="R167" i="4" s="1"/>
  <c r="S115" i="3"/>
  <c r="R115" i="3" s="1"/>
  <c r="AI115" i="1"/>
  <c r="S179" i="3"/>
  <c r="R179" i="3" s="1"/>
  <c r="AI179" i="1"/>
  <c r="AM265" i="1"/>
  <c r="AM214" i="1"/>
  <c r="AK266" i="1"/>
  <c r="S266" i="4"/>
  <c r="R266" i="4" s="1"/>
  <c r="AK62" i="1"/>
  <c r="S62" i="4"/>
  <c r="R62" i="4" s="1"/>
  <c r="AK67" i="1"/>
  <c r="S67" i="4"/>
  <c r="R67" i="4" s="1"/>
  <c r="O23" i="3"/>
  <c r="P23" i="3" s="1"/>
  <c r="Q23" i="3" s="1"/>
  <c r="AI175" i="1"/>
  <c r="S175" i="3"/>
  <c r="R175" i="3" s="1"/>
  <c r="AK72" i="1"/>
  <c r="S72" i="4"/>
  <c r="R72" i="4" s="1"/>
  <c r="AM122" i="1"/>
  <c r="AK90" i="1"/>
  <c r="S90" i="4"/>
  <c r="R90" i="4" s="1"/>
  <c r="S120" i="3"/>
  <c r="R120" i="3" s="1"/>
  <c r="AI120" i="1"/>
  <c r="AM230" i="1"/>
  <c r="S119" i="3"/>
  <c r="R119" i="3" s="1"/>
  <c r="AI119" i="1"/>
  <c r="AK32" i="1"/>
  <c r="S32" i="4"/>
  <c r="R32" i="4" s="1"/>
  <c r="AM98" i="1"/>
  <c r="AK101" i="1"/>
  <c r="S101" i="4"/>
  <c r="R101" i="4" s="1"/>
  <c r="AM25" i="1"/>
  <c r="AK247" i="1"/>
  <c r="S247" i="4"/>
  <c r="R247" i="4" s="1"/>
  <c r="AK64" i="1"/>
  <c r="S64" i="4"/>
  <c r="R64" i="4" s="1"/>
  <c r="H18" i="1"/>
  <c r="AI253" i="1" l="1"/>
  <c r="T87" i="3"/>
  <c r="S96" i="3"/>
  <c r="R96" i="3" s="1"/>
  <c r="AI41" i="1"/>
  <c r="AJ266" i="1"/>
  <c r="AM266" i="1" s="1"/>
  <c r="T153" i="3"/>
  <c r="AJ150" i="1"/>
  <c r="AM150" i="1" s="1"/>
  <c r="T169" i="3"/>
  <c r="AI169" i="1" s="1"/>
  <c r="AM224" i="1"/>
  <c r="AI78" i="1"/>
  <c r="AI233" i="1"/>
  <c r="AI220" i="1"/>
  <c r="AJ50" i="1"/>
  <c r="AM50" i="1" s="1"/>
  <c r="AI47" i="1"/>
  <c r="AJ259" i="1"/>
  <c r="AM259" i="1" s="1"/>
  <c r="AI243" i="1"/>
  <c r="AJ51" i="1"/>
  <c r="AM51" i="1" s="1"/>
  <c r="T262" i="3"/>
  <c r="AI262" i="1" s="1"/>
  <c r="T159" i="3"/>
  <c r="AJ202" i="1"/>
  <c r="AM202" i="1" s="1"/>
  <c r="AJ144" i="1"/>
  <c r="AM144" i="1" s="1"/>
  <c r="AJ138" i="1"/>
  <c r="AM138" i="1" s="1"/>
  <c r="AM260" i="1"/>
  <c r="AJ151" i="1"/>
  <c r="AM151" i="1" s="1"/>
  <c r="T42" i="3"/>
  <c r="T219" i="3"/>
  <c r="AI219" i="1" s="1"/>
  <c r="AJ126" i="1"/>
  <c r="AM126" i="1" s="1"/>
  <c r="G18" i="1"/>
  <c r="T154" i="3"/>
  <c r="S154" i="3" s="1"/>
  <c r="R154" i="3" s="1"/>
  <c r="AI187" i="1"/>
  <c r="T264" i="3"/>
  <c r="AI264" i="1" s="1"/>
  <c r="AJ99" i="1"/>
  <c r="AM99" i="1" s="1"/>
  <c r="AJ95" i="1"/>
  <c r="AM95" i="1" s="1"/>
  <c r="AM142" i="1"/>
  <c r="AM117" i="1"/>
  <c r="AJ228" i="1"/>
  <c r="AM228" i="1" s="1"/>
  <c r="T140" i="3"/>
  <c r="S140" i="3" s="1"/>
  <c r="R140" i="3" s="1"/>
  <c r="AJ134" i="1"/>
  <c r="AM134" i="1" s="1"/>
  <c r="T152" i="3"/>
  <c r="S152" i="3" s="1"/>
  <c r="R152" i="3" s="1"/>
  <c r="T162" i="3"/>
  <c r="S162" i="3" s="1"/>
  <c r="R162" i="3" s="1"/>
  <c r="T73" i="3"/>
  <c r="S73" i="3" s="1"/>
  <c r="R73" i="3" s="1"/>
  <c r="T247" i="3"/>
  <c r="S247" i="3" s="1"/>
  <c r="R247" i="3" s="1"/>
  <c r="T184" i="3"/>
  <c r="S184" i="3" s="1"/>
  <c r="R184" i="3" s="1"/>
  <c r="AJ129" i="1"/>
  <c r="AM129" i="1" s="1"/>
  <c r="T263" i="3"/>
  <c r="AI263" i="1" s="1"/>
  <c r="AM73" i="1"/>
  <c r="T114" i="3"/>
  <c r="S114" i="3" s="1"/>
  <c r="R114" i="3" s="1"/>
  <c r="AJ232" i="1"/>
  <c r="AM232" i="1" s="1"/>
  <c r="AJ131" i="1"/>
  <c r="AM131" i="1" s="1"/>
  <c r="AJ81" i="1"/>
  <c r="AJ190" i="1"/>
  <c r="AM190" i="1" s="1"/>
  <c r="AM198" i="1"/>
  <c r="AL18" i="1"/>
  <c r="AJ59" i="1"/>
  <c r="AM59" i="1" s="1"/>
  <c r="T59" i="3"/>
  <c r="T107" i="3"/>
  <c r="AJ107" i="1"/>
  <c r="AM107" i="1" s="1"/>
  <c r="S212" i="3"/>
  <c r="R212" i="3" s="1"/>
  <c r="AI212" i="1"/>
  <c r="S215" i="3"/>
  <c r="R215" i="3" s="1"/>
  <c r="AI215" i="1"/>
  <c r="AI229" i="1"/>
  <c r="S229" i="3"/>
  <c r="R229" i="3" s="1"/>
  <c r="S214" i="3"/>
  <c r="R214" i="3" s="1"/>
  <c r="AI214" i="1"/>
  <c r="AI117" i="1"/>
  <c r="S117" i="3"/>
  <c r="R117" i="3" s="1"/>
  <c r="S221" i="3"/>
  <c r="R221" i="3" s="1"/>
  <c r="AI221" i="1"/>
  <c r="S250" i="3"/>
  <c r="R250" i="3" s="1"/>
  <c r="AI250" i="1"/>
  <c r="S110" i="3"/>
  <c r="R110" i="3" s="1"/>
  <c r="AI110" i="1"/>
  <c r="AI89" i="1"/>
  <c r="S89" i="3"/>
  <c r="R89" i="3" s="1"/>
  <c r="AJ56" i="1"/>
  <c r="AM56" i="1" s="1"/>
  <c r="T56" i="3"/>
  <c r="S111" i="3"/>
  <c r="R111" i="3" s="1"/>
  <c r="AI111" i="1"/>
  <c r="S198" i="3"/>
  <c r="R198" i="3" s="1"/>
  <c r="AI198" i="1"/>
  <c r="S141" i="3"/>
  <c r="R141" i="3" s="1"/>
  <c r="AI141" i="1"/>
  <c r="AJ269" i="1"/>
  <c r="AM269" i="1" s="1"/>
  <c r="T269" i="3"/>
  <c r="AJ29" i="1"/>
  <c r="AM29" i="1" s="1"/>
  <c r="T29" i="3"/>
  <c r="S39" i="3"/>
  <c r="R39" i="3" s="1"/>
  <c r="AI39" i="1"/>
  <c r="S121" i="3"/>
  <c r="R121" i="3" s="1"/>
  <c r="AI121" i="1"/>
  <c r="AK76" i="1"/>
  <c r="S76" i="4"/>
  <c r="R76" i="4" s="1"/>
  <c r="S254" i="3"/>
  <c r="R254" i="3" s="1"/>
  <c r="AI254" i="1"/>
  <c r="S90" i="3"/>
  <c r="R90" i="3" s="1"/>
  <c r="AI90" i="1"/>
  <c r="S31" i="3"/>
  <c r="R31" i="3" s="1"/>
  <c r="AI31" i="1"/>
  <c r="S62" i="3"/>
  <c r="R62" i="3" s="1"/>
  <c r="AI62" i="1"/>
  <c r="AK198" i="1"/>
  <c r="S198" i="4"/>
  <c r="R198" i="4" s="1"/>
  <c r="S213" i="3"/>
  <c r="R213" i="3" s="1"/>
  <c r="AI213" i="1"/>
  <c r="AK260" i="1"/>
  <c r="S260" i="4"/>
  <c r="R260" i="4" s="1"/>
  <c r="AJ186" i="1"/>
  <c r="AM186" i="1" s="1"/>
  <c r="T186" i="3"/>
  <c r="S32" i="3"/>
  <c r="R32" i="3" s="1"/>
  <c r="AI32" i="1"/>
  <c r="AK99" i="1"/>
  <c r="S99" i="4"/>
  <c r="R99" i="4" s="1"/>
  <c r="AK54" i="1"/>
  <c r="S54" i="4"/>
  <c r="R54" i="4" s="1"/>
  <c r="AI228" i="1"/>
  <c r="S228" i="3"/>
  <c r="R228" i="3" s="1"/>
  <c r="S150" i="3"/>
  <c r="R150" i="3" s="1"/>
  <c r="AI150" i="1"/>
  <c r="AI234" i="1"/>
  <c r="S234" i="3"/>
  <c r="R234" i="3" s="1"/>
  <c r="S143" i="3"/>
  <c r="R143" i="3" s="1"/>
  <c r="AI143" i="1"/>
  <c r="S133" i="3"/>
  <c r="R133" i="3" s="1"/>
  <c r="AI133" i="1"/>
  <c r="S266" i="3"/>
  <c r="R266" i="3" s="1"/>
  <c r="AI266" i="1"/>
  <c r="S144" i="3"/>
  <c r="R144" i="3" s="1"/>
  <c r="AI144" i="1"/>
  <c r="S126" i="3"/>
  <c r="R126" i="3" s="1"/>
  <c r="AI126" i="1"/>
  <c r="AI259" i="1"/>
  <c r="S259" i="3"/>
  <c r="R259" i="3" s="1"/>
  <c r="S251" i="3"/>
  <c r="R251" i="3" s="1"/>
  <c r="AI251" i="1"/>
  <c r="S38" i="3"/>
  <c r="R38" i="3" s="1"/>
  <c r="AI38" i="1"/>
  <c r="S50" i="3"/>
  <c r="R50" i="3" s="1"/>
  <c r="AI50" i="1"/>
  <c r="S138" i="3"/>
  <c r="R138" i="3" s="1"/>
  <c r="AI138" i="1"/>
  <c r="AM219" i="1"/>
  <c r="S51" i="3"/>
  <c r="R51" i="3" s="1"/>
  <c r="AI51" i="1"/>
  <c r="T23" i="3"/>
  <c r="AJ23" i="1"/>
  <c r="T118" i="3"/>
  <c r="AJ118" i="1"/>
  <c r="AM118" i="1" s="1"/>
  <c r="AI116" i="1"/>
  <c r="S116" i="3"/>
  <c r="R116" i="3" s="1"/>
  <c r="S202" i="3"/>
  <c r="R202" i="3" s="1"/>
  <c r="AI202" i="1"/>
  <c r="S190" i="3"/>
  <c r="R190" i="3" s="1"/>
  <c r="AI190" i="1"/>
  <c r="AK224" i="1"/>
  <c r="S224" i="4"/>
  <c r="R224" i="4" s="1"/>
  <c r="T172" i="3"/>
  <c r="AJ172" i="1"/>
  <c r="AM172" i="1" s="1"/>
  <c r="S237" i="3"/>
  <c r="R237" i="3" s="1"/>
  <c r="AI237" i="1"/>
  <c r="S95" i="3"/>
  <c r="R95" i="3" s="1"/>
  <c r="AI95" i="1"/>
  <c r="AI40" i="1"/>
  <c r="S40" i="3"/>
  <c r="R40" i="3" s="1"/>
  <c r="AI180" i="1"/>
  <c r="S180" i="3"/>
  <c r="R180" i="3" s="1"/>
  <c r="S21" i="3"/>
  <c r="R21" i="3" s="1"/>
  <c r="AI21" i="1"/>
  <c r="AI195" i="1"/>
  <c r="S195" i="3"/>
  <c r="R195" i="3" s="1"/>
  <c r="S159" i="3"/>
  <c r="R159" i="3" s="1"/>
  <c r="AI159" i="1"/>
  <c r="AK204" i="1"/>
  <c r="S204" i="4"/>
  <c r="R204" i="4" s="1"/>
  <c r="T127" i="3"/>
  <c r="AJ127" i="1"/>
  <c r="AM127" i="1" s="1"/>
  <c r="S26" i="3"/>
  <c r="R26" i="3" s="1"/>
  <c r="AI26" i="1"/>
  <c r="S161" i="3"/>
  <c r="R161" i="3" s="1"/>
  <c r="AI161" i="1"/>
  <c r="AK93" i="1"/>
  <c r="S93" i="4"/>
  <c r="R93" i="4" s="1"/>
  <c r="S153" i="3"/>
  <c r="R153" i="3" s="1"/>
  <c r="AI153" i="1"/>
  <c r="T106" i="3"/>
  <c r="AJ106" i="1"/>
  <c r="AM106" i="1" s="1"/>
  <c r="AK81" i="1"/>
  <c r="S81" i="4"/>
  <c r="R81" i="4" s="1"/>
  <c r="S199" i="3"/>
  <c r="R199" i="3" s="1"/>
  <c r="AI199" i="1"/>
  <c r="AK165" i="1"/>
  <c r="S165" i="4"/>
  <c r="R165" i="4" s="1"/>
  <c r="AK232" i="1"/>
  <c r="S232" i="4"/>
  <c r="R232" i="4" s="1"/>
  <c r="AI30" i="1"/>
  <c r="S30" i="3"/>
  <c r="R30" i="3" s="1"/>
  <c r="AK217" i="1"/>
  <c r="S217" i="4"/>
  <c r="R217" i="4" s="1"/>
  <c r="S148" i="3"/>
  <c r="R148" i="3" s="1"/>
  <c r="AI148" i="1"/>
  <c r="S87" i="3"/>
  <c r="R87" i="3" s="1"/>
  <c r="AI87" i="1"/>
  <c r="AM81" i="1"/>
  <c r="AK199" i="1"/>
  <c r="S199" i="4"/>
  <c r="R199" i="4" s="1"/>
  <c r="S42" i="3"/>
  <c r="R42" i="3" s="1"/>
  <c r="AI42" i="1"/>
  <c r="AI136" i="1"/>
  <c r="S136" i="3"/>
  <c r="R136" i="3" s="1"/>
  <c r="S145" i="3"/>
  <c r="R145" i="3" s="1"/>
  <c r="AI145" i="1"/>
  <c r="AK117" i="1"/>
  <c r="S117" i="4"/>
  <c r="R117" i="4" s="1"/>
  <c r="S55" i="3"/>
  <c r="R55" i="3" s="1"/>
  <c r="AI55" i="1"/>
  <c r="T37" i="3"/>
  <c r="AJ37" i="1"/>
  <c r="AM37" i="1" s="1"/>
  <c r="AK142" i="1"/>
  <c r="S142" i="4"/>
  <c r="R142" i="4" s="1"/>
  <c r="S142" i="3"/>
  <c r="R142" i="3" s="1"/>
  <c r="AI142" i="1"/>
  <c r="S112" i="3"/>
  <c r="R112" i="3" s="1"/>
  <c r="AI112" i="1"/>
  <c r="AK73" i="1"/>
  <c r="S73" i="4"/>
  <c r="R73" i="4" s="1"/>
  <c r="AI232" i="1"/>
  <c r="S232" i="3"/>
  <c r="R232" i="3" s="1"/>
  <c r="AK219" i="1"/>
  <c r="S219" i="4"/>
  <c r="R219" i="4" s="1"/>
  <c r="AI99" i="1"/>
  <c r="S99" i="3"/>
  <c r="R99" i="3" s="1"/>
  <c r="S131" i="3"/>
  <c r="R131" i="3" s="1"/>
  <c r="AI131" i="1"/>
  <c r="AI151" i="1"/>
  <c r="S151" i="3"/>
  <c r="R151" i="3" s="1"/>
  <c r="S207" i="3"/>
  <c r="R207" i="3" s="1"/>
  <c r="AI207" i="1"/>
  <c r="S75" i="3"/>
  <c r="R75" i="3" s="1"/>
  <c r="AI75" i="1"/>
  <c r="AI81" i="1"/>
  <c r="S81" i="3"/>
  <c r="R81" i="3" s="1"/>
  <c r="AM199" i="1"/>
  <c r="S208" i="3"/>
  <c r="R208" i="3" s="1"/>
  <c r="AI208" i="1"/>
  <c r="S260" i="3"/>
  <c r="R260" i="3" s="1"/>
  <c r="AI260" i="1"/>
  <c r="S134" i="3"/>
  <c r="R134" i="3" s="1"/>
  <c r="AI134" i="1"/>
  <c r="S129" i="3"/>
  <c r="R129" i="3" s="1"/>
  <c r="AI129" i="1"/>
  <c r="AI247" i="1" l="1"/>
  <c r="S264" i="3"/>
  <c r="R264" i="3" s="1"/>
  <c r="AI154" i="1"/>
  <c r="S169" i="3"/>
  <c r="R169" i="3" s="1"/>
  <c r="S262" i="3"/>
  <c r="R262" i="3" s="1"/>
  <c r="AI184" i="1"/>
  <c r="AI162" i="1"/>
  <c r="AI152" i="1"/>
  <c r="S219" i="3"/>
  <c r="R219" i="3" s="1"/>
  <c r="AI140" i="1"/>
  <c r="AI73" i="1"/>
  <c r="S263" i="3"/>
  <c r="R263" i="3" s="1"/>
  <c r="AI114" i="1"/>
  <c r="AK18" i="1"/>
  <c r="AM23" i="1"/>
  <c r="AJ18" i="1"/>
  <c r="AM18" i="1" s="1"/>
  <c r="S107" i="3"/>
  <c r="R107" i="3" s="1"/>
  <c r="AI107" i="1"/>
  <c r="AI56" i="1"/>
  <c r="S56" i="3"/>
  <c r="R56" i="3" s="1"/>
  <c r="S172" i="3"/>
  <c r="R172" i="3" s="1"/>
  <c r="AI172" i="1"/>
  <c r="AI23" i="1"/>
  <c r="S23" i="3"/>
  <c r="R23" i="3" s="1"/>
  <c r="S186" i="3"/>
  <c r="R186" i="3" s="1"/>
  <c r="AI186" i="1"/>
  <c r="S269" i="3"/>
  <c r="R269" i="3" s="1"/>
  <c r="AI269" i="1"/>
  <c r="S59" i="3"/>
  <c r="R59" i="3" s="1"/>
  <c r="AI59" i="1"/>
  <c r="AI118" i="1"/>
  <c r="S118" i="3"/>
  <c r="R118" i="3" s="1"/>
  <c r="S29" i="3"/>
  <c r="R29" i="3" s="1"/>
  <c r="AI29" i="1"/>
  <c r="S37" i="3"/>
  <c r="R37" i="3" s="1"/>
  <c r="AI37" i="1"/>
  <c r="S106" i="3"/>
  <c r="R106" i="3" s="1"/>
  <c r="AI106" i="1"/>
  <c r="S127" i="3"/>
  <c r="R127" i="3" s="1"/>
  <c r="AI127" i="1"/>
  <c r="AI18" i="1" l="1"/>
</calcChain>
</file>

<file path=xl/sharedStrings.xml><?xml version="1.0" encoding="utf-8"?>
<sst xmlns="http://schemas.openxmlformats.org/spreadsheetml/2006/main" count="22276" uniqueCount="688">
  <si>
    <t>N з/п</t>
  </si>
  <si>
    <t>Найменування робіт</t>
  </si>
  <si>
    <t>Одиниця виміру</t>
  </si>
  <si>
    <t>Виконавці</t>
  </si>
  <si>
    <t>Кропивнипцький</t>
  </si>
  <si>
    <t>Дніпро</t>
  </si>
  <si>
    <t>Харків</t>
  </si>
  <si>
    <t>Криворіж</t>
  </si>
  <si>
    <t>Харків міськ</t>
  </si>
  <si>
    <t>Київ</t>
  </si>
  <si>
    <t>Львів</t>
  </si>
  <si>
    <t>Житомир</t>
  </si>
  <si>
    <t>Хмельницький</t>
  </si>
  <si>
    <t>Вінниця</t>
  </si>
  <si>
    <t>Дніпропетровськ</t>
  </si>
  <si>
    <t>Сумська</t>
  </si>
  <si>
    <t>ІвФранківськ</t>
  </si>
  <si>
    <t>Миколаїв</t>
  </si>
  <si>
    <t>УСЕРЕДНЕНЕ</t>
  </si>
  <si>
    <t>УСЕРЕДНЕНЕ (2)</t>
  </si>
  <si>
    <t>Відносне відхилення між Усередниними розцінками</t>
  </si>
  <si>
    <t>розряд</t>
  </si>
  <si>
    <t>к-ть чоловік</t>
  </si>
  <si>
    <t>Вартість послуги з ПДВ, грн</t>
  </si>
  <si>
    <t>Вартість послуги без  ПДВ, грн</t>
  </si>
  <si>
    <t>розмір накладних витрат</t>
  </si>
  <si>
    <t>Настанова з визначення вартості будівництва (ЗВВ - дод.18 п.7; АУП - дод 27.п.4; прибуток - дод.25 п.4)</t>
  </si>
  <si>
    <t>І.</t>
  </si>
  <si>
    <t>Виклик спеціаліста (розцінка включає витрати на переходи і переїзди до об'єкту виконання робіт і назад з розрахунку на 1 годину; пред'являється замовнику виходячи з фактично проведених  витрат, а отже підлягає коректуванню як у бік збільшення, так і у бік зменшення)</t>
  </si>
  <si>
    <t>1.</t>
  </si>
  <si>
    <t>слюсар</t>
  </si>
  <si>
    <t>II</t>
  </si>
  <si>
    <t>2.</t>
  </si>
  <si>
    <t>III</t>
  </si>
  <si>
    <t>3.</t>
  </si>
  <si>
    <t>IV</t>
  </si>
  <si>
    <t>4.</t>
  </si>
  <si>
    <t>V</t>
  </si>
  <si>
    <t>5.</t>
  </si>
  <si>
    <t>VI</t>
  </si>
  <si>
    <t>V.</t>
  </si>
  <si>
    <t>ПІДЗЕМНІ І НАДЗЕМНІ ГАЗОПРОВОДИ</t>
  </si>
  <si>
    <t>V.І</t>
  </si>
  <si>
    <t>ТЕХНІЧНЕ ОБСТЕЖЕННЯ ТА ОБСЛУГОВУВАННЯ ПІДЗЕМНИХ І НАДЗЕМНИХ ГАЗОПРОВОДІВ</t>
  </si>
  <si>
    <t>Технічне обстеження підземного газопроводу-вводу, довжина газопроводу п.м.:</t>
  </si>
  <si>
    <t>1.1</t>
  </si>
  <si>
    <t>- до 20 п.м.</t>
  </si>
  <si>
    <t>газопр.</t>
  </si>
  <si>
    <t>III / II</t>
  </si>
  <si>
    <t>1 / 1</t>
  </si>
  <si>
    <t>1.2</t>
  </si>
  <si>
    <t>- від 21 до 50 п.м.</t>
  </si>
  <si>
    <t>1.3</t>
  </si>
  <si>
    <t>- від 51 до 100 п.м.</t>
  </si>
  <si>
    <t>1.4</t>
  </si>
  <si>
    <t>- від 101 до 120 п.м.</t>
  </si>
  <si>
    <t>1.5</t>
  </si>
  <si>
    <t>- від 121 до 150 п.м.</t>
  </si>
  <si>
    <t>1.6</t>
  </si>
  <si>
    <t>- від 151 до 200 п.м.</t>
  </si>
  <si>
    <t>Технічне обстеження підземного газопроводу-вводу в будинках інвідуальной забудови, довжина газопроводу п.м.:</t>
  </si>
  <si>
    <t>2.1</t>
  </si>
  <si>
    <t>2.2</t>
  </si>
  <si>
    <t>2.3</t>
  </si>
  <si>
    <t>2.4</t>
  </si>
  <si>
    <t>2.5</t>
  </si>
  <si>
    <t>2.6</t>
  </si>
  <si>
    <t>Технічне обстеження шляхом обходу вуличних газопроводів (підземний газопровід)</t>
  </si>
  <si>
    <t>100 п.м.</t>
  </si>
  <si>
    <t>Технічне обстеження надземної частини газопроводу-вводу:</t>
  </si>
  <si>
    <t>4.1</t>
  </si>
  <si>
    <t>Газопровід, при довжині:</t>
  </si>
  <si>
    <t>4.1.1</t>
  </si>
  <si>
    <t>4.1.2</t>
  </si>
  <si>
    <t>4.1.3</t>
  </si>
  <si>
    <t>4.1.4</t>
  </si>
  <si>
    <t>4.1.5</t>
  </si>
  <si>
    <t>4.1.6</t>
  </si>
  <si>
    <t>4.2</t>
  </si>
  <si>
    <t>Відключаючий пристрій:</t>
  </si>
  <si>
    <t>4.2.1</t>
  </si>
  <si>
    <t>- кран</t>
  </si>
  <si>
    <t>відключ. пристрій</t>
  </si>
  <si>
    <t>4.2.2</t>
  </si>
  <si>
    <t>- ізолюючий фланець</t>
  </si>
  <si>
    <t>4.2.3</t>
  </si>
  <si>
    <t>- засувка</t>
  </si>
  <si>
    <t>Технічне обслуговування відключаючих пристроїв на надземному газопроводі, 1 засувка діаметра газопроводу до 100 мм.</t>
  </si>
  <si>
    <t>засувка</t>
  </si>
  <si>
    <t>IV / III</t>
  </si>
  <si>
    <t>5.1</t>
  </si>
  <si>
    <t>при перестановці драбини чи облаштування підмосток для роботи на висті</t>
  </si>
  <si>
    <t>6.</t>
  </si>
  <si>
    <t>Перевірка на загазованість газових колодязів і колодязів підземних комунікацій</t>
  </si>
  <si>
    <t>колодязь</t>
  </si>
  <si>
    <t>6.1</t>
  </si>
  <si>
    <t>при перевірки через отвір у кришках</t>
  </si>
  <si>
    <t>6.2</t>
  </si>
  <si>
    <t>у разі виконання додаткових робіт, пов'язаних з очисткою колодязя від снігу та льоду</t>
  </si>
  <si>
    <t>7.</t>
  </si>
  <si>
    <t>Перевірка щільності газопроводу за допомогою контрольної трубки</t>
  </si>
  <si>
    <t>контрольна трубка</t>
  </si>
  <si>
    <t>8.</t>
  </si>
  <si>
    <t>Перевірка на загазованість підвального приміщення, спосіб перевірки:</t>
  </si>
  <si>
    <t>8.1</t>
  </si>
  <si>
    <t>- всередені приміщення</t>
  </si>
  <si>
    <t>підвальне приміщення</t>
  </si>
  <si>
    <t>8.2</t>
  </si>
  <si>
    <t>- через вентканал</t>
  </si>
  <si>
    <t>9.</t>
  </si>
  <si>
    <t>Перевірка на загазованість контрольної трубки</t>
  </si>
  <si>
    <t>9.1</t>
  </si>
  <si>
    <t>у разі виконання додаткових робіт, пов'язаних з очисткою ковера від снігу та льоду</t>
  </si>
  <si>
    <t>10.</t>
  </si>
  <si>
    <t>Перевірка технічного стану контрольного провідника, перевірка його на загазованість</t>
  </si>
  <si>
    <t>контрольний провідник</t>
  </si>
  <si>
    <t>10.1</t>
  </si>
  <si>
    <t>11.</t>
  </si>
  <si>
    <t>Перевірка технічного стану конденсатозбірника, спосіб перевірки:</t>
  </si>
  <si>
    <t>11.1</t>
  </si>
  <si>
    <t>З видаленням конденсату:</t>
  </si>
  <si>
    <t>11.1.1</t>
  </si>
  <si>
    <t>- ручним насосом</t>
  </si>
  <si>
    <t>конденсато-збірник</t>
  </si>
  <si>
    <t>11.1.2</t>
  </si>
  <si>
    <t>- тиском газу</t>
  </si>
  <si>
    <t>11.2</t>
  </si>
  <si>
    <t>Без видалення конденсату</t>
  </si>
  <si>
    <t>11.3</t>
  </si>
  <si>
    <t>у разі виконання додаткових робіт, пов'язаних з очисткою ковера від снігу та льоду, спосіб перевірки:</t>
  </si>
  <si>
    <t>11.3.1</t>
  </si>
  <si>
    <t>11.3.1.1</t>
  </si>
  <si>
    <t>11.3.1.2</t>
  </si>
  <si>
    <t>11.3.2</t>
  </si>
  <si>
    <t>17.</t>
  </si>
  <si>
    <t>Технічне обслуговування відключаючих пристроїв у газових колодязях:</t>
  </si>
  <si>
    <t>17.2</t>
  </si>
  <si>
    <t xml:space="preserve">Газопровід низького тиску:  </t>
  </si>
  <si>
    <t>17.2.1</t>
  </si>
  <si>
    <t>- без лінзового компенсатора</t>
  </si>
  <si>
    <t>17.2.2</t>
  </si>
  <si>
    <t>- з лінзовим компенсатором</t>
  </si>
  <si>
    <t>17.3</t>
  </si>
  <si>
    <t>Газопровід середнього і високого тиску:</t>
  </si>
  <si>
    <t>17.3.1</t>
  </si>
  <si>
    <t>17.3.2</t>
  </si>
  <si>
    <t>17.4</t>
  </si>
  <si>
    <t>Діаметр засувки:</t>
  </si>
  <si>
    <t>17.4.1</t>
  </si>
  <si>
    <t>- до 150 мм</t>
  </si>
  <si>
    <t>17.4.2</t>
  </si>
  <si>
    <t>- 151-300 мм</t>
  </si>
  <si>
    <t>17.4.3</t>
  </si>
  <si>
    <t>- 301-500 мм</t>
  </si>
  <si>
    <t>17.4.4</t>
  </si>
  <si>
    <t>- 501-700 мм</t>
  </si>
  <si>
    <t>17.5</t>
  </si>
  <si>
    <t>Діаметр крана:</t>
  </si>
  <si>
    <t>17.5.1</t>
  </si>
  <si>
    <t>- до 50 мм</t>
  </si>
  <si>
    <t>кран</t>
  </si>
  <si>
    <t>17.5.2</t>
  </si>
  <si>
    <t>- 51-100 мм</t>
  </si>
  <si>
    <t>17.5.3</t>
  </si>
  <si>
    <t>- 101-150 мм</t>
  </si>
  <si>
    <t>17.6</t>
  </si>
  <si>
    <t>у разі виконання додаткових робіт, які повязанні з очисткою кришки колодязя від снігу та льоду:</t>
  </si>
  <si>
    <t>17.6.1</t>
  </si>
  <si>
    <t>Провітрювання газового колодязя</t>
  </si>
  <si>
    <t>17.6.2</t>
  </si>
  <si>
    <t>17.6.2.1</t>
  </si>
  <si>
    <t>17.6.2.2</t>
  </si>
  <si>
    <t>17.6.3</t>
  </si>
  <si>
    <t>17.6.3.1</t>
  </si>
  <si>
    <t>17.6.3.2</t>
  </si>
  <si>
    <t>22.</t>
  </si>
  <si>
    <t>Перевірка щільності підземних газопроводів приладовим методом контролю:</t>
  </si>
  <si>
    <t>22.1</t>
  </si>
  <si>
    <t>- вуличні газопровроди</t>
  </si>
  <si>
    <t>100 п.м. траси</t>
  </si>
  <si>
    <t>22.2</t>
  </si>
  <si>
    <t>- дворові вводи</t>
  </si>
  <si>
    <t>23.</t>
  </si>
  <si>
    <t>Перевірка стану ізоляційного покриття труби газопроводу приладовим методом котролю, строк експлуатації:</t>
  </si>
  <si>
    <t>23.1.1</t>
  </si>
  <si>
    <t>- вуличних</t>
  </si>
  <si>
    <t>п.м. траси</t>
  </si>
  <si>
    <t>23.1.2</t>
  </si>
  <si>
    <t>- дворових вводів</t>
  </si>
  <si>
    <t>25.</t>
  </si>
  <si>
    <t>Технічне обслуговування кранів на підземних газопроводах діаметром від 500 мм. до 700 мм.</t>
  </si>
  <si>
    <t xml:space="preserve">V / IV </t>
  </si>
  <si>
    <t>1 / 2</t>
  </si>
  <si>
    <t>26.</t>
  </si>
  <si>
    <t>Технічне обстеження (огляд) домових комбінованих регуляторів тиску іноземного та вітчизняного виробництва</t>
  </si>
  <si>
    <t>регулятор тиску</t>
  </si>
  <si>
    <t xml:space="preserve">IV / III </t>
  </si>
  <si>
    <t>VI.</t>
  </si>
  <si>
    <t>ГАЗОВЕ ОБЛАДНАННЯ ГАЗОРЕГУЛЯТОРНИХ ПУНКТІВ (ГРП), ГАЗОРЕГУЛЯТОРНИХ УСТАНОВОК (ГРУ), ШАФНИХ РЕГУЛЯТОРНИХ ПУНКТІВ (ШРП)</t>
  </si>
  <si>
    <t>VI.І</t>
  </si>
  <si>
    <t>Технічний огляд, обслуговування та регулювання обладнання ГРП, ГРУ, ШРП</t>
  </si>
  <si>
    <t>Технічний огляд ГРП, ГРУ, термін експлуатації (років):</t>
  </si>
  <si>
    <t>- до 20 років, перший комплект обладнання</t>
  </si>
  <si>
    <t>ГРП,ГРУ</t>
  </si>
  <si>
    <t>1.1.1</t>
  </si>
  <si>
    <t>- до 20 років, з наступним комплектом обладнання</t>
  </si>
  <si>
    <t>- 21 - 40, перший комплект обладнання</t>
  </si>
  <si>
    <t>1.2.1</t>
  </si>
  <si>
    <t>- 21 - 40, з наступним комплектом обладнання</t>
  </si>
  <si>
    <t>- більше 40, перший комплект обладнання</t>
  </si>
  <si>
    <t>1.3.1</t>
  </si>
  <si>
    <t>- більше 40, з наступним комплектом обладнання</t>
  </si>
  <si>
    <t>Технічний огляд ШРП, 1 комплект обладнання</t>
  </si>
  <si>
    <t>ШРП</t>
  </si>
  <si>
    <t>з наступним комплектом обладнання</t>
  </si>
  <si>
    <t>Технічне обслуговування та регулювання обладнання ГРП, ГРУ, термін експлуатації (років):</t>
  </si>
  <si>
    <t>3.1</t>
  </si>
  <si>
    <t>V / IV / III</t>
  </si>
  <si>
    <t>1 / 1 / 1</t>
  </si>
  <si>
    <t>3.1.1</t>
  </si>
  <si>
    <t>3.2</t>
  </si>
  <si>
    <t>3.2.1</t>
  </si>
  <si>
    <t>3.3</t>
  </si>
  <si>
    <t>3.3.1</t>
  </si>
  <si>
    <t>Технічне обслуговування та регулювання обладнання ШРП, 1 комплект обладнання</t>
  </si>
  <si>
    <t>Технічне обслуговування домових комбінованих регуляторів тиску (згідно заводу-виробника)</t>
  </si>
  <si>
    <t>2</t>
  </si>
  <si>
    <t>VI.ІІ</t>
  </si>
  <si>
    <t xml:space="preserve"> РЕМОНТ ОБЛАДНАННЯ ГРП, ГРУ, ШРП</t>
  </si>
  <si>
    <t>Поточний ремонт обладнання ГРП з регулятором тиску типу РДУК і РДС нетелемеханізований, термін експлуатації (років):</t>
  </si>
  <si>
    <t>- до 20, 1 комплект обладнання</t>
  </si>
  <si>
    <t>ГРП</t>
  </si>
  <si>
    <t>- 21 - 40, 1 комплект обладнання</t>
  </si>
  <si>
    <t>- більше 40, 1 комплект обладнання</t>
  </si>
  <si>
    <t>Поточний ремонт обладнання ГРП з регулятором тиску типу РНД нетелемеханізований, термін експлуатації (років):</t>
  </si>
  <si>
    <t>2.1.1</t>
  </si>
  <si>
    <t>2.2.1</t>
  </si>
  <si>
    <t>2.3.1</t>
  </si>
  <si>
    <t>Поточний ремонт обладнання ГРУ з регулятором тиску типу РДУК і РДС, термін експлуатації (років):</t>
  </si>
  <si>
    <t>ГРУ</t>
  </si>
  <si>
    <t>Поточний ремонт обладнання ГРУ з регулятором тиску типу РНД, термін експлуатації (років):</t>
  </si>
  <si>
    <t>4.3</t>
  </si>
  <si>
    <t>4.3.1</t>
  </si>
  <si>
    <t>Поточний ремонт обладнання ШРП, 1 комплект обладнання</t>
  </si>
  <si>
    <t>ІX.</t>
  </si>
  <si>
    <t>ТЕХНІЧНЕ ОБСЛУГОВУВАННЯ ТА РЕМОНТ ОБЛАДНАННЯ З ЗАХИСТУ ПІДЗЕМНИХ ТРУБОПРОВОДІВ ВІД КОРОЗІЇ</t>
  </si>
  <si>
    <t>IX.I</t>
  </si>
  <si>
    <t>ТЕХНІЧНА ПЕРЕВІРКА ТА ОБСЛУГОВУВАННЯ ЗАСОБІВ ЗАХИСТУ ПІДЗЕМНИХ ТРУБОПРОВОДІВ ВІД КОРОЗІЇ</t>
  </si>
  <si>
    <t>Вимірювання різниці потенціалів "трубопровід-земля" на стояках дворових вводів стрілочним або цифровим приладом, при знятті показань протягом:</t>
  </si>
  <si>
    <t>- 2 хв.</t>
  </si>
  <si>
    <t>стояк</t>
  </si>
  <si>
    <t>V / IV</t>
  </si>
  <si>
    <t>- 10 хв.</t>
  </si>
  <si>
    <t>- 60 хв.</t>
  </si>
  <si>
    <t>- 120 хв.</t>
  </si>
  <si>
    <t>Перевірка на справність електроізолюючого фланця</t>
  </si>
  <si>
    <t>фланець</t>
  </si>
  <si>
    <t>Вимірювання різниці потенціалів "трубопровід-земля" на стояках дворових вводів стрілочним або цифровим приладом,  протягом:</t>
  </si>
  <si>
    <t>стояк з фланцем</t>
  </si>
  <si>
    <t>Вимірювання різниці потенціалів "трубопровід-земля" на контрольно-вимірювальних пунктах (КВП) стрілочним або цифровим приладом, при знятті показань протягом:</t>
  </si>
  <si>
    <t>вимір</t>
  </si>
  <si>
    <t>3.4</t>
  </si>
  <si>
    <t>Вимірювання різниці потенціалів "трубопровід-земля" на контрольно-вимірювальних пунктах (КВП) стрілочним або цифровим приладом (з перевіркою справності КВП),  протягом:</t>
  </si>
  <si>
    <t>Вимірювання різниці потенціалів "рейка-земля" на шляхах електрифікованого транспорту стрілочним або цифровим приладом, при знятті показань протягом:</t>
  </si>
  <si>
    <t>Вимірювання різниці потенціалів на підземних трубопроводах самописним приладом:</t>
  </si>
  <si>
    <t>При виконанні запису процесів протягом 25 хв.</t>
  </si>
  <si>
    <t>5.2</t>
  </si>
  <si>
    <t>При виконанні запису процесів протягом 60 хв.</t>
  </si>
  <si>
    <t>5.3</t>
  </si>
  <si>
    <t>При виконанні запису процесів протягом 120 хв.</t>
  </si>
  <si>
    <t>5.4</t>
  </si>
  <si>
    <t>При виконанні запису процесів протягом 240 хв.</t>
  </si>
  <si>
    <t>5.5</t>
  </si>
  <si>
    <t>При виконанні запису процесів протягом 480 хв.</t>
  </si>
  <si>
    <t>5.6</t>
  </si>
  <si>
    <t>При виконанні запису процесів протягом 1440 хв.</t>
  </si>
  <si>
    <t>Контрольна перевірка якості захисного покриття трубопроводів на брівці траншеї, на відрізок трубопроводу:</t>
  </si>
  <si>
    <t>- до 20 м</t>
  </si>
  <si>
    <t>відрізок трубопроводу</t>
  </si>
  <si>
    <t>- від 21 до 50 м</t>
  </si>
  <si>
    <t>6.3</t>
  </si>
  <si>
    <t>- від 51 до 100 м</t>
  </si>
  <si>
    <t>6.4</t>
  </si>
  <si>
    <t>- від 101 до 250 м</t>
  </si>
  <si>
    <t>6.5</t>
  </si>
  <si>
    <t>- від 251 до 500 м</t>
  </si>
  <si>
    <t>6.6</t>
  </si>
  <si>
    <t>- від 501 до 600 м</t>
  </si>
  <si>
    <t>6.7</t>
  </si>
  <si>
    <t>- від 601 до 700 м</t>
  </si>
  <si>
    <t>6.8</t>
  </si>
  <si>
    <t>- від 701 до 800 м</t>
  </si>
  <si>
    <t>6.9</t>
  </si>
  <si>
    <t>- від 801 до 900 м</t>
  </si>
  <si>
    <t>6.10</t>
  </si>
  <si>
    <t>- від 901 до 1000 м</t>
  </si>
  <si>
    <t>Контрольна перевірка якості захисного покриття трубопроводу, покладеного в траншею, на відрізок трубопроводу: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</si>
  <si>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</si>
  <si>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</si>
  <si>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</si>
  <si>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</si>
  <si>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</si>
  <si>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</si>
  <si>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</si>
  <si>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</si>
  <si>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</si>
  <si>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</si>
  <si>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Контрольна перевірка якості захисного покриття трубопроводу, покладеного в траншею і присипаного грунтом на 20 - 30 см, на відрізок трубопроводу:</t>
  </si>
  <si>
    <t>8.3</t>
  </si>
  <si>
    <t>8.4</t>
  </si>
  <si>
    <t>8.5</t>
  </si>
  <si>
    <t>8.6</t>
  </si>
  <si>
    <t>8.7</t>
  </si>
  <si>
    <t>8.8</t>
  </si>
  <si>
    <t>8.9</t>
  </si>
  <si>
    <t>8.10</t>
  </si>
  <si>
    <t>Контрольна перевірка технічного стану підземних трубопроводів при шурфуванні</t>
  </si>
  <si>
    <t>Періодичний технічний огляд та обслуговування електродренажнї установки</t>
  </si>
  <si>
    <t>електродренажна установка</t>
  </si>
  <si>
    <t>Періодичний технічний огляд та обслуговування станції катодного захисту</t>
  </si>
  <si>
    <t>станція катодного захисту</t>
  </si>
  <si>
    <t>При перевірці технічного стану станцій типу КСС-1200, ПСК, ПАСК, ПДУ, АРТЗ і т.д.</t>
  </si>
  <si>
    <t>2 / 1</t>
  </si>
  <si>
    <t>12.</t>
  </si>
  <si>
    <t>Періодичний технічний огляд та обслуговування установки протекторного захисту</t>
  </si>
  <si>
    <t>установка протекторного захисту</t>
  </si>
  <si>
    <t>12.1</t>
  </si>
  <si>
    <t>При наявності блукаючих струмів</t>
  </si>
  <si>
    <t>13.</t>
  </si>
  <si>
    <t>Періодичний технічний огляд та обслуговування захисного заземлення станції катодного захисту</t>
  </si>
  <si>
    <t>14.</t>
  </si>
  <si>
    <t>Регулювання режимів роботи станції катодного захисту</t>
  </si>
  <si>
    <t>14.1</t>
  </si>
  <si>
    <t>При виробництві вимірювань в інших положеннях перемикачів, додавати на кожне наступне вимірювання</t>
  </si>
  <si>
    <t>15.</t>
  </si>
  <si>
    <t>Перевірка ефективності роботи станції катодного захисту</t>
  </si>
  <si>
    <t>15.1</t>
  </si>
  <si>
    <t>При більшій кількості вимірювань, на кожне наступне вимірювання додавати</t>
  </si>
  <si>
    <t>16.</t>
  </si>
  <si>
    <t>Контроль якості установки електроперемички на шафовому газорегуляторному пункті (ШГРП)</t>
  </si>
  <si>
    <t>16.1</t>
  </si>
  <si>
    <t>При необхідності визначення провідності електроперемички, додавати</t>
  </si>
  <si>
    <t>Контроль якості установки смугової (шунтирующей) електроперемички в колодязі</t>
  </si>
  <si>
    <t>18.</t>
  </si>
  <si>
    <t>Контроль якості встановлення рознімної електроперемички в колодязі</t>
  </si>
  <si>
    <t>19.</t>
  </si>
  <si>
    <t>Контроль якості встановлення смугової електроперемички між трубопроводами в траншеї</t>
  </si>
  <si>
    <t>20.</t>
  </si>
  <si>
    <t>Контроль якості встановлення кабельної електроперемички між трубопроводами в траншеї</t>
  </si>
  <si>
    <t>21.</t>
  </si>
  <si>
    <t>Контроль якості монтажу опор футляру</t>
  </si>
  <si>
    <t>Контроль якості ущільнення та ізоляції кінців футляру на трубопроводі</t>
  </si>
  <si>
    <t>Контроль якості монтажу контрольного провідника:</t>
  </si>
  <si>
    <t>23.1</t>
  </si>
  <si>
    <t>Контрольний провідник з МСЕД</t>
  </si>
  <si>
    <t>23.2</t>
  </si>
  <si>
    <t>Контрольний провідник з асбесто-цементної трубкою</t>
  </si>
  <si>
    <t>24.</t>
  </si>
  <si>
    <t>Контроль якості діелектричних прокладок між зовнішнім трубопроводом і опорою</t>
  </si>
  <si>
    <t>IX.IІ</t>
  </si>
  <si>
    <t>РЕМОНТ ЗАСОБІВ ЗАХИСТУ ПІДЗЕМНИХ ТРУБОПРОВОДІВ ВІД КОРОЗІЇ</t>
  </si>
  <si>
    <t>Профілактичний ремонт електродренажної установки</t>
  </si>
  <si>
    <t>При роботі в дренажному колодязі</t>
  </si>
  <si>
    <t>Профілактичний ремонт станції катодної захисту</t>
  </si>
  <si>
    <t>При перевірці технічного стану станцій типу КСС-1200, ПАСК, ПДУ, АРТЗ і т.д.</t>
  </si>
  <si>
    <t>Профілактичний ремонт точки дренування в ковері</t>
  </si>
  <si>
    <t>ковер</t>
  </si>
  <si>
    <t>Профілактичний ремонт точки дренування в колодязі</t>
  </si>
  <si>
    <t>колодець</t>
  </si>
  <si>
    <t>Поточний ремонт перетворювача автоматичної посиленого дренажного захисту типу ПДУ:</t>
  </si>
  <si>
    <t>Ремонт силової частини ПДУ</t>
  </si>
  <si>
    <t>ПДУ</t>
  </si>
  <si>
    <t>VI / V</t>
  </si>
  <si>
    <t>Ремонт блоку управління (підсилювача постійного струму)</t>
  </si>
  <si>
    <t>5.2.1</t>
  </si>
  <si>
    <t>На заміну кожного наступного елемента додавати</t>
  </si>
  <si>
    <t>Заміна блоку управління - підсилювача постійного струму</t>
  </si>
  <si>
    <t>блок управління</t>
  </si>
  <si>
    <t>Поточний ремонт перетворювачів типу ПСК, ПАСК, АРТЗ і т.д.</t>
  </si>
  <si>
    <t>Ремонт силової частини перетворювача</t>
  </si>
  <si>
    <t>перетворювач</t>
  </si>
  <si>
    <t>Ремонт блоку управління</t>
  </si>
  <si>
    <t>6.2.1</t>
  </si>
  <si>
    <t>Поточний ремонт електродренажного установки в умовах майстерень</t>
  </si>
  <si>
    <t>дренажна установка</t>
  </si>
  <si>
    <t>Поточний ремонт перетворювача типу КСС-600, КСС-1200 (в умовах майстерень)</t>
  </si>
  <si>
    <t>катодна станція</t>
  </si>
  <si>
    <t>При ремонті одноканальних блоків типу УБСЗ, БЗК та ін., додавати</t>
  </si>
  <si>
    <t>При ремонті багатоканальних блоків типу БДР, ВКП та ін., додавати</t>
  </si>
  <si>
    <t>Заміна силового трансформатора</t>
  </si>
  <si>
    <t>трансформатор</t>
  </si>
  <si>
    <t>Ремонт випрямного мосту (на діодах)</t>
  </si>
  <si>
    <t>випрямний міст</t>
  </si>
  <si>
    <t>Заміна запобіжних колодок</t>
  </si>
  <si>
    <t>запобіжні колодки</t>
  </si>
  <si>
    <t>Визначення місць пошкодження кабелю</t>
  </si>
  <si>
    <t>50 п.м. кабельної лінії</t>
  </si>
  <si>
    <t>На встановлення сполучної муфти при стикуванні кабелю</t>
  </si>
  <si>
    <t>муфта</t>
  </si>
  <si>
    <t>Заміна ділянки кабельної лінії (в траншеї)</t>
  </si>
  <si>
    <t>пошкоджена ділянка кабельної лінії</t>
  </si>
  <si>
    <t>Ремонт зовнішньої лінії живлення захисних установок</t>
  </si>
  <si>
    <t>IX.IІІ</t>
  </si>
  <si>
    <t>ТЕХНІЧНЕ ОБСЛУГОВУВАННЯ ЕЛЕКТРОЗАХИСНИХ УСТАНОВОК</t>
  </si>
  <si>
    <t>Вимірювання різниці потенціалів візуальними приладами</t>
  </si>
  <si>
    <t>"Споруда - земля":</t>
  </si>
  <si>
    <t>- сталевий електрод</t>
  </si>
  <si>
    <t>пункт виміру</t>
  </si>
  <si>
    <t>1.1.2</t>
  </si>
  <si>
    <t>- мідно-сульфатний електрод</t>
  </si>
  <si>
    <t>"Споруда - споруда"</t>
  </si>
  <si>
    <t>"Рейка - земля"</t>
  </si>
  <si>
    <t>Вимірювання опору рейкового стику:</t>
  </si>
  <si>
    <t>За допомогою стикоміру</t>
  </si>
  <si>
    <t>стик</t>
  </si>
  <si>
    <t>За допомогою двох мілівольтметрів</t>
  </si>
  <si>
    <t>Вимірювання опору розтікання струму заземлюючих пристроїв</t>
  </si>
  <si>
    <t>Перевірка ізолюючого фланця</t>
  </si>
  <si>
    <t>Перевірка справності контрольно-вимірювальних пунктів, обладнаних медносульфатним електродом тривалої дії</t>
  </si>
  <si>
    <t>КВП</t>
  </si>
  <si>
    <t>Вимірювання поляризаційних потенціалів з накопичувальним конденсатором на КВП, обладнаних МЕСД  АКХ</t>
  </si>
  <si>
    <t>VІ / IV</t>
  </si>
  <si>
    <t>Перевірка ефективності дії електрозахисної установки:</t>
  </si>
  <si>
    <t>Катодна на електронних схемах середньої складності:</t>
  </si>
  <si>
    <t>7.1.1</t>
  </si>
  <si>
    <t>- 4 пункти</t>
  </si>
  <si>
    <t>7.1.2</t>
  </si>
  <si>
    <t>- 6 пунктів</t>
  </si>
  <si>
    <t>7.1.3</t>
  </si>
  <si>
    <t>- 8 пунктів</t>
  </si>
  <si>
    <t>7.1.4</t>
  </si>
  <si>
    <t>- 10 пунктів</t>
  </si>
  <si>
    <t>Неавтоматична:</t>
  </si>
  <si>
    <t>7.2.1</t>
  </si>
  <si>
    <t>7.2.2</t>
  </si>
  <si>
    <t>7.2.3</t>
  </si>
  <si>
    <t>7.2.4</t>
  </si>
  <si>
    <t>Поляризована:</t>
  </si>
  <si>
    <t>7.3.1</t>
  </si>
  <si>
    <t>7.3.2</t>
  </si>
  <si>
    <t>7.3.3</t>
  </si>
  <si>
    <t>7.3.4</t>
  </si>
  <si>
    <t>Вихідні дані для розрахунку</t>
  </si>
  <si>
    <t>норма часу за місяць 2024 року</t>
  </si>
  <si>
    <t>% накладні</t>
  </si>
  <si>
    <t>в тому числі</t>
  </si>
  <si>
    <t>тарифні ставки слюсаря</t>
  </si>
  <si>
    <t>годинні тарифні ставки слюсаря</t>
  </si>
  <si>
    <t>Тариф першого розряду</t>
  </si>
  <si>
    <t>назва філії</t>
  </si>
  <si>
    <t>% ЗВВ</t>
  </si>
  <si>
    <t>% АУП</t>
  </si>
  <si>
    <t>% цехові</t>
  </si>
  <si>
    <t>І</t>
  </si>
  <si>
    <t>ІІ</t>
  </si>
  <si>
    <t>ІІІ</t>
  </si>
  <si>
    <t>з 1.01.2023</t>
  </si>
  <si>
    <t>Кропивницька філія</t>
  </si>
  <si>
    <t>Кваліфікаційний розряд</t>
  </si>
  <si>
    <t>Коефіцієнт співвідношення</t>
  </si>
  <si>
    <t>з 1.06.2023</t>
  </si>
  <si>
    <t>Дніпровська філія</t>
  </si>
  <si>
    <t>Дніпропетровська обласна філія</t>
  </si>
  <si>
    <t>з 1.07.2023</t>
  </si>
  <si>
    <t>Харківська філія</t>
  </si>
  <si>
    <t>Криворізька філія</t>
  </si>
  <si>
    <t>з 1.08.2023</t>
  </si>
  <si>
    <t>Хмельницька філія</t>
  </si>
  <si>
    <t>Харківська міська філія</t>
  </si>
  <si>
    <t>Івано-Франківська філія</t>
  </si>
  <si>
    <t>ІV</t>
  </si>
  <si>
    <t>з 1.09.2023</t>
  </si>
  <si>
    <t>Київська філія</t>
  </si>
  <si>
    <t>Львівська філія</t>
  </si>
  <si>
    <t>Черкасигаз</t>
  </si>
  <si>
    <t>VІ</t>
  </si>
  <si>
    <t>Житомирська філія</t>
  </si>
  <si>
    <t>Миколаївська філія</t>
  </si>
  <si>
    <t>з 1.10.2023</t>
  </si>
  <si>
    <t>Вінницька філія</t>
  </si>
  <si>
    <t>ВІнницька філія</t>
  </si>
  <si>
    <t>Дніпропетровська філія</t>
  </si>
  <si>
    <t>Сумська філія</t>
  </si>
  <si>
    <t>Київська обласна філія</t>
  </si>
  <si>
    <t>середнє значення</t>
  </si>
  <si>
    <t>№ з/п</t>
  </si>
  <si>
    <t>Перелік послуг</t>
  </si>
  <si>
    <t>Типові норми часу на технічне обслуговування та ремонт систем газпостачання</t>
  </si>
  <si>
    <t>Норма часу, люд./год.</t>
  </si>
  <si>
    <t>Технічне обстеження (огляд) підземного газопроводу-вводу низького тиску до 20 м</t>
  </si>
  <si>
    <t>4.1.1., ст 65</t>
  </si>
  <si>
    <t>3/2.</t>
  </si>
  <si>
    <t>Технічне обстеження (огляд) підземного газопроводу-вводу  середнього (високого) тиску від 21 до 50 м</t>
  </si>
  <si>
    <t>Технічне обстеження шляхом обходу вуличних газопроводів (100 п м) низького тиску в забудованій частині населенного пункту</t>
  </si>
  <si>
    <t>4.1.2. ст.65</t>
  </si>
  <si>
    <t>Технічне обстеження шляхом обходу вуличних газопроводів (100 п м) середнього(високого) тиску в забудованій частині населенного пункту</t>
  </si>
  <si>
    <t>Перевірка щільності підземних вуличних газопроводів приладовим методом (100 м п)</t>
  </si>
  <si>
    <t>4.1.20 ст.71</t>
  </si>
  <si>
    <t xml:space="preserve">Перевірка щільності підземних газопроводів-вводів приладовим методом (100 м п) </t>
  </si>
  <si>
    <t>Технічний огляд обладнання ШРП, 2 лінії редукування</t>
  </si>
  <si>
    <t>5.1.2. ст.94</t>
  </si>
  <si>
    <t>4/3.</t>
  </si>
  <si>
    <t>на кожен настпний коефіцієнт 1,8</t>
  </si>
  <si>
    <t>Технічне обслуговування та регулювання обладнання ШРП, 2 лінії редукування</t>
  </si>
  <si>
    <t>5.1.4. ст.95</t>
  </si>
  <si>
    <t>Технічне обслуговування і поточний ремонт обладнання ШРП, 2 лінії редукування</t>
  </si>
  <si>
    <t>5.2.3. ст.98</t>
  </si>
  <si>
    <t>5/4.</t>
  </si>
  <si>
    <t>Технічне обслуговування КБРТ</t>
  </si>
  <si>
    <t>4.1.25. ст 73</t>
  </si>
  <si>
    <t>Технічне обслуговування (огляд) будинкового регулятора тиску</t>
  </si>
  <si>
    <t>5.1.5. ст 95</t>
  </si>
  <si>
    <t>Технічний огляд ГРП, ГРУ  1 лінія редук (до 20 років експлуатації)</t>
  </si>
  <si>
    <t>5.1.1. ст.94</t>
  </si>
  <si>
    <t>Технічне обслуговування та регулювання обладнання ГРП, ГРУ 1 лінія редук (до 20 років експлуатації)</t>
  </si>
  <si>
    <t>5.1.3. ст.94</t>
  </si>
  <si>
    <t>5/4/3.</t>
  </si>
  <si>
    <t>Поточний ремонт обладнання ГРП, ГРУ 1 лінія редук (до 20 років експлуатації)</t>
  </si>
  <si>
    <t>5.2.1. ст.96</t>
  </si>
  <si>
    <t>Періодичний технічний огляд та обслуговування захисного заземлення катодної станції</t>
  </si>
  <si>
    <t>1.13. ст 18 (Типові норми часу на роботи з технічного обслуговування та ремонту обладнання по захисту підземних газпроводів від корозії)</t>
  </si>
  <si>
    <t>Регулювання режимів роботи катодної станції на місті</t>
  </si>
  <si>
    <t>1.14. ст 19 (Типові норми часу на роботи з технічного обслуговування та ремонту обладнання по захисту підземних газпроводів від корозії)</t>
  </si>
  <si>
    <t>Профілактичний ремонт катодної станції</t>
  </si>
  <si>
    <t>2.2. ст 26 (Типові норми часу на роботи з технічного обслуговування та ремонту обладнання по захисту підземних газпроводів від корозії)</t>
  </si>
  <si>
    <r>
      <t xml:space="preserve">Додаток № </t>
    </r>
    <r>
      <rPr>
        <b/>
        <u/>
        <sz val="14"/>
        <rFont val="Arial"/>
        <family val="2"/>
        <charset val="204"/>
      </rPr>
      <t xml:space="preserve">    1     </t>
    </r>
  </si>
  <si>
    <r>
      <t xml:space="preserve">наказа № </t>
    </r>
    <r>
      <rPr>
        <u/>
        <sz val="14"/>
        <rFont val="Arial"/>
        <family val="2"/>
        <charset val="204"/>
      </rPr>
      <t xml:space="preserve"> _   __ </t>
    </r>
    <r>
      <rPr>
        <sz val="14"/>
        <rFont val="Arial"/>
        <family val="2"/>
        <charset val="204"/>
      </rPr>
      <t xml:space="preserve"> від </t>
    </r>
    <r>
      <rPr>
        <u/>
        <sz val="14"/>
        <rFont val="Arial"/>
        <family val="2"/>
        <charset val="204"/>
      </rPr>
      <t xml:space="preserve">  </t>
    </r>
  </si>
  <si>
    <t>Розрахунок цін на виконання робіт по іншій діяльності (окрім бюджетних установ та організацій)</t>
  </si>
  <si>
    <t>Матеріальні витрати</t>
  </si>
  <si>
    <t>Основна зарплатня до збільшення</t>
  </si>
  <si>
    <t>Годинна тарифна ставка</t>
  </si>
  <si>
    <t>Норма часу</t>
  </si>
  <si>
    <t>Заробітна плата</t>
  </si>
  <si>
    <r>
      <t xml:space="preserve">Обов'язкові відрахування, </t>
    </r>
    <r>
      <rPr>
        <b/>
        <sz val="14"/>
        <rFont val="Arial"/>
        <family val="2"/>
        <charset val="204"/>
      </rPr>
      <t>22%</t>
    </r>
  </si>
  <si>
    <t>Загальновиробничі витрати</t>
  </si>
  <si>
    <t>Адміністративні витрати</t>
  </si>
  <si>
    <t>Всього собівартість</t>
  </si>
  <si>
    <t>Рентабельність</t>
  </si>
  <si>
    <t>Всього ціна без ПДВ</t>
  </si>
  <si>
    <t>Всього ціна з ПДВ</t>
  </si>
  <si>
    <t>Примітка</t>
  </si>
  <si>
    <t>Основна зарплата</t>
  </si>
  <si>
    <r>
      <t xml:space="preserve">Додаткова зарплата </t>
    </r>
    <r>
      <rPr>
        <b/>
        <sz val="14"/>
        <rFont val="Arial"/>
        <family val="2"/>
        <charset val="204"/>
      </rPr>
      <t>25%</t>
    </r>
  </si>
  <si>
    <t>1</t>
  </si>
  <si>
    <t>година</t>
  </si>
  <si>
    <t>ТНЧ</t>
  </si>
  <si>
    <t>4.1.1 Примітка 1</t>
  </si>
  <si>
    <t>4.1.1 Примітка 4</t>
  </si>
  <si>
    <t>4.1.1 Примітка 1, Примітка 4</t>
  </si>
  <si>
    <t>4.1.3 Примітка 1</t>
  </si>
  <si>
    <t>4.1.4 Примітка 1</t>
  </si>
  <si>
    <t>4.1.5 Примітка 1</t>
  </si>
  <si>
    <t>4.1.5 Примітка 2</t>
  </si>
  <si>
    <t>4.1.7</t>
  </si>
  <si>
    <t>4.1.8</t>
  </si>
  <si>
    <t>4.1.8 Примітка</t>
  </si>
  <si>
    <t>4.1.9</t>
  </si>
  <si>
    <t>4.1.9 Примітка</t>
  </si>
  <si>
    <t>4.1.10</t>
  </si>
  <si>
    <t>4.1.10 Примітка</t>
  </si>
  <si>
    <t>4.1.15</t>
  </si>
  <si>
    <t>4.1.15 Примітка</t>
  </si>
  <si>
    <t>4.1.20</t>
  </si>
  <si>
    <t>4.1.21</t>
  </si>
  <si>
    <t>4.1.24</t>
  </si>
  <si>
    <t>5.1.5.</t>
  </si>
  <si>
    <t>5.1.1</t>
  </si>
  <si>
    <t>5.1.1 Примітка</t>
  </si>
  <si>
    <t>5.1.2</t>
  </si>
  <si>
    <t>5.1.2 Примітка</t>
  </si>
  <si>
    <t>5.1.3</t>
  </si>
  <si>
    <t>5.1.3 Примітка</t>
  </si>
  <si>
    <t>5.1.4</t>
  </si>
  <si>
    <t>5.1.4 Примітка</t>
  </si>
  <si>
    <t>5.2.11.</t>
  </si>
  <si>
    <t>5.2.1 Примітка 1</t>
  </si>
  <si>
    <t>5.2.2</t>
  </si>
  <si>
    <t>5.2.2 Примітка 1</t>
  </si>
  <si>
    <t>5.2.3</t>
  </si>
  <si>
    <t>5.2.3 Примітка</t>
  </si>
  <si>
    <t>1.1; 1.2 Примітка</t>
  </si>
  <si>
    <t>1.3. Примітка</t>
  </si>
  <si>
    <t>1.6 Примітка</t>
  </si>
  <si>
    <t>1.7</t>
  </si>
  <si>
    <t>1.7 Примітка</t>
  </si>
  <si>
    <t>1.8</t>
  </si>
  <si>
    <t>1.8 Примітка</t>
  </si>
  <si>
    <t>1.9</t>
  </si>
  <si>
    <t>1.10</t>
  </si>
  <si>
    <t>1.11</t>
  </si>
  <si>
    <t>1.11 Примітка</t>
  </si>
  <si>
    <t>1.12</t>
  </si>
  <si>
    <t>1.12 Примітка</t>
  </si>
  <si>
    <t>1.13</t>
  </si>
  <si>
    <t>1.14</t>
  </si>
  <si>
    <t>1.14 Примітка</t>
  </si>
  <si>
    <t>1.15</t>
  </si>
  <si>
    <t>1.15 Примітка</t>
  </si>
  <si>
    <t>1.16</t>
  </si>
  <si>
    <t>1.16 Примітка</t>
  </si>
  <si>
    <t>1.17</t>
  </si>
  <si>
    <t>1.18</t>
  </si>
  <si>
    <t>1.19</t>
  </si>
  <si>
    <t>1.20</t>
  </si>
  <si>
    <t>1.21</t>
  </si>
  <si>
    <t>1.22</t>
  </si>
  <si>
    <t>1.23</t>
  </si>
  <si>
    <t>1.24</t>
  </si>
  <si>
    <t>2.1 Примітка</t>
  </si>
  <si>
    <t>2.2 Примітка</t>
  </si>
  <si>
    <t>2.5.1</t>
  </si>
  <si>
    <t>2.5.2</t>
  </si>
  <si>
    <t>2.5.2 Примітка</t>
  </si>
  <si>
    <t>2.5.3</t>
  </si>
  <si>
    <t>2.6.1</t>
  </si>
  <si>
    <t>2.6.2</t>
  </si>
  <si>
    <t>2.6.2 Примітка</t>
  </si>
  <si>
    <t>2.7</t>
  </si>
  <si>
    <t>2.8</t>
  </si>
  <si>
    <t>2.8 Примітка</t>
  </si>
  <si>
    <t>2.9</t>
  </si>
  <si>
    <t>2.10</t>
  </si>
  <si>
    <t>2.11</t>
  </si>
  <si>
    <t>2.12</t>
  </si>
  <si>
    <t>2.12 Примітка</t>
  </si>
  <si>
    <t>2.13</t>
  </si>
  <si>
    <t>2.14</t>
  </si>
  <si>
    <t>Оформлення та видача довідок на вимогу фізичних осіб, які не є абонентами АТ "ГАЗ"</t>
  </si>
  <si>
    <t>довідка</t>
  </si>
  <si>
    <t>хронометраж</t>
  </si>
  <si>
    <t>1.1 ;1.2 Примітка</t>
  </si>
  <si>
    <t>Голова Правління ТОВ "Газорозподільні мережі України"</t>
  </si>
  <si>
    <t>Олексій СКРИЛЬ</t>
  </si>
  <si>
    <t>1.1.; 1.2. Примітка</t>
  </si>
  <si>
    <t>1.3 Примітка</t>
  </si>
  <si>
    <t>1.1; 1.2. примітка</t>
  </si>
  <si>
    <t>3.1.2</t>
  </si>
  <si>
    <t>3.1.3</t>
  </si>
  <si>
    <t>3.1.4</t>
  </si>
  <si>
    <t>4</t>
  </si>
  <si>
    <t>5</t>
  </si>
  <si>
    <t>3</t>
  </si>
  <si>
    <t>5.2.4</t>
  </si>
  <si>
    <t>6</t>
  </si>
  <si>
    <t>7</t>
  </si>
  <si>
    <t>8</t>
  </si>
  <si>
    <t>9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</si>
  <si>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</si>
  <si>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</si>
  <si>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</si>
  <si>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</si>
  <si>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</si>
  <si>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</si>
  <si>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</si>
  <si>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</si>
  <si>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</si>
  <si>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10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</si>
  <si>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</si>
  <si>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</si>
  <si>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</si>
  <si>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</si>
  <si>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</si>
  <si>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</si>
  <si>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</si>
  <si>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</si>
  <si>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</si>
  <si>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11</t>
  </si>
  <si>
    <t>12</t>
  </si>
  <si>
    <t>13</t>
  </si>
  <si>
    <t>13.1</t>
  </si>
  <si>
    <t>14</t>
  </si>
  <si>
    <t>15</t>
  </si>
  <si>
    <t>16</t>
  </si>
  <si>
    <t>17</t>
  </si>
  <si>
    <t>17.1</t>
  </si>
  <si>
    <t>18</t>
  </si>
  <si>
    <t>18.1</t>
  </si>
  <si>
    <t>19</t>
  </si>
  <si>
    <t>20</t>
  </si>
  <si>
    <t>21</t>
  </si>
  <si>
    <t>22</t>
  </si>
  <si>
    <t>23</t>
  </si>
  <si>
    <t>24</t>
  </si>
  <si>
    <t>25</t>
  </si>
  <si>
    <t>25.1</t>
  </si>
  <si>
    <t>26.2</t>
  </si>
  <si>
    <t>27</t>
  </si>
  <si>
    <t>Вартість робіт (послуг) з технічного обстеження та обслуговування підземних та надземних газопроводів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</si>
</sst>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₴_-;\-* #,##0.00\ _₴_-;_-* &quot;-&quot;??\ _₴_-;_-@_-"/>
    <numFmt numFmtId="165" formatCode="0.00_)"/>
    <numFmt numFmtId="166" formatCode="#,##0.0000"/>
    <numFmt numFmtId="167" formatCode="0_)"/>
    <numFmt numFmtId="168" formatCode="0.0000"/>
  </numFmts>
  <fonts count="4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5"/>
      <name val="Arial"/>
      <family val="2"/>
      <charset val="204"/>
    </font>
    <font>
      <b/>
      <u/>
      <sz val="14"/>
      <name val="Arial"/>
      <family val="2"/>
      <charset val="204"/>
    </font>
    <font>
      <sz val="14"/>
      <name val="Arial Cyr"/>
      <charset val="204"/>
    </font>
    <font>
      <u/>
      <sz val="14"/>
      <name val="Arial"/>
      <family val="2"/>
      <charset val="204"/>
    </font>
    <font>
      <sz val="14"/>
      <name val="Courier"/>
      <family val="3"/>
      <charset val="204"/>
    </font>
    <font>
      <b/>
      <sz val="14"/>
      <name val="Arial Cyr"/>
      <charset val="204"/>
    </font>
    <font>
      <b/>
      <i/>
      <sz val="13"/>
      <name val="Arial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name val="Courier"/>
      <family val="1"/>
      <charset val="204"/>
    </font>
    <font>
      <b/>
      <sz val="13"/>
      <name val="Arial"/>
      <family val="2"/>
      <charset val="204"/>
    </font>
    <font>
      <sz val="13"/>
      <name val="Arial"/>
      <family val="2"/>
      <charset val="204"/>
    </font>
    <font>
      <sz val="12"/>
      <name val="Arial Cyr"/>
      <charset val="204"/>
    </font>
    <font>
      <sz val="10"/>
      <name val="Arial"/>
      <family val="2"/>
      <charset val="204"/>
    </font>
    <font>
      <sz val="12"/>
      <name val="Microsoft Sans Serif"/>
      <family val="2"/>
      <charset val="204"/>
    </font>
    <font>
      <b/>
      <sz val="16"/>
      <name val="Arial Cyr"/>
      <charset val="204"/>
    </font>
    <font>
      <b/>
      <sz val="15"/>
      <name val="Courier"/>
      <family val="1"/>
      <charset val="204"/>
    </font>
    <font>
      <sz val="15"/>
      <name val="Arial Cyr"/>
      <charset val="204"/>
    </font>
    <font>
      <b/>
      <sz val="10"/>
      <name val="Arial"/>
      <family val="2"/>
      <charset val="204"/>
    </font>
    <font>
      <sz val="14"/>
      <name val="Courier"/>
      <family val="1"/>
      <charset val="204"/>
    </font>
    <font>
      <b/>
      <sz val="10"/>
      <name val="Courier"/>
      <family val="1"/>
      <charset val="204"/>
    </font>
    <font>
      <b/>
      <sz val="13.5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242424"/>
      <name val="Calibri"/>
      <family val="2"/>
      <charset val="204"/>
    </font>
    <font>
      <sz val="13.5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1"/>
      <name val="Times New Roman"/>
      <family val="1"/>
      <charset val="204"/>
    </font>
    <font>
      <sz val="11"/>
      <name val="Arial"/>
      <family val="2"/>
      <charset val="204"/>
    </font>
    <font>
      <b/>
      <sz val="13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3.5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CC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C00000"/>
      </bottom>
      <diagonal/>
    </border>
    <border>
      <left/>
      <right style="medium">
        <color rgb="FFFFFFFF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medium">
        <color rgb="FFBFBFBF"/>
      </bottom>
      <diagonal/>
    </border>
    <border>
      <left/>
      <right style="thick">
        <color rgb="FFFFFFFF"/>
      </right>
      <top/>
      <bottom style="medium">
        <color rgb="FFBFBFB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4" fillId="0" borderId="0"/>
    <xf numFmtId="0" fontId="20" fillId="0" borderId="0"/>
    <xf numFmtId="0" fontId="34" fillId="0" borderId="0"/>
    <xf numFmtId="9" fontId="1" fillId="0" borderId="0" applyFont="0" applyFill="0" applyBorder="0" applyAlignment="0" applyProtection="0"/>
  </cellStyleXfs>
  <cellXfs count="381">
    <xf numFmtId="0" fontId="0" fillId="0" borderId="0" xfId="0"/>
    <xf numFmtId="49" fontId="3" fillId="0" borderId="0" xfId="0" applyNumberFormat="1" applyFont="1" applyAlignment="1" applyProtection="1">
      <alignment vertical="center"/>
      <protection hidden="1"/>
    </xf>
    <xf numFmtId="165" fontId="4" fillId="0" borderId="0" xfId="0" applyNumberFormat="1" applyFont="1" applyAlignment="1" applyProtection="1">
      <alignment horizontal="left" vertical="center" wrapText="1"/>
      <protection hidden="1"/>
    </xf>
    <xf numFmtId="165" fontId="4" fillId="0" borderId="0" xfId="0" applyNumberFormat="1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5" fontId="4" fillId="0" borderId="0" xfId="0" applyNumberFormat="1" applyFont="1" applyAlignment="1" applyProtection="1">
      <alignment horizontal="left" vertical="center"/>
      <protection hidden="1"/>
    </xf>
    <xf numFmtId="165" fontId="5" fillId="0" borderId="0" xfId="0" applyNumberFormat="1" applyFont="1" applyAlignment="1" applyProtection="1">
      <alignment horizontal="left" vertical="center"/>
      <protection hidden="1"/>
    </xf>
    <xf numFmtId="0" fontId="7" fillId="0" borderId="0" xfId="0" applyFont="1" applyProtection="1"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49" fontId="9" fillId="0" borderId="0" xfId="0" applyNumberFormat="1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vertical="center"/>
      <protection hidden="1"/>
    </xf>
    <xf numFmtId="165" fontId="9" fillId="0" borderId="0" xfId="0" applyNumberFormat="1" applyFont="1" applyAlignment="1" applyProtection="1">
      <alignment horizontal="center" vertical="center"/>
      <protection hidden="1"/>
    </xf>
    <xf numFmtId="165" fontId="9" fillId="0" borderId="0" xfId="0" applyNumberFormat="1" applyFont="1" applyAlignment="1" applyProtection="1">
      <alignment horizontal="fill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166" fontId="4" fillId="0" borderId="6" xfId="0" applyNumberFormat="1" applyFont="1" applyBorder="1" applyAlignment="1" applyProtection="1">
      <alignment horizontal="center" vertical="center" wrapText="1"/>
      <protection hidden="1"/>
    </xf>
    <xf numFmtId="166" fontId="3" fillId="0" borderId="6" xfId="0" applyNumberFormat="1" applyFont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Protection="1">
      <protection hidden="1"/>
    </xf>
    <xf numFmtId="49" fontId="3" fillId="0" borderId="7" xfId="0" applyNumberFormat="1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1" fontId="3" fillId="2" borderId="8" xfId="0" applyNumberFormat="1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justify" vertical="center" wrapText="1"/>
      <protection hidden="1"/>
    </xf>
    <xf numFmtId="0" fontId="12" fillId="2" borderId="8" xfId="0" applyFont="1" applyFill="1" applyBorder="1" applyAlignment="1" applyProtection="1">
      <alignment horizontal="center" vertical="center" wrapText="1"/>
      <protection hidden="1"/>
    </xf>
    <xf numFmtId="0" fontId="13" fillId="2" borderId="8" xfId="0" applyFont="1" applyFill="1" applyBorder="1" applyAlignment="1" applyProtection="1">
      <alignment horizontal="center" vertical="center" wrapText="1"/>
      <protection hidden="1"/>
    </xf>
    <xf numFmtId="49" fontId="13" fillId="2" borderId="8" xfId="0" applyNumberFormat="1" applyFont="1" applyFill="1" applyBorder="1" applyAlignment="1" applyProtection="1">
      <alignment horizontal="center" vertical="center"/>
      <protection hidden="1"/>
    </xf>
    <xf numFmtId="165" fontId="13" fillId="2" borderId="8" xfId="0" applyNumberFormat="1" applyFont="1" applyFill="1" applyBorder="1" applyAlignment="1" applyProtection="1">
      <alignment horizontal="center" vertical="center"/>
      <protection hidden="1"/>
    </xf>
    <xf numFmtId="49" fontId="14" fillId="2" borderId="8" xfId="0" applyNumberFormat="1" applyFont="1" applyFill="1" applyBorder="1" applyAlignment="1" applyProtection="1">
      <alignment horizontal="center" vertical="center"/>
      <protection hidden="1"/>
    </xf>
    <xf numFmtId="0" fontId="13" fillId="2" borderId="8" xfId="0" applyFont="1" applyFill="1" applyBorder="1" applyAlignment="1" applyProtection="1">
      <alignment vertical="center" wrapText="1" shrinkToFit="1"/>
      <protection hidden="1"/>
    </xf>
    <xf numFmtId="0" fontId="13" fillId="0" borderId="0" xfId="0" applyFont="1" applyProtection="1">
      <protection hidden="1"/>
    </xf>
    <xf numFmtId="49" fontId="13" fillId="3" borderId="9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quotePrefix="1" applyFont="1" applyFill="1" applyBorder="1" applyAlignment="1" applyProtection="1">
      <alignment horizontal="left" vertical="center" wrapText="1" shrinkToFit="1"/>
      <protection hidden="1"/>
    </xf>
    <xf numFmtId="0" fontId="13" fillId="3" borderId="9" xfId="0" applyFont="1" applyFill="1" applyBorder="1" applyAlignment="1" applyProtection="1">
      <alignment horizontal="center" vertical="center"/>
      <protection hidden="1"/>
    </xf>
    <xf numFmtId="1" fontId="13" fillId="3" borderId="9" xfId="0" applyNumberFormat="1" applyFont="1" applyFill="1" applyBorder="1" applyAlignment="1" applyProtection="1">
      <alignment horizontal="center" vertical="center" wrapText="1"/>
      <protection hidden="1"/>
    </xf>
    <xf numFmtId="165" fontId="13" fillId="3" borderId="9" xfId="0" applyNumberFormat="1" applyFont="1" applyFill="1" applyBorder="1" applyAlignment="1" applyProtection="1">
      <alignment horizontal="center" vertical="center" wrapText="1"/>
      <protection hidden="1"/>
    </xf>
    <xf numFmtId="165" fontId="13" fillId="3" borderId="9" xfId="0" applyNumberFormat="1" applyFont="1" applyFill="1" applyBorder="1" applyAlignment="1" applyProtection="1">
      <alignment horizontal="center" vertical="center"/>
      <protection hidden="1"/>
    </xf>
    <xf numFmtId="4" fontId="13" fillId="3" borderId="9" xfId="0" applyNumberFormat="1" applyFont="1" applyFill="1" applyBorder="1" applyAlignment="1" applyProtection="1">
      <alignment horizontal="center" vertical="center"/>
      <protection hidden="1"/>
    </xf>
    <xf numFmtId="2" fontId="13" fillId="3" borderId="9" xfId="0" applyNumberFormat="1" applyFont="1" applyFill="1" applyBorder="1" applyAlignment="1" applyProtection="1">
      <alignment horizontal="center" vertical="center"/>
      <protection hidden="1"/>
    </xf>
    <xf numFmtId="2" fontId="13" fillId="0" borderId="9" xfId="0" applyNumberFormat="1" applyFont="1" applyBorder="1" applyAlignment="1" applyProtection="1">
      <alignment horizontal="center" vertical="center"/>
      <protection hidden="1"/>
    </xf>
    <xf numFmtId="2" fontId="13" fillId="3" borderId="0" xfId="0" applyNumberFormat="1" applyFont="1" applyFill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/>
      <protection hidden="1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0" fontId="15" fillId="2" borderId="1" xfId="0" applyFont="1" applyFill="1" applyBorder="1" applyAlignment="1" applyProtection="1">
      <alignment horizontal="center" vertical="center" wrapText="1"/>
      <protection hidden="1"/>
    </xf>
    <xf numFmtId="0" fontId="16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49" fontId="9" fillId="2" borderId="1" xfId="0" applyNumberFormat="1" applyFont="1" applyFill="1" applyBorder="1" applyAlignment="1" applyProtection="1">
      <alignment horizontal="center" vertical="center"/>
      <protection hidden="1"/>
    </xf>
    <xf numFmtId="1" fontId="17" fillId="4" borderId="9" xfId="0" applyNumberFormat="1" applyFont="1" applyFill="1" applyBorder="1" applyAlignment="1" applyProtection="1">
      <alignment horizontal="center" vertical="center"/>
      <protection hidden="1"/>
    </xf>
    <xf numFmtId="0" fontId="17" fillId="4" borderId="9" xfId="0" applyFont="1" applyFill="1" applyBorder="1" applyAlignment="1" applyProtection="1">
      <alignment horizontal="center" vertical="center" wrapText="1" shrinkToFit="1"/>
      <protection hidden="1"/>
    </xf>
    <xf numFmtId="0" fontId="18" fillId="4" borderId="9" xfId="0" applyFont="1" applyFill="1" applyBorder="1" applyAlignment="1" applyProtection="1">
      <alignment horizontal="center" vertical="center"/>
      <protection hidden="1"/>
    </xf>
    <xf numFmtId="1" fontId="18" fillId="4" borderId="9" xfId="0" applyNumberFormat="1" applyFont="1" applyFill="1" applyBorder="1" applyAlignment="1" applyProtection="1">
      <alignment horizontal="center" vertical="center" wrapText="1"/>
      <protection hidden="1"/>
    </xf>
    <xf numFmtId="165" fontId="18" fillId="4" borderId="9" xfId="0" applyNumberFormat="1" applyFont="1" applyFill="1" applyBorder="1" applyAlignment="1" applyProtection="1">
      <alignment horizontal="center" vertical="center" wrapText="1"/>
      <protection hidden="1"/>
    </xf>
    <xf numFmtId="165" fontId="18" fillId="4" borderId="9" xfId="0" applyNumberFormat="1" applyFont="1" applyFill="1" applyBorder="1" applyAlignment="1" applyProtection="1">
      <alignment horizontal="center" vertical="center"/>
      <protection hidden="1"/>
    </xf>
    <xf numFmtId="4" fontId="18" fillId="4" borderId="9" xfId="0" applyNumberFormat="1" applyFont="1" applyFill="1" applyBorder="1" applyAlignment="1" applyProtection="1">
      <alignment horizontal="center" vertical="center"/>
      <protection hidden="1"/>
    </xf>
    <xf numFmtId="2" fontId="18" fillId="4" borderId="9" xfId="0" applyNumberFormat="1" applyFont="1" applyFill="1" applyBorder="1" applyAlignment="1" applyProtection="1">
      <alignment horizontal="center" vertical="center"/>
      <protection hidden="1"/>
    </xf>
    <xf numFmtId="49" fontId="17" fillId="4" borderId="9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4" fontId="13" fillId="0" borderId="9" xfId="0" applyNumberFormat="1" applyFont="1" applyBorder="1" applyAlignment="1" applyProtection="1">
      <alignment horizontal="center" vertical="center"/>
      <protection hidden="1"/>
    </xf>
    <xf numFmtId="4" fontId="14" fillId="3" borderId="9" xfId="0" applyNumberFormat="1" applyFont="1" applyFill="1" applyBorder="1" applyAlignment="1" applyProtection="1">
      <alignment horizontal="center" vertical="center"/>
      <protection hidden="1"/>
    </xf>
    <xf numFmtId="4" fontId="13" fillId="3" borderId="0" xfId="0" applyNumberFormat="1" applyFont="1" applyFill="1" applyAlignment="1" applyProtection="1">
      <alignment horizontal="center" vertical="center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/>
      <protection hidden="1"/>
    </xf>
    <xf numFmtId="0" fontId="13" fillId="3" borderId="9" xfId="0" quotePrefix="1" applyFont="1" applyFill="1" applyBorder="1" applyAlignment="1" applyProtection="1">
      <alignment horizontal="center" vertical="center"/>
      <protection hidden="1"/>
    </xf>
    <xf numFmtId="49" fontId="13" fillId="3" borderId="9" xfId="0" quotePrefix="1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 applyProtection="1">
      <alignment vertical="center"/>
      <protection hidden="1"/>
    </xf>
    <xf numFmtId="4" fontId="13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3" borderId="9" xfId="0" quotePrefix="1" applyFont="1" applyFill="1" applyBorder="1" applyAlignment="1" applyProtection="1">
      <alignment horizontal="center" vertical="center" wrapText="1" shrinkToFit="1"/>
      <protection hidden="1"/>
    </xf>
    <xf numFmtId="49" fontId="13" fillId="3" borderId="4" xfId="0" applyNumberFormat="1" applyFont="1" applyFill="1" applyBorder="1" applyAlignment="1" applyProtection="1">
      <alignment horizontal="center" vertical="center"/>
      <protection hidden="1"/>
    </xf>
    <xf numFmtId="4" fontId="13" fillId="3" borderId="4" xfId="0" applyNumberFormat="1" applyFont="1" applyFill="1" applyBorder="1" applyAlignment="1" applyProtection="1">
      <alignment horizontal="center" vertical="center" wrapText="1"/>
      <protection hidden="1"/>
    </xf>
    <xf numFmtId="4" fontId="13" fillId="3" borderId="4" xfId="0" applyNumberFormat="1" applyFont="1" applyFill="1" applyBorder="1" applyAlignment="1" applyProtection="1">
      <alignment horizontal="center" vertical="center"/>
      <protection hidden="1"/>
    </xf>
    <xf numFmtId="165" fontId="13" fillId="3" borderId="4" xfId="0" applyNumberFormat="1" applyFont="1" applyFill="1" applyBorder="1" applyAlignment="1" applyProtection="1">
      <alignment horizontal="center" vertical="center"/>
      <protection hidden="1"/>
    </xf>
    <xf numFmtId="4" fontId="14" fillId="3" borderId="4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 applyProtection="1">
      <alignment horizontal="center" vertical="center" wrapText="1" shrinkToFit="1"/>
      <protection hidden="1"/>
    </xf>
    <xf numFmtId="0" fontId="13" fillId="3" borderId="9" xfId="0" applyFont="1" applyFill="1" applyBorder="1" applyAlignment="1" applyProtection="1">
      <alignment vertical="center" wrapText="1" shrinkToFit="1"/>
      <protection hidden="1"/>
    </xf>
    <xf numFmtId="0" fontId="13" fillId="3" borderId="9" xfId="0" quotePrefix="1" applyFont="1" applyFill="1" applyBorder="1" applyAlignment="1" applyProtection="1">
      <alignment horizontal="left" vertical="center" wrapText="1" indent="15" shrinkToFit="1"/>
      <protection hidden="1"/>
    </xf>
    <xf numFmtId="49" fontId="13" fillId="3" borderId="9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3" borderId="9" xfId="0" quotePrefix="1" applyFont="1" applyFill="1" applyBorder="1" applyAlignment="1" applyProtection="1">
      <alignment horizontal="left" vertical="center" wrapText="1" indent="12" shrinkToFit="1"/>
      <protection hidden="1"/>
    </xf>
    <xf numFmtId="0" fontId="13" fillId="3" borderId="9" xfId="0" applyFont="1" applyFill="1" applyBorder="1" applyAlignment="1" applyProtection="1">
      <alignment horizontal="left" vertical="center" wrapText="1" indent="15" shrinkToFit="1"/>
      <protection hidden="1"/>
    </xf>
    <xf numFmtId="0" fontId="13" fillId="3" borderId="9" xfId="0" applyFont="1" applyFill="1" applyBorder="1" applyAlignment="1" applyProtection="1">
      <alignment horizontal="center" vertical="center" wrapText="1"/>
      <protection hidden="1"/>
    </xf>
    <xf numFmtId="49" fontId="13" fillId="3" borderId="9" xfId="0" applyNumberFormat="1" applyFont="1" applyFill="1" applyBorder="1" applyAlignment="1" applyProtection="1">
      <alignment horizontal="center" vertical="center" wrapText="1"/>
      <protection hidden="1"/>
    </xf>
    <xf numFmtId="49" fontId="13" fillId="3" borderId="9" xfId="0" quotePrefix="1" applyNumberFormat="1" applyFont="1" applyFill="1" applyBorder="1" applyAlignment="1" applyProtection="1">
      <alignment horizontal="center" vertical="center" wrapText="1"/>
      <protection hidden="1"/>
    </xf>
    <xf numFmtId="0" fontId="13" fillId="3" borderId="9" xfId="0" applyFont="1" applyFill="1" applyBorder="1" applyAlignment="1" applyProtection="1">
      <alignment horizontal="left" vertical="center" wrapText="1" indent="1" shrinkToFit="1"/>
      <protection hidden="1"/>
    </xf>
    <xf numFmtId="49" fontId="13" fillId="3" borderId="9" xfId="0" applyNumberFormat="1" applyFont="1" applyFill="1" applyBorder="1" applyAlignment="1" applyProtection="1">
      <alignment horizontal="left" vertical="center" wrapText="1" shrinkToFit="1"/>
      <protection hidden="1"/>
    </xf>
    <xf numFmtId="49" fontId="13" fillId="3" borderId="4" xfId="0" applyNumberFormat="1" applyFont="1" applyFill="1" applyBorder="1" applyAlignment="1" applyProtection="1">
      <alignment horizontal="center" vertical="center" wrapText="1" shrinkToFit="1"/>
      <protection hidden="1"/>
    </xf>
    <xf numFmtId="49" fontId="13" fillId="3" borderId="4" xfId="0" applyNumberFormat="1" applyFont="1" applyFill="1" applyBorder="1" applyAlignment="1" applyProtection="1">
      <alignment horizontal="center" vertical="center" wrapText="1"/>
      <protection hidden="1"/>
    </xf>
    <xf numFmtId="165" fontId="13" fillId="3" borderId="4" xfId="0" applyNumberFormat="1" applyFont="1" applyFill="1" applyBorder="1" applyAlignment="1" applyProtection="1">
      <alignment horizontal="center" vertical="center" wrapText="1"/>
      <protection hidden="1"/>
    </xf>
    <xf numFmtId="4" fontId="9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7" fillId="4" borderId="9" xfId="0" applyNumberFormat="1" applyFont="1" applyFill="1" applyBorder="1" applyAlignment="1" applyProtection="1">
      <alignment horizontal="center" vertical="center" wrapText="1" shrinkToFit="1"/>
      <protection hidden="1"/>
    </xf>
    <xf numFmtId="49" fontId="13" fillId="0" borderId="9" xfId="0" applyNumberFormat="1" applyFont="1" applyBorder="1" applyAlignment="1" applyProtection="1">
      <alignment horizontal="center" vertical="center"/>
      <protection hidden="1"/>
    </xf>
    <xf numFmtId="0" fontId="13" fillId="0" borderId="9" xfId="0" applyFont="1" applyBorder="1" applyAlignment="1" applyProtection="1">
      <alignment vertical="center" wrapText="1" shrinkToFit="1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1" fontId="13" fillId="0" borderId="9" xfId="0" applyNumberFormat="1" applyFont="1" applyBorder="1" applyAlignment="1" applyProtection="1">
      <alignment horizontal="center" vertical="center" wrapText="1"/>
      <protection hidden="1"/>
    </xf>
    <xf numFmtId="165" fontId="13" fillId="0" borderId="9" xfId="0" applyNumberFormat="1" applyFont="1" applyBorder="1" applyAlignment="1" applyProtection="1">
      <alignment horizontal="center" vertical="center" wrapText="1"/>
      <protection hidden="1"/>
    </xf>
    <xf numFmtId="165" fontId="13" fillId="0" borderId="9" xfId="0" applyNumberFormat="1" applyFont="1" applyBorder="1" applyAlignment="1" applyProtection="1">
      <alignment horizontal="center" vertical="center"/>
      <protection hidden="1"/>
    </xf>
    <xf numFmtId="0" fontId="13" fillId="0" borderId="9" xfId="0" quotePrefix="1" applyFont="1" applyBorder="1" applyAlignment="1" applyProtection="1">
      <alignment horizontal="left" vertical="center" wrapText="1" indent="5" shrinkToFit="1"/>
      <protection hidden="1"/>
    </xf>
    <xf numFmtId="49" fontId="13" fillId="0" borderId="9" xfId="0" applyNumberFormat="1" applyFont="1" applyBorder="1" applyAlignment="1" applyProtection="1">
      <alignment horizontal="center" vertical="center" wrapText="1"/>
      <protection hidden="1"/>
    </xf>
    <xf numFmtId="4" fontId="14" fillId="0" borderId="9" xfId="0" applyNumberFormat="1" applyFont="1" applyBorder="1" applyAlignment="1" applyProtection="1">
      <alignment horizontal="center" vertical="center"/>
      <protection hidden="1"/>
    </xf>
    <xf numFmtId="0" fontId="13" fillId="0" borderId="9" xfId="0" quotePrefix="1" applyFont="1" applyBorder="1" applyAlignment="1" applyProtection="1">
      <alignment horizontal="left" vertical="center" wrapText="1" shrinkToFit="1"/>
      <protection hidden="1"/>
    </xf>
    <xf numFmtId="0" fontId="13" fillId="0" borderId="9" xfId="0" applyFont="1" applyBorder="1" applyAlignment="1" applyProtection="1">
      <alignment horizontal="left" vertical="center" wrapText="1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14" shrinkToFit="1"/>
      <protection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9" xfId="0" quotePrefix="1" applyFont="1" applyBorder="1" applyAlignment="1" applyProtection="1">
      <alignment horizontal="center" vertical="center"/>
      <protection hidden="1"/>
    </xf>
    <xf numFmtId="0" fontId="13" fillId="0" borderId="9" xfId="0" quotePrefix="1" applyFont="1" applyBorder="1" applyAlignment="1" applyProtection="1">
      <alignment horizontal="left" vertical="center" wrapText="1" indent="1" shrinkToFit="1"/>
      <protection hidden="1"/>
    </xf>
    <xf numFmtId="0" fontId="13" fillId="0" borderId="9" xfId="0" applyFont="1" applyBorder="1" applyAlignment="1" applyProtection="1">
      <alignment horizontal="left" vertical="center" wrapText="1" indent="1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2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15" shrinkToFit="1"/>
      <protection hidden="1"/>
    </xf>
    <xf numFmtId="49" fontId="13" fillId="0" borderId="9" xfId="0" applyNumberFormat="1" applyFont="1" applyBorder="1" applyAlignment="1" applyProtection="1">
      <alignment horizontal="center" vertical="center" wrapText="1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10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6" shrinkToFit="1"/>
      <protection hidden="1"/>
    </xf>
    <xf numFmtId="0" fontId="13" fillId="0" borderId="9" xfId="0" applyFont="1" applyBorder="1" applyAlignment="1" applyProtection="1">
      <alignment horizontal="justify" vertical="center" wrapText="1" shrinkToFit="1"/>
      <protection hidden="1"/>
    </xf>
    <xf numFmtId="0" fontId="13" fillId="0" borderId="9" xfId="0" quotePrefix="1" applyFont="1" applyBorder="1" applyAlignment="1" applyProtection="1">
      <alignment horizontal="left" vertical="center" wrapText="1" indent="12" shrinkToFit="1"/>
      <protection hidden="1"/>
    </xf>
    <xf numFmtId="0" fontId="18" fillId="4" borderId="9" xfId="0" quotePrefix="1" applyFont="1" applyFill="1" applyBorder="1" applyAlignment="1" applyProtection="1">
      <alignment horizontal="center" vertical="center"/>
      <protection hidden="1"/>
    </xf>
    <xf numFmtId="0" fontId="13" fillId="3" borderId="9" xfId="0" quotePrefix="1" applyFont="1" applyFill="1" applyBorder="1" applyAlignment="1" applyProtection="1">
      <alignment horizontal="left" vertical="center" wrapText="1" indent="13" shrinkToFit="1"/>
      <protection hidden="1"/>
    </xf>
    <xf numFmtId="0" fontId="13" fillId="3" borderId="9" xfId="0" applyFont="1" applyFill="1" applyBorder="1" applyAlignment="1" applyProtection="1">
      <alignment horizontal="left" vertical="center" wrapText="1" indent="2" shrinkToFit="1"/>
      <protection hidden="1"/>
    </xf>
    <xf numFmtId="4" fontId="16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4" borderId="9" xfId="0" applyFont="1" applyFill="1" applyBorder="1" applyAlignment="1" applyProtection="1">
      <alignment horizontal="center" vertical="center" wrapText="1"/>
      <protection hidden="1"/>
    </xf>
    <xf numFmtId="0" fontId="18" fillId="4" borderId="9" xfId="0" applyFont="1" applyFill="1" applyBorder="1" applyAlignment="1" applyProtection="1">
      <alignment horizontal="center" vertical="center" wrapTex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 shrinkToFi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 indent="15" shrinkToFit="1"/>
      <protection hidden="1"/>
    </xf>
    <xf numFmtId="49" fontId="13" fillId="3" borderId="9" xfId="0" quotePrefix="1" applyNumberFormat="1" applyFont="1" applyFill="1" applyBorder="1" applyAlignment="1" applyProtection="1">
      <alignment horizontal="justify" vertical="center" wrapText="1" shrinkToFit="1"/>
      <protection hidden="1"/>
    </xf>
    <xf numFmtId="49" fontId="13" fillId="3" borderId="9" xfId="0" applyNumberFormat="1" applyFont="1" applyFill="1" applyBorder="1" applyAlignment="1" applyProtection="1">
      <alignment vertical="center" wrapText="1" shrinkToFit="1"/>
      <protection hidden="1"/>
    </xf>
    <xf numFmtId="49" fontId="13" fillId="3" borderId="9" xfId="0" applyNumberFormat="1" applyFont="1" applyFill="1" applyBorder="1" applyAlignment="1" applyProtection="1">
      <alignment horizontal="left" vertical="center" wrapText="1" indent="7" shrinkToFi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 indent="7" shrinkToFit="1"/>
      <protection hidden="1"/>
    </xf>
    <xf numFmtId="0" fontId="13" fillId="3" borderId="9" xfId="0" quotePrefix="1" applyFont="1" applyFill="1" applyBorder="1" applyAlignment="1" applyProtection="1">
      <alignment horizontal="center" vertical="center" wrapTex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 indent="1" shrinkToFit="1"/>
      <protection hidden="1"/>
    </xf>
    <xf numFmtId="49" fontId="13" fillId="3" borderId="9" xfId="0" applyNumberFormat="1" applyFont="1" applyFill="1" applyBorder="1" applyAlignment="1" applyProtection="1">
      <alignment horizontal="left" vertical="center" wrapText="1" indent="1" shrinkToFit="1"/>
      <protection hidden="1"/>
    </xf>
    <xf numFmtId="49" fontId="13" fillId="3" borderId="9" xfId="0" applyNumberFormat="1" applyFont="1" applyFill="1" applyBorder="1" applyAlignment="1" applyProtection="1">
      <alignment horizontal="justify" vertical="center" wrapText="1" shrinkToFi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/>
      <protection hidden="1"/>
    </xf>
    <xf numFmtId="49" fontId="13" fillId="3" borderId="9" xfId="0" applyNumberFormat="1" applyFont="1" applyFill="1" applyBorder="1" applyAlignment="1" applyProtection="1">
      <alignment horizontal="left" vertical="center" wrapText="1" indent="1"/>
      <protection hidden="1"/>
    </xf>
    <xf numFmtId="49" fontId="13" fillId="3" borderId="9" xfId="0" applyNumberFormat="1" applyFont="1" applyFill="1" applyBorder="1" applyAlignment="1" applyProtection="1">
      <alignment horizontal="left" vertical="center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indent="1"/>
      <protection hidden="1"/>
    </xf>
    <xf numFmtId="49" fontId="13" fillId="3" borderId="9" xfId="0" quotePrefix="1" applyNumberFormat="1" applyFont="1" applyFill="1" applyBorder="1" applyAlignment="1" applyProtection="1">
      <alignment horizontal="left" vertical="center" wrapText="1" indent="1"/>
      <protection hidden="1"/>
    </xf>
    <xf numFmtId="0" fontId="20" fillId="3" borderId="9" xfId="0" applyFont="1" applyFill="1" applyBorder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 wrapText="1"/>
      <protection hidden="1"/>
    </xf>
    <xf numFmtId="0" fontId="13" fillId="3" borderId="4" xfId="0" applyFont="1" applyFill="1" applyBorder="1" applyAlignment="1" applyProtection="1">
      <alignment vertical="center" wrapText="1"/>
      <protection hidden="1"/>
    </xf>
    <xf numFmtId="167" fontId="13" fillId="3" borderId="4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165" fontId="13" fillId="0" borderId="0" xfId="0" applyNumberFormat="1" applyFont="1" applyAlignment="1" applyProtection="1">
      <alignment horizontal="center" vertical="center" wrapText="1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2" fontId="13" fillId="0" borderId="0" xfId="0" applyNumberFormat="1" applyFont="1" applyAlignment="1" applyProtection="1">
      <alignment horizontal="center" vertical="center"/>
      <protection hidden="1"/>
    </xf>
    <xf numFmtId="2" fontId="13" fillId="0" borderId="0" xfId="0" applyNumberFormat="1" applyFont="1" applyAlignment="1" applyProtection="1">
      <alignment vertical="center"/>
      <protection hidden="1"/>
    </xf>
    <xf numFmtId="49" fontId="7" fillId="0" borderId="0" xfId="0" applyNumberFormat="1" applyFont="1" applyAlignment="1" applyProtection="1">
      <alignment vertical="center"/>
      <protection hidden="1"/>
    </xf>
    <xf numFmtId="0" fontId="7" fillId="3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vertical="center"/>
    </xf>
    <xf numFmtId="0" fontId="7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9" fontId="24" fillId="0" borderId="0" xfId="0" applyNumberFormat="1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7" fillId="0" borderId="0" xfId="0" applyFont="1" applyAlignment="1" applyProtection="1">
      <alignment horizontal="left" vertical="center"/>
      <protection hidden="1"/>
    </xf>
    <xf numFmtId="49" fontId="9" fillId="0" borderId="0" xfId="0" applyNumberFormat="1" applyFont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0" fontId="4" fillId="0" borderId="6" xfId="0" applyNumberFormat="1" applyFont="1" applyBorder="1" applyAlignment="1" applyProtection="1">
      <alignment horizontal="center" vertical="center" wrapText="1"/>
      <protection hidden="1"/>
    </xf>
    <xf numFmtId="10" fontId="4" fillId="0" borderId="6" xfId="0" applyNumberFormat="1" applyFont="1" applyBorder="1" applyAlignment="1" applyProtection="1">
      <alignment horizontal="center" vertical="center"/>
      <protection hidden="1"/>
    </xf>
    <xf numFmtId="0" fontId="29" fillId="0" borderId="0" xfId="0" applyFont="1"/>
    <xf numFmtId="164" fontId="0" fillId="0" borderId="0" xfId="1" applyFont="1"/>
    <xf numFmtId="0" fontId="30" fillId="0" borderId="0" xfId="0" applyFont="1" applyAlignment="1">
      <alignment vertical="center" wrapText="1"/>
    </xf>
    <xf numFmtId="0" fontId="31" fillId="0" borderId="0" xfId="0" applyFont="1"/>
    <xf numFmtId="0" fontId="28" fillId="0" borderId="16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10" fontId="28" fillId="0" borderId="23" xfId="0" applyNumberFormat="1" applyFont="1" applyBorder="1" applyAlignment="1">
      <alignment horizontal="center" vertical="center" wrapText="1"/>
    </xf>
    <xf numFmtId="10" fontId="28" fillId="0" borderId="3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33" fillId="5" borderId="0" xfId="0" applyFont="1" applyFill="1" applyAlignment="1">
      <alignment vertical="center" wrapText="1"/>
    </xf>
    <xf numFmtId="0" fontId="33" fillId="5" borderId="0" xfId="0" applyFont="1" applyFill="1" applyAlignment="1">
      <alignment horizontal="right" vertical="center" wrapText="1"/>
    </xf>
    <xf numFmtId="0" fontId="28" fillId="0" borderId="34" xfId="0" applyFont="1" applyBorder="1" applyAlignment="1">
      <alignment horizontal="center" vertical="center" wrapText="1"/>
    </xf>
    <xf numFmtId="10" fontId="28" fillId="0" borderId="35" xfId="0" applyNumberFormat="1" applyFont="1" applyBorder="1" applyAlignment="1">
      <alignment horizontal="center" vertical="center" wrapText="1"/>
    </xf>
    <xf numFmtId="10" fontId="28" fillId="0" borderId="13" xfId="0" applyNumberFormat="1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35" fillId="6" borderId="42" xfId="0" applyFont="1" applyFill="1" applyBorder="1" applyAlignment="1">
      <alignment horizontal="center" vertical="center" wrapText="1"/>
    </xf>
    <xf numFmtId="0" fontId="35" fillId="6" borderId="43" xfId="0" applyFont="1" applyFill="1" applyBorder="1" applyAlignment="1">
      <alignment horizontal="center" vertical="center" wrapText="1"/>
    </xf>
    <xf numFmtId="0" fontId="36" fillId="5" borderId="45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20" fillId="0" borderId="32" xfId="3" applyBorder="1"/>
    <xf numFmtId="1" fontId="37" fillId="0" borderId="47" xfId="2" applyNumberFormat="1" applyFont="1" applyBorder="1" applyAlignment="1">
      <alignment horizontal="left" wrapText="1"/>
    </xf>
    <xf numFmtId="1" fontId="37" fillId="0" borderId="32" xfId="2" applyNumberFormat="1" applyFont="1" applyBorder="1" applyAlignment="1">
      <alignment horizontal="left" wrapText="1"/>
    </xf>
    <xf numFmtId="0" fontId="0" fillId="0" borderId="32" xfId="0" applyBorder="1"/>
    <xf numFmtId="16" fontId="0" fillId="0" borderId="32" xfId="0" applyNumberFormat="1" applyBorder="1"/>
    <xf numFmtId="0" fontId="38" fillId="0" borderId="32" xfId="3" applyFont="1" applyBorder="1"/>
    <xf numFmtId="0" fontId="37" fillId="0" borderId="47" xfId="2" applyFont="1" applyBorder="1" applyAlignment="1">
      <alignment horizontal="left" wrapText="1"/>
    </xf>
    <xf numFmtId="49" fontId="37" fillId="0" borderId="47" xfId="2" applyNumberFormat="1" applyFont="1" applyBorder="1" applyAlignment="1">
      <alignment horizontal="left" wrapText="1"/>
    </xf>
    <xf numFmtId="49" fontId="37" fillId="0" borderId="47" xfId="4" applyNumberFormat="1" applyFont="1" applyBorder="1" applyAlignment="1" applyProtection="1">
      <alignment horizontal="left" wrapText="1"/>
      <protection locked="0"/>
    </xf>
    <xf numFmtId="0" fontId="2" fillId="0" borderId="32" xfId="0" applyFont="1" applyBorder="1"/>
    <xf numFmtId="4" fontId="13" fillId="7" borderId="9" xfId="0" applyNumberFormat="1" applyFont="1" applyFill="1" applyBorder="1" applyAlignment="1" applyProtection="1">
      <alignment horizontal="center" vertical="center"/>
      <protection hidden="1"/>
    </xf>
    <xf numFmtId="49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40" fillId="4" borderId="9" xfId="0" applyFont="1" applyFill="1" applyBorder="1" applyAlignment="1" applyProtection="1">
      <alignment horizontal="center" vertical="center" wrapText="1"/>
      <protection hidden="1"/>
    </xf>
    <xf numFmtId="0" fontId="41" fillId="4" borderId="9" xfId="0" applyFont="1" applyFill="1" applyBorder="1" applyAlignment="1" applyProtection="1">
      <alignment horizontal="center" vertical="center" wrapText="1"/>
      <protection hidden="1"/>
    </xf>
    <xf numFmtId="0" fontId="41" fillId="4" borderId="9" xfId="0" applyFont="1" applyFill="1" applyBorder="1" applyAlignment="1" applyProtection="1">
      <alignment vertical="center"/>
      <protection hidden="1"/>
    </xf>
    <xf numFmtId="1" fontId="41" fillId="4" borderId="9" xfId="0" applyNumberFormat="1" applyFont="1" applyFill="1" applyBorder="1" applyAlignment="1" applyProtection="1">
      <alignment horizontal="center" vertical="center" wrapText="1"/>
      <protection hidden="1"/>
    </xf>
    <xf numFmtId="0" fontId="13" fillId="8" borderId="9" xfId="0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49" fontId="13" fillId="0" borderId="8" xfId="0" applyNumberFormat="1" applyFont="1" applyBorder="1" applyAlignment="1" applyProtection="1">
      <alignment horizontal="center" vertical="center"/>
      <protection hidden="1"/>
    </xf>
    <xf numFmtId="49" fontId="13" fillId="0" borderId="8" xfId="0" applyNumberFormat="1" applyFont="1" applyBorder="1" applyAlignment="1" applyProtection="1">
      <alignment horizontal="center" vertical="center" wrapText="1"/>
      <protection hidden="1"/>
    </xf>
    <xf numFmtId="165" fontId="13" fillId="0" borderId="8" xfId="0" applyNumberFormat="1" applyFont="1" applyBorder="1" applyAlignment="1" applyProtection="1">
      <alignment horizontal="center" vertical="center" wrapText="1"/>
      <protection hidden="1"/>
    </xf>
    <xf numFmtId="4" fontId="13" fillId="0" borderId="8" xfId="0" applyNumberFormat="1" applyFont="1" applyBorder="1" applyAlignment="1" applyProtection="1">
      <alignment horizontal="center" vertical="center"/>
      <protection hidden="1"/>
    </xf>
    <xf numFmtId="165" fontId="13" fillId="0" borderId="8" xfId="0" applyNumberFormat="1" applyFont="1" applyBorder="1" applyAlignment="1" applyProtection="1">
      <alignment horizontal="center" vertical="center"/>
      <protection hidden="1"/>
    </xf>
    <xf numFmtId="2" fontId="13" fillId="3" borderId="8" xfId="0" applyNumberFormat="1" applyFont="1" applyFill="1" applyBorder="1" applyAlignment="1" applyProtection="1">
      <alignment horizontal="center" vertical="center"/>
      <protection hidden="1"/>
    </xf>
    <xf numFmtId="4" fontId="14" fillId="0" borderId="8" xfId="0" applyNumberFormat="1" applyFont="1" applyBorder="1" applyAlignment="1" applyProtection="1">
      <alignment horizontal="center" vertical="center"/>
      <protection hidden="1"/>
    </xf>
    <xf numFmtId="1" fontId="17" fillId="9" borderId="9" xfId="0" applyNumberFormat="1" applyFont="1" applyFill="1" applyBorder="1" applyAlignment="1" applyProtection="1">
      <alignment horizontal="center" vertical="center"/>
      <protection hidden="1"/>
    </xf>
    <xf numFmtId="49" fontId="17" fillId="9" borderId="9" xfId="0" quotePrefix="1" applyNumberFormat="1" applyFont="1" applyFill="1" applyBorder="1" applyAlignment="1" applyProtection="1">
      <alignment horizontal="center" vertical="center" wrapText="1" shrinkToFit="1"/>
      <protection hidden="1"/>
    </xf>
    <xf numFmtId="0" fontId="18" fillId="9" borderId="9" xfId="0" applyFont="1" applyFill="1" applyBorder="1" applyAlignment="1" applyProtection="1">
      <alignment horizontal="center" vertical="center"/>
      <protection hidden="1"/>
    </xf>
    <xf numFmtId="1" fontId="18" fillId="9" borderId="9" xfId="0" applyNumberFormat="1" applyFont="1" applyFill="1" applyBorder="1" applyAlignment="1" applyProtection="1">
      <alignment horizontal="center" vertical="center" wrapText="1"/>
      <protection hidden="1"/>
    </xf>
    <xf numFmtId="49" fontId="17" fillId="9" borderId="9" xfId="0" applyNumberFormat="1" applyFont="1" applyFill="1" applyBorder="1" applyAlignment="1" applyProtection="1">
      <alignment horizontal="center" vertical="center"/>
      <protection hidden="1"/>
    </xf>
    <xf numFmtId="0" fontId="14" fillId="9" borderId="9" xfId="0" applyFont="1" applyFill="1" applyBorder="1" applyAlignment="1" applyProtection="1">
      <alignment horizontal="center" vertical="center" wrapText="1"/>
      <protection hidden="1"/>
    </xf>
    <xf numFmtId="0" fontId="14" fillId="9" borderId="9" xfId="0" applyFont="1" applyFill="1" applyBorder="1" applyAlignment="1" applyProtection="1">
      <alignment horizontal="center" vertical="center" wrapText="1" shrinkToFit="1"/>
      <protection hidden="1"/>
    </xf>
    <xf numFmtId="1" fontId="13" fillId="9" borderId="9" xfId="0" applyNumberFormat="1" applyFont="1" applyFill="1" applyBorder="1" applyAlignment="1" applyProtection="1">
      <alignment horizontal="center" vertical="center" wrapText="1"/>
      <protection hidden="1"/>
    </xf>
    <xf numFmtId="0" fontId="13" fillId="9" borderId="9" xfId="0" applyFont="1" applyFill="1" applyBorder="1" applyAlignment="1" applyProtection="1">
      <alignment horizontal="center" vertical="center"/>
      <protection hidden="1"/>
    </xf>
    <xf numFmtId="0" fontId="13" fillId="7" borderId="9" xfId="0" quotePrefix="1" applyFont="1" applyFill="1" applyBorder="1" applyAlignment="1" applyProtection="1">
      <alignment horizontal="center" vertical="center"/>
      <protection hidden="1"/>
    </xf>
    <xf numFmtId="49" fontId="13" fillId="7" borderId="9" xfId="0" applyNumberFormat="1" applyFont="1" applyFill="1" applyBorder="1" applyAlignment="1" applyProtection="1">
      <alignment horizontal="center" vertical="center" wrapText="1"/>
      <protection hidden="1"/>
    </xf>
    <xf numFmtId="2" fontId="13" fillId="3" borderId="9" xfId="0" applyNumberFormat="1" applyFont="1" applyFill="1" applyBorder="1" applyAlignment="1" applyProtection="1">
      <alignment horizontal="center" vertical="center" wrapText="1"/>
      <protection hidden="1"/>
    </xf>
    <xf numFmtId="10" fontId="3" fillId="0" borderId="7" xfId="0" applyNumberFormat="1" applyFont="1" applyBorder="1" applyAlignment="1" applyProtection="1">
      <alignment horizontal="center" vertical="center" wrapText="1"/>
      <protection hidden="1"/>
    </xf>
    <xf numFmtId="164" fontId="13" fillId="0" borderId="9" xfId="1" applyFont="1" applyBorder="1" applyAlignment="1" applyProtection="1">
      <alignment horizontal="center" vertical="center" wrapText="1"/>
      <protection hidden="1"/>
    </xf>
    <xf numFmtId="164" fontId="13" fillId="3" borderId="9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/>
      <protection hidden="1"/>
    </xf>
    <xf numFmtId="164" fontId="18" fillId="4" borderId="9" xfId="1" applyFont="1" applyFill="1" applyBorder="1" applyAlignment="1" applyProtection="1">
      <alignment horizontal="center" vertical="center" wrapText="1"/>
      <protection hidden="1"/>
    </xf>
    <xf numFmtId="164" fontId="13" fillId="3" borderId="9" xfId="1" quotePrefix="1" applyFont="1" applyFill="1" applyBorder="1" applyAlignment="1" applyProtection="1">
      <alignment horizontal="center" vertical="center" wrapText="1"/>
      <protection hidden="1"/>
    </xf>
    <xf numFmtId="164" fontId="18" fillId="9" borderId="9" xfId="1" applyFont="1" applyFill="1" applyBorder="1" applyAlignment="1" applyProtection="1">
      <alignment horizontal="center" vertical="center"/>
      <protection hidden="1"/>
    </xf>
    <xf numFmtId="164" fontId="13" fillId="3" borderId="9" xfId="1" applyFont="1" applyFill="1" applyBorder="1" applyAlignment="1" applyProtection="1">
      <alignment horizontal="center" vertical="center"/>
      <protection hidden="1"/>
    </xf>
    <xf numFmtId="164" fontId="9" fillId="2" borderId="1" xfId="1" applyFont="1" applyFill="1" applyBorder="1" applyAlignment="1" applyProtection="1">
      <alignment horizontal="center" vertical="center"/>
      <protection hidden="1"/>
    </xf>
    <xf numFmtId="164" fontId="13" fillId="9" borderId="9" xfId="1" applyFont="1" applyFill="1" applyBorder="1" applyAlignment="1" applyProtection="1">
      <alignment horizontal="center" vertical="center"/>
      <protection hidden="1"/>
    </xf>
    <xf numFmtId="164" fontId="13" fillId="3" borderId="9" xfId="1" quotePrefix="1" applyFont="1" applyFill="1" applyBorder="1" applyAlignment="1" applyProtection="1">
      <alignment horizontal="center" vertical="center"/>
      <protection hidden="1"/>
    </xf>
    <xf numFmtId="164" fontId="41" fillId="4" borderId="9" xfId="1" applyFont="1" applyFill="1" applyBorder="1" applyAlignment="1" applyProtection="1">
      <alignment horizontal="center" vertical="center" wrapText="1"/>
      <protection hidden="1"/>
    </xf>
    <xf numFmtId="164" fontId="13" fillId="3" borderId="4" xfId="1" applyFont="1" applyFill="1" applyBorder="1" applyAlignment="1" applyProtection="1">
      <alignment horizontal="center" vertical="center" wrapText="1"/>
      <protection hidden="1"/>
    </xf>
    <xf numFmtId="10" fontId="0" fillId="0" borderId="0" xfId="0" applyNumberFormat="1"/>
    <xf numFmtId="2" fontId="0" fillId="0" borderId="0" xfId="0" applyNumberFormat="1"/>
    <xf numFmtId="2" fontId="4" fillId="0" borderId="6" xfId="0" applyNumberFormat="1" applyFont="1" applyBorder="1" applyAlignment="1" applyProtection="1">
      <alignment horizontal="center" vertical="center"/>
      <protection hidden="1"/>
    </xf>
    <xf numFmtId="2" fontId="4" fillId="0" borderId="6" xfId="0" applyNumberFormat="1" applyFont="1" applyBorder="1" applyAlignment="1" applyProtection="1">
      <alignment horizontal="center" vertical="center" wrapText="1"/>
      <protection hidden="1"/>
    </xf>
    <xf numFmtId="9" fontId="0" fillId="0" borderId="0" xfId="5" applyFont="1"/>
    <xf numFmtId="0" fontId="4" fillId="0" borderId="5" xfId="0" applyFont="1" applyBorder="1" applyAlignment="1" applyProtection="1">
      <alignment horizontal="center" vertical="center" wrapText="1"/>
      <protection hidden="1"/>
    </xf>
    <xf numFmtId="49" fontId="13" fillId="10" borderId="9" xfId="0" applyNumberFormat="1" applyFont="1" applyFill="1" applyBorder="1" applyAlignment="1" applyProtection="1">
      <alignment horizontal="center" vertical="center"/>
      <protection hidden="1"/>
    </xf>
    <xf numFmtId="9" fontId="18" fillId="4" borderId="9" xfId="5" applyFont="1" applyFill="1" applyBorder="1" applyAlignment="1" applyProtection="1">
      <alignment horizontal="center" vertical="center" wrapText="1"/>
      <protection hidden="1"/>
    </xf>
    <xf numFmtId="9" fontId="13" fillId="0" borderId="9" xfId="5" applyFont="1" applyBorder="1" applyAlignment="1" applyProtection="1">
      <alignment horizontal="center" vertical="center" wrapText="1"/>
      <protection hidden="1"/>
    </xf>
    <xf numFmtId="9" fontId="13" fillId="3" borderId="9" xfId="5" applyFont="1" applyFill="1" applyBorder="1" applyAlignment="1" applyProtection="1">
      <alignment horizontal="center" vertical="center" wrapText="1"/>
      <protection hidden="1"/>
    </xf>
    <xf numFmtId="9" fontId="3" fillId="2" borderId="1" xfId="5" applyFont="1" applyFill="1" applyBorder="1" applyAlignment="1" applyProtection="1">
      <alignment horizontal="center" vertical="center"/>
      <protection hidden="1"/>
    </xf>
    <xf numFmtId="9" fontId="13" fillId="3" borderId="9" xfId="5" quotePrefix="1" applyFont="1" applyFill="1" applyBorder="1" applyAlignment="1" applyProtection="1">
      <alignment horizontal="center" vertical="center" wrapText="1"/>
      <protection hidden="1"/>
    </xf>
    <xf numFmtId="9" fontId="18" fillId="9" borderId="9" xfId="5" applyFont="1" applyFill="1" applyBorder="1" applyAlignment="1" applyProtection="1">
      <alignment horizontal="center" vertical="center"/>
      <protection hidden="1"/>
    </xf>
    <xf numFmtId="9" fontId="13" fillId="3" borderId="9" xfId="5" applyFont="1" applyFill="1" applyBorder="1" applyAlignment="1" applyProtection="1">
      <alignment horizontal="center" vertical="center"/>
      <protection hidden="1"/>
    </xf>
    <xf numFmtId="9" fontId="9" fillId="2" borderId="1" xfId="5" applyFont="1" applyFill="1" applyBorder="1" applyAlignment="1" applyProtection="1">
      <alignment horizontal="center" vertical="center"/>
      <protection hidden="1"/>
    </xf>
    <xf numFmtId="9" fontId="13" fillId="9" borderId="9" xfId="5" applyFont="1" applyFill="1" applyBorder="1" applyAlignment="1" applyProtection="1">
      <alignment horizontal="center" vertical="center"/>
      <protection hidden="1"/>
    </xf>
    <xf numFmtId="9" fontId="13" fillId="3" borderId="9" xfId="5" quotePrefix="1" applyFont="1" applyFill="1" applyBorder="1" applyAlignment="1" applyProtection="1">
      <alignment horizontal="center" vertical="center"/>
      <protection hidden="1"/>
    </xf>
    <xf numFmtId="164" fontId="42" fillId="0" borderId="0" xfId="1" applyFont="1" applyFill="1" applyBorder="1" applyAlignment="1">
      <alignment horizontal="center" vertical="center" wrapText="1"/>
    </xf>
    <xf numFmtId="0" fontId="32" fillId="7" borderId="21" xfId="0" applyFont="1" applyFill="1" applyBorder="1" applyAlignment="1">
      <alignment horizontal="center" vertical="center" wrapText="1"/>
    </xf>
    <xf numFmtId="168" fontId="0" fillId="0" borderId="0" xfId="0" applyNumberFormat="1"/>
    <xf numFmtId="0" fontId="4" fillId="0" borderId="5" xfId="0" applyFont="1" applyBorder="1" applyAlignment="1" applyProtection="1">
      <alignment vertical="center" wrapText="1"/>
      <protection hidden="1"/>
    </xf>
    <xf numFmtId="0" fontId="3" fillId="3" borderId="5" xfId="0" applyFont="1" applyFill="1" applyBorder="1" applyAlignment="1" applyProtection="1">
      <alignment vertical="center" wrapText="1"/>
      <protection hidden="1"/>
    </xf>
    <xf numFmtId="2" fontId="13" fillId="0" borderId="9" xfId="0" applyNumberFormat="1" applyFont="1" applyBorder="1" applyAlignment="1" applyProtection="1">
      <alignment horizontal="center" vertical="center" wrapText="1"/>
      <protection hidden="1"/>
    </xf>
    <xf numFmtId="2" fontId="4" fillId="0" borderId="5" xfId="0" applyNumberFormat="1" applyFont="1" applyBorder="1" applyAlignment="1" applyProtection="1">
      <alignment horizontal="center" vertical="center" wrapText="1"/>
      <protection hidden="1"/>
    </xf>
    <xf numFmtId="2" fontId="9" fillId="2" borderId="1" xfId="0" applyNumberFormat="1" applyFont="1" applyFill="1" applyBorder="1" applyAlignment="1" applyProtection="1">
      <alignment horizontal="center" vertical="center"/>
      <protection hidden="1"/>
    </xf>
    <xf numFmtId="2" fontId="18" fillId="4" borderId="9" xfId="0" applyNumberFormat="1" applyFont="1" applyFill="1" applyBorder="1" applyAlignment="1" applyProtection="1">
      <alignment horizontal="center" vertical="center" wrapText="1"/>
      <protection hidden="1"/>
    </xf>
    <xf numFmtId="2" fontId="3" fillId="2" borderId="1" xfId="0" applyNumberFormat="1" applyFont="1" applyFill="1" applyBorder="1" applyAlignment="1" applyProtection="1">
      <alignment horizontal="center" vertical="center"/>
      <protection hidden="1"/>
    </xf>
    <xf numFmtId="2" fontId="13" fillId="3" borderId="9" xfId="0" quotePrefix="1" applyNumberFormat="1" applyFont="1" applyFill="1" applyBorder="1" applyAlignment="1" applyProtection="1">
      <alignment horizontal="center" vertical="center" wrapText="1"/>
      <protection hidden="1"/>
    </xf>
    <xf numFmtId="2" fontId="18" fillId="9" borderId="9" xfId="0" applyNumberFormat="1" applyFont="1" applyFill="1" applyBorder="1" applyAlignment="1" applyProtection="1">
      <alignment horizontal="center" vertical="center"/>
      <protection hidden="1"/>
    </xf>
    <xf numFmtId="2" fontId="13" fillId="9" borderId="9" xfId="0" applyNumberFormat="1" applyFont="1" applyFill="1" applyBorder="1" applyAlignment="1" applyProtection="1">
      <alignment horizontal="center" vertical="center"/>
      <protection hidden="1"/>
    </xf>
    <xf numFmtId="2" fontId="13" fillId="3" borderId="9" xfId="0" quotePrefix="1" applyNumberFormat="1" applyFont="1" applyFill="1" applyBorder="1" applyAlignment="1" applyProtection="1">
      <alignment horizontal="center" vertical="center"/>
      <protection hidden="1"/>
    </xf>
    <xf numFmtId="2" fontId="41" fillId="4" borderId="9" xfId="0" applyNumberFormat="1" applyFont="1" applyFill="1" applyBorder="1" applyAlignment="1" applyProtection="1">
      <alignment horizontal="center" vertical="center" wrapText="1"/>
      <protection hidden="1"/>
    </xf>
    <xf numFmtId="2" fontId="13" fillId="3" borderId="49" xfId="0" applyNumberFormat="1" applyFont="1" applyFill="1" applyBorder="1" applyAlignment="1" applyProtection="1">
      <alignment horizontal="center" vertical="center" wrapText="1"/>
      <protection hidden="1"/>
    </xf>
    <xf numFmtId="2" fontId="9" fillId="2" borderId="1" xfId="1" applyNumberFormat="1" applyFont="1" applyFill="1" applyBorder="1" applyAlignment="1" applyProtection="1">
      <alignment horizontal="center" vertical="center"/>
      <protection hidden="1"/>
    </xf>
    <xf numFmtId="2" fontId="13" fillId="0" borderId="9" xfId="1" applyNumberFormat="1" applyFont="1" applyBorder="1" applyAlignment="1" applyProtection="1">
      <alignment horizontal="center" vertical="center" wrapText="1"/>
      <protection hidden="1"/>
    </xf>
    <xf numFmtId="2" fontId="13" fillId="3" borderId="9" xfId="1" applyNumberFormat="1" applyFont="1" applyFill="1" applyBorder="1" applyAlignment="1" applyProtection="1">
      <alignment horizontal="center" vertical="center" wrapText="1"/>
      <protection hidden="1"/>
    </xf>
    <xf numFmtId="2" fontId="3" fillId="2" borderId="1" xfId="1" applyNumberFormat="1" applyFont="1" applyFill="1" applyBorder="1" applyAlignment="1" applyProtection="1">
      <alignment horizontal="center" vertical="center"/>
      <protection hidden="1"/>
    </xf>
    <xf numFmtId="2" fontId="18" fillId="4" borderId="9" xfId="1" applyNumberFormat="1" applyFont="1" applyFill="1" applyBorder="1" applyAlignment="1" applyProtection="1">
      <alignment horizontal="center" vertical="center" wrapText="1"/>
      <protection hidden="1"/>
    </xf>
    <xf numFmtId="2" fontId="13" fillId="3" borderId="9" xfId="1" quotePrefix="1" applyNumberFormat="1" applyFont="1" applyFill="1" applyBorder="1" applyAlignment="1" applyProtection="1">
      <alignment horizontal="center" vertical="center" wrapText="1"/>
      <protection hidden="1"/>
    </xf>
    <xf numFmtId="2" fontId="18" fillId="9" borderId="9" xfId="1" applyNumberFormat="1" applyFont="1" applyFill="1" applyBorder="1" applyAlignment="1" applyProtection="1">
      <alignment horizontal="center" vertical="center"/>
      <protection hidden="1"/>
    </xf>
    <xf numFmtId="2" fontId="13" fillId="3" borderId="9" xfId="1" applyNumberFormat="1" applyFont="1" applyFill="1" applyBorder="1" applyAlignment="1" applyProtection="1">
      <alignment horizontal="center" vertical="center"/>
      <protection hidden="1"/>
    </xf>
    <xf numFmtId="2" fontId="13" fillId="9" borderId="9" xfId="1" applyNumberFormat="1" applyFont="1" applyFill="1" applyBorder="1" applyAlignment="1" applyProtection="1">
      <alignment horizontal="center" vertical="center"/>
      <protection hidden="1"/>
    </xf>
    <xf numFmtId="2" fontId="13" fillId="3" borderId="9" xfId="1" quotePrefix="1" applyNumberFormat="1" applyFont="1" applyFill="1" applyBorder="1" applyAlignment="1" applyProtection="1">
      <alignment horizontal="center" vertical="center"/>
      <protection hidden="1"/>
    </xf>
    <xf numFmtId="2" fontId="41" fillId="4" borderId="9" xfId="1" applyNumberFormat="1" applyFont="1" applyFill="1" applyBorder="1" applyAlignment="1" applyProtection="1">
      <alignment horizontal="center" vertical="center" wrapText="1"/>
      <protection hidden="1"/>
    </xf>
    <xf numFmtId="2" fontId="13" fillId="3" borderId="4" xfId="1" applyNumberFormat="1" applyFont="1" applyFill="1" applyBorder="1" applyAlignment="1" applyProtection="1">
      <alignment horizontal="center" vertical="center" wrapText="1"/>
      <protection hidden="1"/>
    </xf>
    <xf numFmtId="2" fontId="3" fillId="3" borderId="5" xfId="0" applyNumberFormat="1" applyFont="1" applyFill="1" applyBorder="1" applyAlignment="1" applyProtection="1">
      <alignment horizontal="center" vertical="center" wrapText="1"/>
      <protection hidden="1"/>
    </xf>
    <xf numFmtId="2" fontId="4" fillId="11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11" borderId="5" xfId="0" applyFont="1" applyFill="1" applyBorder="1" applyAlignment="1" applyProtection="1">
      <alignment vertical="center" wrapText="1"/>
      <protection hidden="1"/>
    </xf>
    <xf numFmtId="2" fontId="4" fillId="11" borderId="6" xfId="0" applyNumberFormat="1" applyFont="1" applyFill="1" applyBorder="1" applyAlignment="1" applyProtection="1">
      <alignment horizontal="center" vertical="center" wrapText="1"/>
      <protection hidden="1"/>
    </xf>
    <xf numFmtId="166" fontId="4" fillId="11" borderId="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vertical="center" wrapText="1"/>
      <protection hidden="1"/>
    </xf>
    <xf numFmtId="0" fontId="28" fillId="0" borderId="37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4" fontId="13" fillId="3" borderId="0" xfId="0" applyNumberFormat="1" applyFont="1" applyFill="1" applyAlignment="1" applyProtection="1">
      <alignment vertical="center"/>
      <protection hidden="1"/>
    </xf>
    <xf numFmtId="4" fontId="13" fillId="0" borderId="0" xfId="0" applyNumberFormat="1" applyFont="1" applyAlignment="1" applyProtection="1">
      <alignment vertical="center"/>
      <protection hidden="1"/>
    </xf>
    <xf numFmtId="2" fontId="13" fillId="3" borderId="54" xfId="0" applyNumberFormat="1" applyFont="1" applyFill="1" applyBorder="1" applyAlignment="1" applyProtection="1">
      <alignment horizontal="center" vertical="center" wrapText="1"/>
      <protection hidden="1"/>
    </xf>
    <xf numFmtId="2" fontId="13" fillId="3" borderId="55" xfId="0" applyNumberFormat="1" applyFont="1" applyFill="1" applyBorder="1" applyAlignment="1" applyProtection="1">
      <alignment horizontal="center" vertical="center" wrapText="1"/>
      <protection hidden="1"/>
    </xf>
    <xf numFmtId="10" fontId="3" fillId="0" borderId="13" xfId="0" applyNumberFormat="1" applyFont="1" applyBorder="1" applyAlignment="1" applyProtection="1">
      <alignment horizontal="center" vertical="center" wrapText="1"/>
      <protection hidden="1"/>
    </xf>
    <xf numFmtId="10" fontId="3" fillId="0" borderId="15" xfId="0" applyNumberFormat="1" applyFont="1" applyBorder="1" applyAlignment="1" applyProtection="1">
      <alignment horizontal="center" vertical="center" wrapText="1"/>
      <protection hidden="1"/>
    </xf>
    <xf numFmtId="10" fontId="3" fillId="11" borderId="13" xfId="0" applyNumberFormat="1" applyFont="1" applyFill="1" applyBorder="1" applyAlignment="1" applyProtection="1">
      <alignment horizontal="center" vertical="center" wrapText="1"/>
      <protection hidden="1"/>
    </xf>
    <xf numFmtId="10" fontId="3" fillId="11" borderId="15" xfId="0" applyNumberFormat="1" applyFont="1" applyFill="1" applyBorder="1" applyAlignment="1" applyProtection="1">
      <alignment horizontal="center" vertical="center" wrapText="1"/>
      <protection hidden="1"/>
    </xf>
    <xf numFmtId="2" fontId="13" fillId="3" borderId="52" xfId="0" applyNumberFormat="1" applyFont="1" applyFill="1" applyBorder="1" applyAlignment="1" applyProtection="1">
      <alignment horizontal="center" vertical="center" wrapText="1"/>
      <protection hidden="1"/>
    </xf>
    <xf numFmtId="2" fontId="13" fillId="3" borderId="53" xfId="0" applyNumberFormat="1" applyFont="1" applyFill="1" applyBorder="1" applyAlignment="1" applyProtection="1">
      <alignment horizontal="center" vertical="center" wrapText="1"/>
      <protection hidden="1"/>
    </xf>
    <xf numFmtId="2" fontId="13" fillId="11" borderId="52" xfId="0" applyNumberFormat="1" applyFont="1" applyFill="1" applyBorder="1" applyAlignment="1" applyProtection="1">
      <alignment horizontal="center" vertical="center" wrapText="1"/>
      <protection hidden="1"/>
    </xf>
    <xf numFmtId="2" fontId="13" fillId="11" borderId="53" xfId="0" applyNumberFormat="1" applyFont="1" applyFill="1" applyBorder="1" applyAlignment="1" applyProtection="1">
      <alignment horizontal="center" vertical="center" wrapText="1"/>
      <protection hidden="1"/>
    </xf>
    <xf numFmtId="2" fontId="13" fillId="11" borderId="54" xfId="0" applyNumberFormat="1" applyFont="1" applyFill="1" applyBorder="1" applyAlignment="1" applyProtection="1">
      <alignment horizontal="center" vertical="center" wrapText="1"/>
      <protection hidden="1"/>
    </xf>
    <xf numFmtId="2" fontId="13" fillId="11" borderId="55" xfId="0" applyNumberFormat="1" applyFont="1" applyFill="1" applyBorder="1" applyAlignment="1" applyProtection="1">
      <alignment horizontal="center" vertical="center" wrapText="1"/>
      <protection hidden="1"/>
    </xf>
    <xf numFmtId="49" fontId="4" fillId="0" borderId="1" xfId="0" applyNumberFormat="1" applyFont="1" applyBorder="1" applyAlignment="1" applyProtection="1">
      <alignment horizontal="center" vertical="center" wrapText="1"/>
      <protection hidden="1"/>
    </xf>
    <xf numFmtId="49" fontId="4" fillId="0" borderId="4" xfId="0" applyNumberFormat="1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2" fontId="3" fillId="0" borderId="13" xfId="0" applyNumberFormat="1" applyFont="1" applyBorder="1" applyAlignment="1" applyProtection="1">
      <alignment horizontal="center" vertical="center" wrapText="1"/>
      <protection hidden="1"/>
    </xf>
    <xf numFmtId="2" fontId="3" fillId="0" borderId="15" xfId="0" applyNumberFormat="1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2" fontId="4" fillId="0" borderId="13" xfId="0" applyNumberFormat="1" applyFont="1" applyBorder="1" applyAlignment="1" applyProtection="1">
      <alignment horizontal="center" vertical="center" wrapText="1"/>
      <protection hidden="1"/>
    </xf>
    <xf numFmtId="2" fontId="3" fillId="11" borderId="13" xfId="0" applyNumberFormat="1" applyFont="1" applyFill="1" applyBorder="1" applyAlignment="1" applyProtection="1">
      <alignment horizontal="center" vertical="center" wrapText="1"/>
      <protection hidden="1"/>
    </xf>
    <xf numFmtId="0" fontId="3" fillId="11" borderId="15" xfId="0" applyFont="1" applyFill="1" applyBorder="1" applyAlignment="1" applyProtection="1">
      <alignment horizontal="center" vertical="center" wrapText="1"/>
      <protection hidden="1"/>
    </xf>
    <xf numFmtId="2" fontId="3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15" xfId="0" applyFont="1" applyFill="1" applyBorder="1" applyAlignment="1" applyProtection="1">
      <alignment horizontal="center" vertical="center" wrapText="1"/>
      <protection hidden="1"/>
    </xf>
    <xf numFmtId="0" fontId="11" fillId="2" borderId="3" xfId="0" applyFont="1" applyFill="1" applyBorder="1" applyAlignment="1" applyProtection="1">
      <alignment horizontal="left" vertical="center" wrapText="1"/>
      <protection hidden="1"/>
    </xf>
    <xf numFmtId="0" fontId="11" fillId="2" borderId="50" xfId="0" applyFont="1" applyFill="1" applyBorder="1" applyAlignment="1" applyProtection="1">
      <alignment horizontal="left" vertical="center" wrapText="1"/>
      <protection hidden="1"/>
    </xf>
    <xf numFmtId="0" fontId="11" fillId="2" borderId="51" xfId="0" applyFont="1" applyFill="1" applyBorder="1" applyAlignment="1" applyProtection="1">
      <alignment horizontal="left" vertical="center" wrapText="1"/>
      <protection hidden="1"/>
    </xf>
    <xf numFmtId="1" fontId="32" fillId="0" borderId="32" xfId="2" applyNumberFormat="1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1" fontId="32" fillId="0" borderId="18" xfId="2" applyNumberFormat="1" applyFont="1" applyBorder="1" applyAlignment="1">
      <alignment horizontal="center" vertical="center" wrapText="1"/>
    </xf>
    <xf numFmtId="1" fontId="32" fillId="0" borderId="44" xfId="2" applyNumberFormat="1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57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165" fontId="4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2" fontId="13" fillId="3" borderId="52" xfId="0" applyNumberFormat="1" applyFont="1" applyFill="1" applyBorder="1" applyAlignment="1" applyProtection="1">
      <alignment horizontal="center" vertical="center"/>
      <protection hidden="1"/>
    </xf>
    <xf numFmtId="2" fontId="13" fillId="3" borderId="53" xfId="0" applyNumberFormat="1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51" xfId="0" applyFont="1" applyBorder="1" applyAlignment="1" applyProtection="1">
      <alignment horizontal="center" vertical="center" wrapText="1"/>
      <protection hidden="1"/>
    </xf>
  </cellXfs>
  <cellStyles count="6">
    <cellStyle name="Відсотковий" xfId="5" builtinId="5"/>
    <cellStyle name="Звичайний" xfId="0" builtinId="0"/>
    <cellStyle name="Обычный 2 2" xfId="2" xr:uid="{40A89BB2-6052-49DB-BED0-64A7C51B0FD0}"/>
    <cellStyle name="Обычный 2 2 2" xfId="4" xr:uid="{9A877A5B-F296-4AEA-97A6-B9AF3C1D9E4C}"/>
    <cellStyle name="Обычный 2 3" xfId="3" xr:uid="{BBCF5D11-C0F9-4172-A72B-8F37D05D555E}"/>
    <cellStyle name="Фінансовий" xfId="1" builtinId="3"/>
  </cellStyles>
  <dxfs count="0"/>
  <tableStyles count="0" defaultTableStyle="TableStyleMedium2" defaultPivotStyle="PivotStyleLight16"/>
  <colors>
    <mruColors>
      <color rgb="FFFFFFCC"/>
      <color rgb="FF66FF99"/>
      <color rgb="FF99FF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021C-18C2-410C-8B45-F1FAFCAA2EE7}">
  <dimension ref="B7:AM301"/>
  <sheetViews>
    <sheetView topLeftCell="AB4" zoomScale="70" zoomScaleNormal="70" workbookViewId="0">
      <selection activeCell="AI11" sqref="AI11:AJ11"/>
    </sheetView>
  </sheetViews>
  <sheetFormatPr defaultRowHeight="15" x14ac:dyDescent="0.25"/>
  <cols>
    <col min="3" max="3" width="69.28515625" customWidth="1"/>
    <col min="4" max="4" width="22.7109375" customWidth="1"/>
    <col min="5" max="5" width="13.140625" customWidth="1"/>
    <col min="6" max="6" width="14.140625" customWidth="1"/>
    <col min="7" max="7" width="23.7109375" style="264" customWidth="1"/>
    <col min="8" max="8" width="22.140625" customWidth="1"/>
    <col min="9" max="9" width="22.7109375" style="264" customWidth="1"/>
    <col min="10" max="10" width="22.7109375" customWidth="1"/>
    <col min="11" max="11" width="22.85546875" style="264" customWidth="1"/>
    <col min="12" max="12" width="21.7109375" customWidth="1"/>
    <col min="13" max="13" width="22.42578125" style="264" customWidth="1"/>
    <col min="14" max="14" width="21.28515625" customWidth="1"/>
    <col min="15" max="15" width="21.7109375" style="264" customWidth="1"/>
    <col min="16" max="16" width="22" customWidth="1"/>
    <col min="17" max="17" width="21.7109375" style="264" customWidth="1"/>
    <col min="18" max="18" width="21.7109375" customWidth="1"/>
    <col min="19" max="19" width="21.7109375" style="264" customWidth="1"/>
    <col min="20" max="20" width="22" customWidth="1"/>
    <col min="21" max="21" width="22" style="264" customWidth="1"/>
    <col min="22" max="22" width="22" customWidth="1"/>
    <col min="23" max="23" width="22" style="264" customWidth="1"/>
    <col min="24" max="24" width="23.28515625" customWidth="1"/>
    <col min="25" max="25" width="21.28515625" style="264" customWidth="1"/>
    <col min="26" max="26" width="22.28515625" customWidth="1"/>
    <col min="27" max="27" width="21.7109375" style="264" customWidth="1"/>
    <col min="28" max="28" width="21.28515625" customWidth="1"/>
    <col min="29" max="29" width="22.140625" style="264" customWidth="1"/>
    <col min="30" max="30" width="21.7109375" customWidth="1"/>
    <col min="31" max="31" width="21.7109375" style="264" customWidth="1"/>
    <col min="32" max="32" width="21.7109375" customWidth="1"/>
    <col min="33" max="33" width="22.42578125" style="264" customWidth="1"/>
    <col min="34" max="34" width="21.5703125" customWidth="1"/>
    <col min="35" max="35" width="22.28515625" style="264" customWidth="1"/>
    <col min="36" max="36" width="22.140625" customWidth="1"/>
    <col min="37" max="37" width="21.28515625" style="264" customWidth="1"/>
    <col min="38" max="38" width="21.28515625" customWidth="1"/>
    <col min="39" max="39" width="19.85546875" customWidth="1"/>
  </cols>
  <sheetData>
    <row r="7" spans="2:39" ht="15.75" thickBot="1" x14ac:dyDescent="0.3"/>
    <row r="8" spans="2:39" ht="33.6" customHeight="1" thickBot="1" x14ac:dyDescent="0.3">
      <c r="B8" s="331" t="s">
        <v>0</v>
      </c>
      <c r="C8" s="331" t="s">
        <v>1</v>
      </c>
      <c r="D8" s="333" t="s">
        <v>2</v>
      </c>
      <c r="E8" s="335" t="s">
        <v>3</v>
      </c>
      <c r="F8" s="335"/>
      <c r="G8" s="340" t="s">
        <v>4</v>
      </c>
      <c r="H8" s="341"/>
      <c r="I8" s="340" t="s">
        <v>5</v>
      </c>
      <c r="J8" s="341"/>
      <c r="K8" s="340" t="s">
        <v>6</v>
      </c>
      <c r="L8" s="341"/>
      <c r="M8" s="340" t="s">
        <v>7</v>
      </c>
      <c r="N8" s="341"/>
      <c r="O8" s="340" t="s">
        <v>8</v>
      </c>
      <c r="P8" s="341"/>
      <c r="Q8" s="340" t="s">
        <v>9</v>
      </c>
      <c r="R8" s="341"/>
      <c r="S8" s="342" t="s">
        <v>10</v>
      </c>
      <c r="T8" s="341"/>
      <c r="U8" s="342" t="s">
        <v>11</v>
      </c>
      <c r="V8" s="341"/>
      <c r="W8" s="342" t="s">
        <v>12</v>
      </c>
      <c r="X8" s="341"/>
      <c r="Y8" s="342" t="s">
        <v>13</v>
      </c>
      <c r="Z8" s="341"/>
      <c r="AA8" s="342" t="s">
        <v>14</v>
      </c>
      <c r="AB8" s="341"/>
      <c r="AC8" s="342" t="s">
        <v>15</v>
      </c>
      <c r="AD8" s="341"/>
      <c r="AE8" s="342" t="s">
        <v>16</v>
      </c>
      <c r="AF8" s="341"/>
      <c r="AG8" s="342" t="s">
        <v>17</v>
      </c>
      <c r="AH8" s="341"/>
      <c r="AI8" s="343" t="s">
        <v>18</v>
      </c>
      <c r="AJ8" s="344"/>
      <c r="AK8" s="345" t="s">
        <v>19</v>
      </c>
      <c r="AL8" s="346"/>
      <c r="AM8" s="338" t="s">
        <v>20</v>
      </c>
    </row>
    <row r="9" spans="2:39" ht="97.15" customHeight="1" thickBot="1" x14ac:dyDescent="0.3">
      <c r="B9" s="332"/>
      <c r="C9" s="332"/>
      <c r="D9" s="334"/>
      <c r="E9" s="268" t="s">
        <v>21</v>
      </c>
      <c r="F9" s="268" t="s">
        <v>22</v>
      </c>
      <c r="G9" s="283" t="s">
        <v>23</v>
      </c>
      <c r="H9" s="283" t="s">
        <v>24</v>
      </c>
      <c r="I9" s="286" t="s">
        <v>23</v>
      </c>
      <c r="J9" s="283" t="s">
        <v>24</v>
      </c>
      <c r="K9" s="286" t="s">
        <v>23</v>
      </c>
      <c r="L9" s="283" t="s">
        <v>24</v>
      </c>
      <c r="M9" s="286" t="s">
        <v>23</v>
      </c>
      <c r="N9" s="283" t="s">
        <v>24</v>
      </c>
      <c r="O9" s="286" t="s">
        <v>23</v>
      </c>
      <c r="P9" s="283" t="s">
        <v>24</v>
      </c>
      <c r="Q9" s="286" t="s">
        <v>23</v>
      </c>
      <c r="R9" s="283" t="s">
        <v>24</v>
      </c>
      <c r="S9" s="286" t="s">
        <v>23</v>
      </c>
      <c r="T9" s="283" t="s">
        <v>24</v>
      </c>
      <c r="U9" s="286" t="s">
        <v>23</v>
      </c>
      <c r="V9" s="283" t="s">
        <v>24</v>
      </c>
      <c r="W9" s="286" t="s">
        <v>23</v>
      </c>
      <c r="X9" s="283" t="s">
        <v>24</v>
      </c>
      <c r="Y9" s="286" t="s">
        <v>23</v>
      </c>
      <c r="Z9" s="283" t="s">
        <v>24</v>
      </c>
      <c r="AA9" s="286" t="s">
        <v>23</v>
      </c>
      <c r="AB9" s="283" t="s">
        <v>24</v>
      </c>
      <c r="AC9" s="286" t="s">
        <v>23</v>
      </c>
      <c r="AD9" s="283" t="s">
        <v>24</v>
      </c>
      <c r="AE9" s="286" t="s">
        <v>23</v>
      </c>
      <c r="AF9" s="283" t="s">
        <v>24</v>
      </c>
      <c r="AG9" s="286" t="s">
        <v>23</v>
      </c>
      <c r="AH9" s="283" t="s">
        <v>24</v>
      </c>
      <c r="AI9" s="309" t="s">
        <v>23</v>
      </c>
      <c r="AJ9" s="310" t="s">
        <v>24</v>
      </c>
      <c r="AK9" s="308" t="s">
        <v>23</v>
      </c>
      <c r="AL9" s="284" t="s">
        <v>24</v>
      </c>
      <c r="AM9" s="339"/>
    </row>
    <row r="10" spans="2:39" ht="18.75" thickBot="1" x14ac:dyDescent="0.3">
      <c r="B10" s="22"/>
      <c r="C10" s="22"/>
      <c r="D10" s="22"/>
      <c r="E10" s="22"/>
      <c r="F10" s="22"/>
      <c r="G10" s="266"/>
      <c r="H10" s="22"/>
      <c r="I10" s="266"/>
      <c r="J10" s="22"/>
      <c r="K10" s="266"/>
      <c r="L10" s="22"/>
      <c r="M10" s="266"/>
      <c r="N10" s="22"/>
      <c r="O10" s="266"/>
      <c r="P10" s="22"/>
      <c r="Q10" s="266"/>
      <c r="R10" s="22"/>
      <c r="S10" s="266"/>
      <c r="T10" s="22"/>
      <c r="U10" s="266"/>
      <c r="V10" s="22"/>
      <c r="W10" s="266"/>
      <c r="X10" s="22"/>
      <c r="Y10" s="266"/>
      <c r="Z10" s="22"/>
      <c r="AA10" s="266"/>
      <c r="AB10" s="22"/>
      <c r="AC10" s="266"/>
      <c r="AD10" s="22"/>
      <c r="AE10" s="266"/>
      <c r="AF10" s="22"/>
      <c r="AG10" s="266"/>
      <c r="AH10" s="22"/>
      <c r="AI10" s="311"/>
      <c r="AJ10" s="312"/>
      <c r="AK10" s="266"/>
      <c r="AL10" s="22"/>
    </row>
    <row r="11" spans="2:39" ht="85.9" customHeight="1" thickBot="1" x14ac:dyDescent="0.3">
      <c r="B11" s="25"/>
      <c r="C11" s="25" t="s">
        <v>25</v>
      </c>
      <c r="D11" s="26"/>
      <c r="E11" s="26"/>
      <c r="F11" s="26"/>
      <c r="G11" s="336" t="s">
        <v>26</v>
      </c>
      <c r="H11" s="337"/>
      <c r="I11" s="336" t="s">
        <v>26</v>
      </c>
      <c r="J11" s="337"/>
      <c r="K11" s="336" t="s">
        <v>26</v>
      </c>
      <c r="L11" s="337"/>
      <c r="M11" s="336" t="s">
        <v>26</v>
      </c>
      <c r="N11" s="337"/>
      <c r="O11" s="336" t="s">
        <v>26</v>
      </c>
      <c r="P11" s="337"/>
      <c r="Q11" s="336" t="s">
        <v>26</v>
      </c>
      <c r="R11" s="337"/>
      <c r="S11" s="336" t="s">
        <v>26</v>
      </c>
      <c r="T11" s="337"/>
      <c r="U11" s="336" t="s">
        <v>26</v>
      </c>
      <c r="V11" s="337"/>
      <c r="W11" s="336" t="s">
        <v>26</v>
      </c>
      <c r="X11" s="337"/>
      <c r="Y11" s="336" t="s">
        <v>26</v>
      </c>
      <c r="Z11" s="337"/>
      <c r="AA11" s="336" t="s">
        <v>26</v>
      </c>
      <c r="AB11" s="337"/>
      <c r="AC11" s="336" t="s">
        <v>26</v>
      </c>
      <c r="AD11" s="337"/>
      <c r="AE11" s="336" t="s">
        <v>26</v>
      </c>
      <c r="AF11" s="337"/>
      <c r="AG11" s="336" t="s">
        <v>26</v>
      </c>
      <c r="AH11" s="337"/>
      <c r="AI11" s="323">
        <f>+Усереднене!M10+Усереднене!N10</f>
        <v>2.0741214285714289</v>
      </c>
      <c r="AJ11" s="324"/>
      <c r="AK11" s="321" t="s">
        <v>26</v>
      </c>
      <c r="AL11" s="322"/>
      <c r="AM11" s="250"/>
    </row>
    <row r="12" spans="2:39" ht="33" customHeight="1" x14ac:dyDescent="0.25">
      <c r="B12" s="29" t="s">
        <v>27</v>
      </c>
      <c r="C12" s="347" t="s">
        <v>28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9"/>
    </row>
    <row r="13" spans="2:39" x14ac:dyDescent="0.25">
      <c r="B13" s="38" t="s">
        <v>29</v>
      </c>
      <c r="C13" s="39" t="s">
        <v>30</v>
      </c>
      <c r="D13" s="40"/>
      <c r="E13" s="229" t="s">
        <v>31</v>
      </c>
      <c r="F13" s="41"/>
      <c r="G13" s="325">
        <v>52.9</v>
      </c>
      <c r="H13" s="326"/>
      <c r="I13" s="325">
        <v>45.03</v>
      </c>
      <c r="J13" s="326"/>
      <c r="K13" s="325">
        <v>31.52</v>
      </c>
      <c r="L13" s="326"/>
      <c r="M13" s="325">
        <v>43.65</v>
      </c>
      <c r="N13" s="326"/>
      <c r="O13" s="325">
        <v>49.53</v>
      </c>
      <c r="P13" s="326"/>
      <c r="Q13" s="325">
        <v>41.56</v>
      </c>
      <c r="R13" s="326"/>
      <c r="S13" s="325">
        <v>49.88</v>
      </c>
      <c r="T13" s="326"/>
      <c r="U13" s="325">
        <v>43.93</v>
      </c>
      <c r="V13" s="326"/>
      <c r="W13" s="325">
        <v>40.869999999999997</v>
      </c>
      <c r="X13" s="326"/>
      <c r="Y13" s="325">
        <v>37.81</v>
      </c>
      <c r="Z13" s="326"/>
      <c r="AA13" s="325">
        <v>45.03</v>
      </c>
      <c r="AB13" s="326"/>
      <c r="AC13" s="325">
        <v>45.03</v>
      </c>
      <c r="AD13" s="326"/>
      <c r="AE13" s="325">
        <v>36.090000000000003</v>
      </c>
      <c r="AF13" s="326"/>
      <c r="AG13" s="325">
        <v>57.85</v>
      </c>
      <c r="AH13" s="326"/>
      <c r="AI13" s="327">
        <v>44.33428571428572</v>
      </c>
      <c r="AJ13" s="328"/>
      <c r="AK13" s="325">
        <v>44.33428571428572</v>
      </c>
      <c r="AL13" s="326"/>
      <c r="AM13" s="249"/>
    </row>
    <row r="14" spans="2:39" x14ac:dyDescent="0.25">
      <c r="B14" s="38" t="s">
        <v>32</v>
      </c>
      <c r="C14" s="39" t="s">
        <v>30</v>
      </c>
      <c r="D14" s="40"/>
      <c r="E14" s="229" t="s">
        <v>33</v>
      </c>
      <c r="F14" s="41"/>
      <c r="G14" s="325">
        <v>59.8</v>
      </c>
      <c r="H14" s="326"/>
      <c r="I14" s="325">
        <v>50.91</v>
      </c>
      <c r="J14" s="326"/>
      <c r="K14" s="325">
        <v>35.630000000000003</v>
      </c>
      <c r="L14" s="326"/>
      <c r="M14" s="325">
        <v>49.35</v>
      </c>
      <c r="N14" s="326"/>
      <c r="O14" s="325">
        <v>55.99</v>
      </c>
      <c r="P14" s="326"/>
      <c r="Q14" s="325">
        <v>46.98</v>
      </c>
      <c r="R14" s="326"/>
      <c r="S14" s="325">
        <v>56.38</v>
      </c>
      <c r="T14" s="326"/>
      <c r="U14" s="325">
        <v>49.66</v>
      </c>
      <c r="V14" s="326"/>
      <c r="W14" s="325">
        <v>46.2</v>
      </c>
      <c r="X14" s="326"/>
      <c r="Y14" s="325">
        <v>42.74</v>
      </c>
      <c r="Z14" s="326"/>
      <c r="AA14" s="325">
        <v>50.91</v>
      </c>
      <c r="AB14" s="326"/>
      <c r="AC14" s="325">
        <v>50.91</v>
      </c>
      <c r="AD14" s="326"/>
      <c r="AE14" s="325">
        <v>40.79</v>
      </c>
      <c r="AF14" s="326"/>
      <c r="AG14" s="325">
        <v>65.39</v>
      </c>
      <c r="AH14" s="326"/>
      <c r="AI14" s="327">
        <v>50.117142857142859</v>
      </c>
      <c r="AJ14" s="328"/>
      <c r="AK14" s="325">
        <v>50.117142857142859</v>
      </c>
      <c r="AL14" s="326"/>
      <c r="AM14" s="249"/>
    </row>
    <row r="15" spans="2:39" x14ac:dyDescent="0.25">
      <c r="B15" s="38" t="s">
        <v>34</v>
      </c>
      <c r="C15" s="39" t="s">
        <v>30</v>
      </c>
      <c r="D15" s="40"/>
      <c r="E15" s="229" t="s">
        <v>35</v>
      </c>
      <c r="F15" s="41"/>
      <c r="G15" s="325">
        <v>66.7</v>
      </c>
      <c r="H15" s="326"/>
      <c r="I15" s="325">
        <v>56.78</v>
      </c>
      <c r="J15" s="326"/>
      <c r="K15" s="325">
        <v>39.74</v>
      </c>
      <c r="L15" s="326"/>
      <c r="M15" s="325">
        <v>55.04</v>
      </c>
      <c r="N15" s="326"/>
      <c r="O15" s="325">
        <v>62.45</v>
      </c>
      <c r="P15" s="326"/>
      <c r="Q15" s="325">
        <v>52.4</v>
      </c>
      <c r="R15" s="326"/>
      <c r="S15" s="325">
        <v>62.89</v>
      </c>
      <c r="T15" s="326"/>
      <c r="U15" s="325">
        <v>55.39</v>
      </c>
      <c r="V15" s="326"/>
      <c r="W15" s="325">
        <v>51.53</v>
      </c>
      <c r="X15" s="326"/>
      <c r="Y15" s="325">
        <v>47.68</v>
      </c>
      <c r="Z15" s="326"/>
      <c r="AA15" s="325">
        <v>56.78</v>
      </c>
      <c r="AB15" s="326"/>
      <c r="AC15" s="325">
        <v>56.78</v>
      </c>
      <c r="AD15" s="326"/>
      <c r="AE15" s="325">
        <v>45.5</v>
      </c>
      <c r="AF15" s="326"/>
      <c r="AG15" s="325">
        <v>72.94</v>
      </c>
      <c r="AH15" s="326"/>
      <c r="AI15" s="327">
        <v>55.899999999999991</v>
      </c>
      <c r="AJ15" s="328"/>
      <c r="AK15" s="325">
        <v>55.899999999999991</v>
      </c>
      <c r="AL15" s="326"/>
      <c r="AM15" s="249"/>
    </row>
    <row r="16" spans="2:39" x14ac:dyDescent="0.25">
      <c r="B16" s="38" t="s">
        <v>36</v>
      </c>
      <c r="C16" s="39" t="s">
        <v>30</v>
      </c>
      <c r="D16" s="40"/>
      <c r="E16" s="229" t="s">
        <v>37</v>
      </c>
      <c r="F16" s="41"/>
      <c r="G16" s="325">
        <v>73.599999999999994</v>
      </c>
      <c r="H16" s="326"/>
      <c r="I16" s="325">
        <v>62.66</v>
      </c>
      <c r="J16" s="326"/>
      <c r="K16" s="325">
        <v>43.86</v>
      </c>
      <c r="L16" s="326"/>
      <c r="M16" s="325">
        <v>60.74</v>
      </c>
      <c r="N16" s="326"/>
      <c r="O16" s="325">
        <v>68.91</v>
      </c>
      <c r="P16" s="326"/>
      <c r="Q16" s="325">
        <v>57.82</v>
      </c>
      <c r="R16" s="326"/>
      <c r="S16" s="325">
        <v>69.39</v>
      </c>
      <c r="T16" s="326"/>
      <c r="U16" s="325">
        <v>61.12</v>
      </c>
      <c r="V16" s="326"/>
      <c r="W16" s="325">
        <v>56.86</v>
      </c>
      <c r="X16" s="326"/>
      <c r="Y16" s="325">
        <v>52.61</v>
      </c>
      <c r="Z16" s="326"/>
      <c r="AA16" s="325">
        <v>62.66</v>
      </c>
      <c r="AB16" s="326"/>
      <c r="AC16" s="325">
        <v>62.66</v>
      </c>
      <c r="AD16" s="326"/>
      <c r="AE16" s="325">
        <v>50.21</v>
      </c>
      <c r="AF16" s="326"/>
      <c r="AG16" s="325">
        <v>80.48</v>
      </c>
      <c r="AH16" s="326"/>
      <c r="AI16" s="327">
        <v>61.684285714285707</v>
      </c>
      <c r="AJ16" s="328"/>
      <c r="AK16" s="325">
        <v>61.684285714285707</v>
      </c>
      <c r="AL16" s="326"/>
      <c r="AM16" s="249"/>
    </row>
    <row r="17" spans="2:39" ht="15.75" thickBot="1" x14ac:dyDescent="0.3">
      <c r="B17" s="38" t="s">
        <v>38</v>
      </c>
      <c r="C17" s="39" t="s">
        <v>30</v>
      </c>
      <c r="D17" s="40"/>
      <c r="E17" s="229" t="s">
        <v>39</v>
      </c>
      <c r="F17" s="41"/>
      <c r="G17" s="319">
        <v>82.8</v>
      </c>
      <c r="H17" s="320"/>
      <c r="I17" s="319">
        <v>70.489999999999995</v>
      </c>
      <c r="J17" s="320"/>
      <c r="K17" s="319">
        <v>49.34</v>
      </c>
      <c r="L17" s="320"/>
      <c r="M17" s="319">
        <v>68.33</v>
      </c>
      <c r="N17" s="320"/>
      <c r="O17" s="319">
        <v>77.53</v>
      </c>
      <c r="P17" s="320"/>
      <c r="Q17" s="319">
        <v>65.05</v>
      </c>
      <c r="R17" s="320"/>
      <c r="S17" s="319">
        <v>78.069999999999993</v>
      </c>
      <c r="T17" s="320"/>
      <c r="U17" s="319">
        <v>68.760000000000005</v>
      </c>
      <c r="V17" s="320"/>
      <c r="W17" s="319">
        <v>63.97</v>
      </c>
      <c r="X17" s="320"/>
      <c r="Y17" s="319">
        <v>59.18</v>
      </c>
      <c r="Z17" s="320"/>
      <c r="AA17" s="319">
        <v>70.489999999999995</v>
      </c>
      <c r="AB17" s="320"/>
      <c r="AC17" s="319">
        <v>70.489999999999995</v>
      </c>
      <c r="AD17" s="320"/>
      <c r="AE17" s="319">
        <v>56.48</v>
      </c>
      <c r="AF17" s="320"/>
      <c r="AG17" s="319">
        <v>90.54</v>
      </c>
      <c r="AH17" s="320"/>
      <c r="AI17" s="329">
        <v>69.394285714285715</v>
      </c>
      <c r="AJ17" s="330"/>
      <c r="AK17" s="319">
        <v>69.394285714285715</v>
      </c>
      <c r="AL17" s="320"/>
      <c r="AM17" s="249"/>
    </row>
    <row r="18" spans="2:39" ht="18" x14ac:dyDescent="0.25">
      <c r="B18" s="49" t="s">
        <v>40</v>
      </c>
      <c r="C18" s="258" t="s">
        <v>41</v>
      </c>
      <c r="D18" s="258"/>
      <c r="E18" s="258"/>
      <c r="F18" s="258"/>
      <c r="G18" s="258">
        <f t="shared" ref="G18" si="0">SUM(G21:G301)</f>
        <v>249652.81000000003</v>
      </c>
      <c r="H18" s="258">
        <f>SUM(H21:H301)</f>
        <v>208043.95623499999</v>
      </c>
      <c r="I18" s="258">
        <f t="shared" ref="I18:AK18" si="1">SUM(I21:I301)</f>
        <v>231217.13999999996</v>
      </c>
      <c r="J18" s="258">
        <f t="shared" si="1"/>
        <v>192680.9354349999</v>
      </c>
      <c r="K18" s="258">
        <f t="shared" si="1"/>
        <v>199542.35999999987</v>
      </c>
      <c r="L18" s="258">
        <f t="shared" si="1"/>
        <v>166285.27163499984</v>
      </c>
      <c r="M18" s="258">
        <f t="shared" si="1"/>
        <v>227977.64999999991</v>
      </c>
      <c r="N18" s="258">
        <f t="shared" si="1"/>
        <v>189981.36823499986</v>
      </c>
      <c r="O18" s="258">
        <f t="shared" si="1"/>
        <v>241745.96000000002</v>
      </c>
      <c r="P18" s="258">
        <f t="shared" si="1"/>
        <v>201455.04123500016</v>
      </c>
      <c r="Q18" s="258">
        <f t="shared" si="1"/>
        <v>223066.99000000011</v>
      </c>
      <c r="R18" s="258">
        <f t="shared" si="1"/>
        <v>185889.15883500001</v>
      </c>
      <c r="S18" s="258">
        <f t="shared" si="1"/>
        <v>242561.47999999989</v>
      </c>
      <c r="T18" s="258">
        <f t="shared" si="1"/>
        <v>202134.56903500005</v>
      </c>
      <c r="U18" s="258">
        <f t="shared" si="1"/>
        <v>228627.58000000007</v>
      </c>
      <c r="V18" s="258">
        <f t="shared" si="1"/>
        <v>190522.93843500013</v>
      </c>
      <c r="W18" s="258">
        <f t="shared" si="1"/>
        <v>221448.35999999993</v>
      </c>
      <c r="X18" s="258">
        <f t="shared" si="1"/>
        <v>184540.22923499995</v>
      </c>
      <c r="Y18" s="258">
        <f t="shared" si="1"/>
        <v>214290.18000000002</v>
      </c>
      <c r="Z18" s="258">
        <f t="shared" si="1"/>
        <v>178575.21003499997</v>
      </c>
      <c r="AA18" s="258">
        <f t="shared" si="1"/>
        <v>231217.13999999996</v>
      </c>
      <c r="AB18" s="258">
        <f t="shared" si="1"/>
        <v>192680.9354349999</v>
      </c>
      <c r="AC18" s="258">
        <f t="shared" si="1"/>
        <v>231217.13999999996</v>
      </c>
      <c r="AD18" s="258">
        <f t="shared" si="1"/>
        <v>192680.9354349999</v>
      </c>
      <c r="AE18" s="258">
        <f t="shared" si="1"/>
        <v>210245.72000000003</v>
      </c>
      <c r="AF18" s="258">
        <f t="shared" si="1"/>
        <v>175204.7648350001</v>
      </c>
      <c r="AG18" s="258">
        <f t="shared" si="1"/>
        <v>261249.69</v>
      </c>
      <c r="AH18" s="258">
        <f t="shared" si="1"/>
        <v>217708.03983500027</v>
      </c>
      <c r="AI18" s="258">
        <f t="shared" si="1"/>
        <v>316064.3866666666</v>
      </c>
      <c r="AJ18" s="258">
        <f t="shared" si="1"/>
        <v>257207.9499999999</v>
      </c>
      <c r="AK18" s="258">
        <f t="shared" si="1"/>
        <v>229542.24000000005</v>
      </c>
      <c r="AL18" s="258">
        <f>SUM(AL21:AL301)</f>
        <v>191284.30153928552</v>
      </c>
      <c r="AM18" s="277">
        <f>+(AL18-AJ18)/AJ18</f>
        <v>-0.25630486328558044</v>
      </c>
    </row>
    <row r="19" spans="2:39" ht="33" x14ac:dyDescent="0.25">
      <c r="B19" s="54" t="s">
        <v>42</v>
      </c>
      <c r="C19" s="94" t="s">
        <v>43</v>
      </c>
      <c r="D19" s="56"/>
      <c r="E19" s="56"/>
      <c r="F19" s="57"/>
      <c r="G19" s="288"/>
      <c r="H19" s="57"/>
      <c r="I19" s="288"/>
      <c r="J19" s="57"/>
      <c r="K19" s="288"/>
      <c r="L19" s="57"/>
      <c r="M19" s="288"/>
      <c r="N19" s="57"/>
      <c r="O19" s="288"/>
      <c r="P19" s="57"/>
      <c r="Q19" s="288"/>
      <c r="R19" s="57"/>
      <c r="S19" s="288"/>
      <c r="T19" s="57"/>
      <c r="U19" s="288"/>
      <c r="V19" s="57"/>
      <c r="W19" s="288"/>
      <c r="X19" s="57"/>
      <c r="Y19" s="288"/>
      <c r="Z19" s="57"/>
      <c r="AA19" s="288"/>
      <c r="AB19" s="57"/>
      <c r="AC19" s="288"/>
      <c r="AD19" s="57"/>
      <c r="AE19" s="288"/>
      <c r="AF19" s="57"/>
      <c r="AG19" s="288"/>
      <c r="AH19" s="57"/>
      <c r="AI19" s="288"/>
      <c r="AJ19" s="57"/>
      <c r="AK19" s="288"/>
      <c r="AL19" s="57"/>
      <c r="AM19" s="270"/>
    </row>
    <row r="20" spans="2:39" ht="30" x14ac:dyDescent="0.25">
      <c r="B20" s="95" t="s">
        <v>29</v>
      </c>
      <c r="C20" s="96" t="s">
        <v>44</v>
      </c>
      <c r="D20" s="97"/>
      <c r="E20" s="97"/>
      <c r="F20" s="98"/>
      <c r="G20" s="285"/>
      <c r="H20" s="98"/>
      <c r="I20" s="285"/>
      <c r="J20" s="98"/>
      <c r="K20" s="285"/>
      <c r="L20" s="98"/>
      <c r="M20" s="285"/>
      <c r="N20" s="98"/>
      <c r="O20" s="285"/>
      <c r="P20" s="98"/>
      <c r="Q20" s="285"/>
      <c r="R20" s="98"/>
      <c r="S20" s="285"/>
      <c r="T20" s="98"/>
      <c r="U20" s="285"/>
      <c r="V20" s="98"/>
      <c r="W20" s="285"/>
      <c r="X20" s="98"/>
      <c r="Y20" s="285"/>
      <c r="Z20" s="98"/>
      <c r="AA20" s="285"/>
      <c r="AB20" s="98"/>
      <c r="AC20" s="285"/>
      <c r="AD20" s="98"/>
      <c r="AE20" s="285"/>
      <c r="AF20" s="98"/>
      <c r="AG20" s="285"/>
      <c r="AH20" s="98"/>
      <c r="AI20" s="285"/>
      <c r="AJ20" s="98"/>
      <c r="AK20" s="285"/>
      <c r="AL20" s="98"/>
      <c r="AM20" s="271"/>
    </row>
    <row r="21" spans="2:39" x14ac:dyDescent="0.25">
      <c r="B21" s="95" t="s">
        <v>45</v>
      </c>
      <c r="C21" s="101" t="s">
        <v>46</v>
      </c>
      <c r="D21" s="97" t="s">
        <v>47</v>
      </c>
      <c r="E21" s="97" t="s">
        <v>48</v>
      </c>
      <c r="F21" s="102" t="s">
        <v>49</v>
      </c>
      <c r="G21" s="285">
        <f>+Кропивницький!T21</f>
        <v>41.34</v>
      </c>
      <c r="H21" s="251">
        <f>+Кропивницький!Q21</f>
        <v>34.450990000000004</v>
      </c>
      <c r="I21" s="297">
        <f>+Дніпро!T21</f>
        <v>38.57</v>
      </c>
      <c r="J21" s="251">
        <f>+Дніпро!Q21</f>
        <v>32.145189999999999</v>
      </c>
      <c r="K21" s="297">
        <f>+Харків!T21</f>
        <v>33.85</v>
      </c>
      <c r="L21" s="251">
        <f>+Харків!Q21</f>
        <v>28.204589999999996</v>
      </c>
      <c r="M21" s="297">
        <f>+Криворіж!T21</f>
        <v>38.090000000000003</v>
      </c>
      <c r="N21" s="251">
        <f>+Криворіж!Q21</f>
        <v>31.74259</v>
      </c>
      <c r="O21" s="297">
        <f>+'Харків міськ'!T21</f>
        <v>40.159999999999997</v>
      </c>
      <c r="P21" s="251">
        <f>+'Харків міськ'!Q21</f>
        <v>33.462790000000005</v>
      </c>
      <c r="Q21" s="297">
        <f>+Київ!T21</f>
        <v>37.36</v>
      </c>
      <c r="R21" s="251">
        <f>+Київ!Q21</f>
        <v>31.13259</v>
      </c>
      <c r="S21" s="297">
        <f>+Львів!T21</f>
        <v>40.270000000000003</v>
      </c>
      <c r="T21" s="251">
        <f>+Львів!Q21</f>
        <v>33.560390000000005</v>
      </c>
      <c r="U21" s="297">
        <f>+Житомир!T21</f>
        <v>38.19</v>
      </c>
      <c r="V21" s="251">
        <f>+Житомир!Q21</f>
        <v>31.827989999999996</v>
      </c>
      <c r="W21" s="297">
        <f>+Хмельницький!T21</f>
        <v>37.119999999999997</v>
      </c>
      <c r="X21" s="251">
        <f>+Хмельницький!Q21</f>
        <v>30.937390000000001</v>
      </c>
      <c r="Y21" s="297">
        <f>+Вінниця!T21</f>
        <v>36.04</v>
      </c>
      <c r="Z21" s="251">
        <f>+Вінниця!Q21</f>
        <v>30.034589999999998</v>
      </c>
      <c r="AA21" s="297">
        <f>+Дніпропетровськ!T21</f>
        <v>38.57</v>
      </c>
      <c r="AB21" s="251">
        <f>+Дніпропетровськ!Q21</f>
        <v>32.145189999999999</v>
      </c>
      <c r="AC21" s="297">
        <f>+Сумська!T21</f>
        <v>38.57</v>
      </c>
      <c r="AD21" s="251">
        <f>+Сумська!Q21</f>
        <v>32.145189999999999</v>
      </c>
      <c r="AE21" s="297">
        <f>+ІвФранківськ!T21</f>
        <v>35.44</v>
      </c>
      <c r="AF21" s="251">
        <f>+ІвФранківськ!Q21</f>
        <v>29.534389999999998</v>
      </c>
      <c r="AG21" s="297">
        <f>+Миколаїв!T21</f>
        <v>43.08</v>
      </c>
      <c r="AH21" s="251">
        <f>+Миколаїв!Q21</f>
        <v>35.902790000000003</v>
      </c>
      <c r="AI21" s="297">
        <f>+Усереднене!T21</f>
        <v>46.22</v>
      </c>
      <c r="AJ21" s="251">
        <f>+Усереднене!Q21</f>
        <v>38.519999999999996</v>
      </c>
      <c r="AK21" s="297">
        <f>+Усереднена!T21</f>
        <v>38.340000000000003</v>
      </c>
      <c r="AL21" s="251">
        <f>+Усереднена!Q21</f>
        <v>31.94999</v>
      </c>
      <c r="AM21" s="271">
        <f>+(AL21-AJ21)/AJ21</f>
        <v>-0.17056100726895113</v>
      </c>
    </row>
    <row r="22" spans="2:39" x14ac:dyDescent="0.25">
      <c r="B22" s="95" t="s">
        <v>50</v>
      </c>
      <c r="C22" s="101" t="s">
        <v>51</v>
      </c>
      <c r="D22" s="97" t="s">
        <v>47</v>
      </c>
      <c r="E22" s="97" t="s">
        <v>48</v>
      </c>
      <c r="F22" s="102" t="s">
        <v>49</v>
      </c>
      <c r="G22" s="285">
        <f>+Кропивницький!T22</f>
        <v>57.41</v>
      </c>
      <c r="H22" s="251">
        <f>+Кропивницький!Q22</f>
        <v>47.840574999999994</v>
      </c>
      <c r="I22" s="297">
        <f>+Дніпро!T22</f>
        <v>53.57</v>
      </c>
      <c r="J22" s="251">
        <f>+Дніпро!Q22</f>
        <v>44.64417499999999</v>
      </c>
      <c r="K22" s="297">
        <f>+Харків!T22</f>
        <v>47</v>
      </c>
      <c r="L22" s="251">
        <f>+Харків!Q22</f>
        <v>39.166374999999995</v>
      </c>
      <c r="M22" s="297">
        <f>+Криворіж!T22</f>
        <v>52.9</v>
      </c>
      <c r="N22" s="251">
        <f>+Криворіж!Q22</f>
        <v>44.08297499999999</v>
      </c>
      <c r="O22" s="297">
        <f>+'Харків міськ'!T22</f>
        <v>55.77</v>
      </c>
      <c r="P22" s="251">
        <f>+'Харків міськ'!Q22</f>
        <v>46.474174999999988</v>
      </c>
      <c r="Q22" s="297">
        <f>+Київ!T22</f>
        <v>51.89</v>
      </c>
      <c r="R22" s="251">
        <f>+Київ!Q22</f>
        <v>43.241174999999991</v>
      </c>
      <c r="S22" s="297">
        <f>+Львів!T22</f>
        <v>55.93</v>
      </c>
      <c r="T22" s="251">
        <f>+Львів!Q22</f>
        <v>46.608374999999995</v>
      </c>
      <c r="U22" s="297">
        <f>+Житомир!T22</f>
        <v>53.05</v>
      </c>
      <c r="V22" s="251">
        <f>+Житомир!Q22</f>
        <v>44.20497499999999</v>
      </c>
      <c r="W22" s="297">
        <f>+Хмельницький!T22</f>
        <v>51.55</v>
      </c>
      <c r="X22" s="251">
        <f>+Хмельницький!Q22</f>
        <v>42.960574999999992</v>
      </c>
      <c r="Y22" s="297">
        <f>+Вінниця!T22</f>
        <v>50.06</v>
      </c>
      <c r="Z22" s="251">
        <f>+Вінниця!Q22</f>
        <v>41.716174999999993</v>
      </c>
      <c r="AA22" s="297">
        <f>+Дніпропетровськ!T22</f>
        <v>53.57</v>
      </c>
      <c r="AB22" s="251">
        <f>+Дніпропетровськ!Q22</f>
        <v>44.64417499999999</v>
      </c>
      <c r="AC22" s="297">
        <f>+Сумська!T22</f>
        <v>53.57</v>
      </c>
      <c r="AD22" s="251">
        <f>+Сумська!Q22</f>
        <v>44.64417499999999</v>
      </c>
      <c r="AE22" s="297">
        <f>+ІвФранківськ!T22</f>
        <v>49.21</v>
      </c>
      <c r="AF22" s="251">
        <f>+ІвФранківськ!Q22</f>
        <v>41.008574999999993</v>
      </c>
      <c r="AG22" s="297">
        <f>+Миколаїв!T22</f>
        <v>59.82</v>
      </c>
      <c r="AH22" s="251">
        <f>+Миколаїв!Q22</f>
        <v>49.853574999999992</v>
      </c>
      <c r="AI22" s="297">
        <f>+Усереднене!T22</f>
        <v>64.180000000000007</v>
      </c>
      <c r="AJ22" s="251">
        <f>+Усереднене!Q22</f>
        <v>53.480000000000004</v>
      </c>
      <c r="AK22" s="297">
        <f>+Усереднена!T22</f>
        <v>53.24</v>
      </c>
      <c r="AL22" s="251">
        <f>+Усереднена!Q22</f>
        <v>44.363574999999997</v>
      </c>
      <c r="AM22" s="271">
        <f t="shared" ref="AM22:AM85" si="2">+(AL22-AJ22)/AJ22</f>
        <v>-0.17046419222139128</v>
      </c>
    </row>
    <row r="23" spans="2:39" x14ac:dyDescent="0.25">
      <c r="B23" s="95" t="s">
        <v>52</v>
      </c>
      <c r="C23" s="101" t="s">
        <v>53</v>
      </c>
      <c r="D23" s="97" t="s">
        <v>47</v>
      </c>
      <c r="E23" s="97" t="s">
        <v>48</v>
      </c>
      <c r="F23" s="102" t="s">
        <v>49</v>
      </c>
      <c r="G23" s="285">
        <f>+Кропивницький!T23</f>
        <v>91.86</v>
      </c>
      <c r="H23" s="251">
        <f>+Кропивницький!Q23</f>
        <v>76.553799999999995</v>
      </c>
      <c r="I23" s="297">
        <f>+Дніпро!T23</f>
        <v>85.72</v>
      </c>
      <c r="J23" s="251">
        <f>+Дніпро!Q23</f>
        <v>71.4298</v>
      </c>
      <c r="K23" s="297">
        <f>+Харків!T23</f>
        <v>75.19</v>
      </c>
      <c r="L23" s="251">
        <f>+Харків!Q23</f>
        <v>62.658000000000001</v>
      </c>
      <c r="M23" s="297">
        <f>+Криворіж!T23</f>
        <v>84.65</v>
      </c>
      <c r="N23" s="251">
        <f>+Криворіж!Q23</f>
        <v>70.539200000000008</v>
      </c>
      <c r="O23" s="297">
        <f>+'Харків міськ'!T23</f>
        <v>89.23</v>
      </c>
      <c r="P23" s="251">
        <f>+'Харків міськ'!Q23</f>
        <v>74.357799999999997</v>
      </c>
      <c r="Q23" s="297">
        <f>+Київ!T23</f>
        <v>83.02</v>
      </c>
      <c r="R23" s="251">
        <f>+Київ!Q23</f>
        <v>69.185000000000002</v>
      </c>
      <c r="S23" s="297">
        <f>+Львів!T23</f>
        <v>89.49</v>
      </c>
      <c r="T23" s="251">
        <f>+Львів!Q23</f>
        <v>74.577399999999997</v>
      </c>
      <c r="U23" s="297">
        <f>+Житомир!T23</f>
        <v>84.87</v>
      </c>
      <c r="V23" s="251">
        <f>+Житомир!Q23</f>
        <v>70.722200000000001</v>
      </c>
      <c r="W23" s="297">
        <f>+Хмельницький!T23</f>
        <v>82.48</v>
      </c>
      <c r="X23" s="251">
        <f>+Хмельницький!Q23</f>
        <v>68.733599999999996</v>
      </c>
      <c r="Y23" s="297">
        <f>+Вінниця!T23</f>
        <v>80.09</v>
      </c>
      <c r="Z23" s="251">
        <f>+Вінниця!Q23</f>
        <v>66.745000000000005</v>
      </c>
      <c r="AA23" s="297">
        <f>+Дніпропетровськ!T23</f>
        <v>85.72</v>
      </c>
      <c r="AB23" s="251">
        <f>+Дніпропетровськ!Q23</f>
        <v>71.4298</v>
      </c>
      <c r="AC23" s="297">
        <f>+Сумська!T23</f>
        <v>85.72</v>
      </c>
      <c r="AD23" s="251">
        <f>+Сумська!Q23</f>
        <v>71.4298</v>
      </c>
      <c r="AE23" s="297">
        <f>+ІвФранківськ!T23</f>
        <v>78.75</v>
      </c>
      <c r="AF23" s="251">
        <f>+ІвФранківськ!Q23</f>
        <v>65.622599999999991</v>
      </c>
      <c r="AG23" s="297">
        <f>+Миколаїв!T23</f>
        <v>95.71</v>
      </c>
      <c r="AH23" s="251">
        <f>+Миколаїв!Q23</f>
        <v>79.7624</v>
      </c>
      <c r="AI23" s="297">
        <f>+Усереднене!T23</f>
        <v>102.66</v>
      </c>
      <c r="AJ23" s="251">
        <f>+Усереднене!Q23</f>
        <v>85.55</v>
      </c>
      <c r="AK23" s="297">
        <f>+Усереднена!T23</f>
        <v>85.190000000000012</v>
      </c>
      <c r="AL23" s="251">
        <f>+Усереднена!Q23</f>
        <v>70.985720000000001</v>
      </c>
      <c r="AM23" s="271">
        <f t="shared" si="2"/>
        <v>-0.17024289888953825</v>
      </c>
    </row>
    <row r="24" spans="2:39" x14ac:dyDescent="0.25">
      <c r="B24" s="95" t="s">
        <v>54</v>
      </c>
      <c r="C24" s="101" t="s">
        <v>55</v>
      </c>
      <c r="D24" s="97" t="s">
        <v>47</v>
      </c>
      <c r="E24" s="97" t="s">
        <v>48</v>
      </c>
      <c r="F24" s="102" t="s">
        <v>49</v>
      </c>
      <c r="G24" s="285">
        <f>+Кропивницький!T24</f>
        <v>133.21</v>
      </c>
      <c r="H24" s="251">
        <f>+Кропивницький!Q24</f>
        <v>111.00478999999999</v>
      </c>
      <c r="I24" s="297">
        <f>+Дніпро!T24</f>
        <v>124.3</v>
      </c>
      <c r="J24" s="251">
        <f>+Дніпро!Q24</f>
        <v>103.58718999999999</v>
      </c>
      <c r="K24" s="297">
        <f>+Харків!T24</f>
        <v>109.04</v>
      </c>
      <c r="L24" s="251">
        <f>+Харків!Q24</f>
        <v>90.862589999999983</v>
      </c>
      <c r="M24" s="297">
        <f>+Криворіж!T24</f>
        <v>122.75</v>
      </c>
      <c r="N24" s="251">
        <f>+Криворіж!Q24</f>
        <v>102.29398999999998</v>
      </c>
      <c r="O24" s="297">
        <f>+'Харків міськ'!T24</f>
        <v>129.38</v>
      </c>
      <c r="P24" s="251">
        <f>+'Харків міськ'!Q24</f>
        <v>107.82058999999998</v>
      </c>
      <c r="Q24" s="297">
        <f>+Київ!T24</f>
        <v>120.38</v>
      </c>
      <c r="R24" s="251">
        <f>+Київ!Q24</f>
        <v>100.31759</v>
      </c>
      <c r="S24" s="297">
        <f>+Львів!T24</f>
        <v>129.78</v>
      </c>
      <c r="T24" s="251">
        <f>+Львів!Q24</f>
        <v>108.14999</v>
      </c>
      <c r="U24" s="297">
        <f>+Житомир!T24</f>
        <v>123.06</v>
      </c>
      <c r="V24" s="251">
        <f>+Житомир!Q24</f>
        <v>102.55018999999999</v>
      </c>
      <c r="W24" s="297">
        <f>+Хмельницький!T24</f>
        <v>119.61</v>
      </c>
      <c r="X24" s="251">
        <f>+Хмельницький!Q24</f>
        <v>99.670989999999989</v>
      </c>
      <c r="Y24" s="297">
        <f>+Вінниця!T24</f>
        <v>116.14</v>
      </c>
      <c r="Z24" s="251">
        <f>+Вінниця!Q24</f>
        <v>96.779589999999985</v>
      </c>
      <c r="AA24" s="297">
        <f>+Дніпропетровськ!T24</f>
        <v>124.3</v>
      </c>
      <c r="AB24" s="251">
        <f>+Дніпропетровськ!Q24</f>
        <v>103.58718999999999</v>
      </c>
      <c r="AC24" s="297">
        <f>+Сумська!T24</f>
        <v>124.3</v>
      </c>
      <c r="AD24" s="251">
        <f>+Сумська!Q24</f>
        <v>103.58718999999999</v>
      </c>
      <c r="AE24" s="297">
        <f>+ІвФранківськ!T24</f>
        <v>114.19</v>
      </c>
      <c r="AF24" s="251">
        <f>+ІвФранківськ!Q24</f>
        <v>95.156990000000008</v>
      </c>
      <c r="AG24" s="297">
        <f>+Миколаїв!T24</f>
        <v>138.80000000000001</v>
      </c>
      <c r="AH24" s="251">
        <f>+Миколаїв!Q24</f>
        <v>115.66519</v>
      </c>
      <c r="AI24" s="297">
        <f>+Усереднене!T24</f>
        <v>148.88</v>
      </c>
      <c r="AJ24" s="251">
        <f>+Усереднене!Q24</f>
        <v>124.07000000000001</v>
      </c>
      <c r="AK24" s="297">
        <f>+Усереднена!T24</f>
        <v>123.52</v>
      </c>
      <c r="AL24" s="251">
        <f>+Усереднена!Q24</f>
        <v>102.93229399999998</v>
      </c>
      <c r="AM24" s="271">
        <f t="shared" si="2"/>
        <v>-0.17036919480938198</v>
      </c>
    </row>
    <row r="25" spans="2:39" x14ac:dyDescent="0.25">
      <c r="B25" s="95" t="s">
        <v>56</v>
      </c>
      <c r="C25" s="101" t="s">
        <v>57</v>
      </c>
      <c r="D25" s="97" t="s">
        <v>47</v>
      </c>
      <c r="E25" s="97" t="s">
        <v>48</v>
      </c>
      <c r="F25" s="102" t="s">
        <v>49</v>
      </c>
      <c r="G25" s="285">
        <f>+Кропивницький!T25</f>
        <v>149.27000000000001</v>
      </c>
      <c r="H25" s="251">
        <f>+Кропивницький!Q25</f>
        <v>124.39437499999998</v>
      </c>
      <c r="I25" s="297">
        <f>+Дніпро!T25</f>
        <v>139.29</v>
      </c>
      <c r="J25" s="251">
        <f>+Дніпро!Q25</f>
        <v>116.07397499999999</v>
      </c>
      <c r="K25" s="297">
        <f>+Харків!T25</f>
        <v>122.19</v>
      </c>
      <c r="L25" s="251">
        <f>+Харків!Q25</f>
        <v>101.82437499999999</v>
      </c>
      <c r="M25" s="297">
        <f>+Криворіж!T25</f>
        <v>137.55000000000001</v>
      </c>
      <c r="N25" s="251">
        <f>+Криворіж!Q25</f>
        <v>114.62217499999998</v>
      </c>
      <c r="O25" s="297">
        <f>+'Харків міськ'!T25</f>
        <v>145</v>
      </c>
      <c r="P25" s="251">
        <f>+'Харків міськ'!Q25</f>
        <v>120.83197499999999</v>
      </c>
      <c r="Q25" s="297">
        <f>+Київ!T25</f>
        <v>134.9</v>
      </c>
      <c r="R25" s="251">
        <f>+Київ!Q25</f>
        <v>112.41397499999999</v>
      </c>
      <c r="S25" s="297">
        <f>+Львів!T25</f>
        <v>145.44</v>
      </c>
      <c r="T25" s="251">
        <f>+Львів!Q25</f>
        <v>121.197975</v>
      </c>
      <c r="U25" s="297">
        <f>+Житомир!T25</f>
        <v>137.91</v>
      </c>
      <c r="V25" s="251">
        <f>+Житомир!Q25</f>
        <v>114.92717499999999</v>
      </c>
      <c r="W25" s="297">
        <f>+Хмельницький!T25</f>
        <v>134.03</v>
      </c>
      <c r="X25" s="251">
        <f>+Хмельницький!Q25</f>
        <v>111.69417499999999</v>
      </c>
      <c r="Y25" s="297">
        <f>+Вінниця!T25</f>
        <v>130.15</v>
      </c>
      <c r="Z25" s="251">
        <f>+Вінниця!Q25</f>
        <v>108.46117499999998</v>
      </c>
      <c r="AA25" s="297">
        <f>+Дніпропетровськ!T25</f>
        <v>139.29</v>
      </c>
      <c r="AB25" s="251">
        <f>+Дніпропетровськ!Q25</f>
        <v>116.07397499999999</v>
      </c>
      <c r="AC25" s="297">
        <f>+Сумська!T25</f>
        <v>139.29</v>
      </c>
      <c r="AD25" s="251">
        <f>+Сумська!Q25</f>
        <v>116.07397499999999</v>
      </c>
      <c r="AE25" s="297">
        <f>+ІвФранківськ!T25</f>
        <v>127.96</v>
      </c>
      <c r="AF25" s="251">
        <f>+ІвФранківськ!Q25</f>
        <v>106.631175</v>
      </c>
      <c r="AG25" s="297">
        <f>+Миколаїв!T25</f>
        <v>155.54</v>
      </c>
      <c r="AH25" s="251">
        <f>+Миколаїв!Q25</f>
        <v>129.61597499999999</v>
      </c>
      <c r="AI25" s="297">
        <f>+Усереднене!T25</f>
        <v>166.84</v>
      </c>
      <c r="AJ25" s="251">
        <f>+Усереднене!Q25</f>
        <v>139.02999999999997</v>
      </c>
      <c r="AK25" s="297">
        <f>+Усереднена!T25</f>
        <v>138.42999999999998</v>
      </c>
      <c r="AL25" s="251">
        <f>+Усереднена!Q25</f>
        <v>115.349295</v>
      </c>
      <c r="AM25" s="271">
        <f t="shared" si="2"/>
        <v>-0.17032802272890729</v>
      </c>
    </row>
    <row r="26" spans="2:39" x14ac:dyDescent="0.25">
      <c r="B26" s="95" t="s">
        <v>58</v>
      </c>
      <c r="C26" s="101" t="s">
        <v>59</v>
      </c>
      <c r="D26" s="97" t="s">
        <v>47</v>
      </c>
      <c r="E26" s="97" t="s">
        <v>48</v>
      </c>
      <c r="F26" s="102" t="s">
        <v>49</v>
      </c>
      <c r="G26" s="285">
        <f>+Кропивницький!T26</f>
        <v>183.71</v>
      </c>
      <c r="H26" s="251">
        <f>+Кропивницький!Q26</f>
        <v>153.09540000000001</v>
      </c>
      <c r="I26" s="297">
        <f>+Дніпро!T26</f>
        <v>171.45</v>
      </c>
      <c r="J26" s="251">
        <f>+Дніпро!Q26</f>
        <v>142.87179999999998</v>
      </c>
      <c r="K26" s="297">
        <f>+Харків!T26</f>
        <v>150.38</v>
      </c>
      <c r="L26" s="251">
        <f>+Харків!Q26</f>
        <v>125.316</v>
      </c>
      <c r="M26" s="297">
        <f>+Криворіж!T26</f>
        <v>169.29</v>
      </c>
      <c r="N26" s="251">
        <f>+Криворіж!Q26</f>
        <v>141.07840000000002</v>
      </c>
      <c r="O26" s="297">
        <f>+'Харків міськ'!T26</f>
        <v>178.46</v>
      </c>
      <c r="P26" s="251">
        <f>+'Харків міськ'!Q26</f>
        <v>148.71559999999999</v>
      </c>
      <c r="Q26" s="297">
        <f>+Київ!T26</f>
        <v>166.03</v>
      </c>
      <c r="R26" s="251">
        <f>+Київ!Q26</f>
        <v>138.3578</v>
      </c>
      <c r="S26" s="297">
        <f>+Львів!T26</f>
        <v>179</v>
      </c>
      <c r="T26" s="251">
        <f>+Львів!Q26</f>
        <v>149.167</v>
      </c>
      <c r="U26" s="297">
        <f>+Житомир!T26</f>
        <v>169.73</v>
      </c>
      <c r="V26" s="251">
        <f>+Житомир!Q26</f>
        <v>141.4444</v>
      </c>
      <c r="W26" s="297">
        <f>+Хмельницький!T26</f>
        <v>164.96</v>
      </c>
      <c r="X26" s="251">
        <f>+Хмельницький!Q26</f>
        <v>137.46719999999999</v>
      </c>
      <c r="Y26" s="297">
        <f>+Вінниця!T26</f>
        <v>160.19</v>
      </c>
      <c r="Z26" s="251">
        <f>+Вінниця!Q26</f>
        <v>133.49</v>
      </c>
      <c r="AA26" s="297">
        <f>+Дніпропетровськ!T26</f>
        <v>171.45</v>
      </c>
      <c r="AB26" s="251">
        <f>+Дніпропетровськ!Q26</f>
        <v>142.87179999999998</v>
      </c>
      <c r="AC26" s="297">
        <f>+Сумська!T26</f>
        <v>171.45</v>
      </c>
      <c r="AD26" s="251">
        <f>+Сумська!Q26</f>
        <v>142.87179999999998</v>
      </c>
      <c r="AE26" s="297">
        <f>+ІвФранківськ!T26</f>
        <v>157.49</v>
      </c>
      <c r="AF26" s="251">
        <f>+ІвФранківськ!Q26</f>
        <v>131.24519999999998</v>
      </c>
      <c r="AG26" s="297">
        <f>+Миколаїв!T26</f>
        <v>191.43</v>
      </c>
      <c r="AH26" s="251">
        <f>+Миколаїв!Q26</f>
        <v>159.5248</v>
      </c>
      <c r="AI26" s="297">
        <f>+Усереднене!T26</f>
        <v>205.37</v>
      </c>
      <c r="AJ26" s="251">
        <f>+Усереднене!Q26</f>
        <v>171.14</v>
      </c>
      <c r="AK26" s="297">
        <f>+Усереднена!T26</f>
        <v>170.37</v>
      </c>
      <c r="AL26" s="251">
        <f>+Усереднена!Q26</f>
        <v>141.97144</v>
      </c>
      <c r="AM26" s="271">
        <f t="shared" si="2"/>
        <v>-0.17043683533948806</v>
      </c>
    </row>
    <row r="27" spans="2:39" ht="30" x14ac:dyDescent="0.25">
      <c r="B27" s="95" t="s">
        <v>32</v>
      </c>
      <c r="C27" s="96" t="s">
        <v>60</v>
      </c>
      <c r="D27" s="97"/>
      <c r="E27" s="97"/>
      <c r="F27" s="98"/>
      <c r="G27" s="285"/>
      <c r="H27" s="251"/>
      <c r="I27" s="297"/>
      <c r="J27" s="251"/>
      <c r="K27" s="297"/>
      <c r="L27" s="251"/>
      <c r="M27" s="297"/>
      <c r="N27" s="251"/>
      <c r="O27" s="297"/>
      <c r="P27" s="251"/>
      <c r="Q27" s="297"/>
      <c r="R27" s="251"/>
      <c r="S27" s="297"/>
      <c r="T27" s="251"/>
      <c r="U27" s="297"/>
      <c r="V27" s="251"/>
      <c r="W27" s="297"/>
      <c r="X27" s="251"/>
      <c r="Y27" s="297"/>
      <c r="Z27" s="251"/>
      <c r="AA27" s="297"/>
      <c r="AB27" s="251"/>
      <c r="AC27" s="297"/>
      <c r="AD27" s="251"/>
      <c r="AE27" s="297"/>
      <c r="AF27" s="251"/>
      <c r="AG27" s="297"/>
      <c r="AH27" s="251"/>
      <c r="AI27" s="297"/>
      <c r="AJ27" s="251"/>
      <c r="AK27" s="297"/>
      <c r="AL27" s="251"/>
      <c r="AM27" s="271"/>
    </row>
    <row r="28" spans="2:39" x14ac:dyDescent="0.25">
      <c r="B28" s="95" t="s">
        <v>61</v>
      </c>
      <c r="C28" s="101" t="s">
        <v>46</v>
      </c>
      <c r="D28" s="97" t="s">
        <v>47</v>
      </c>
      <c r="E28" s="97" t="s">
        <v>48</v>
      </c>
      <c r="F28" s="102" t="s">
        <v>49</v>
      </c>
      <c r="G28" s="285">
        <f>+Кропивницький!T28</f>
        <v>50.52</v>
      </c>
      <c r="H28" s="251">
        <f>+Кропивницький!Q28</f>
        <v>42.102809999999998</v>
      </c>
      <c r="I28" s="297">
        <f>+Дніпро!T28</f>
        <v>47.14</v>
      </c>
      <c r="J28" s="251">
        <f>+Дніпро!Q28</f>
        <v>39.284610000000001</v>
      </c>
      <c r="K28" s="297">
        <f>+Харків!T28</f>
        <v>41.36</v>
      </c>
      <c r="L28" s="251">
        <f>+Харків!Q28</f>
        <v>34.465609999999998</v>
      </c>
      <c r="M28" s="297">
        <f>+Криворіж!T28</f>
        <v>46.56</v>
      </c>
      <c r="N28" s="251">
        <f>+Криворіж!Q28</f>
        <v>38.796610000000001</v>
      </c>
      <c r="O28" s="297">
        <f>+'Харків міськ'!T28</f>
        <v>49.07</v>
      </c>
      <c r="P28" s="251">
        <f>+'Харків міськ'!Q28</f>
        <v>40.895010000000006</v>
      </c>
      <c r="Q28" s="297">
        <f>+Київ!T28</f>
        <v>45.65</v>
      </c>
      <c r="R28" s="251">
        <f>+Київ!Q28</f>
        <v>38.040210000000002</v>
      </c>
      <c r="S28" s="297">
        <f>+Львів!T28</f>
        <v>49.22</v>
      </c>
      <c r="T28" s="251">
        <f>+Львів!Q28</f>
        <v>41.017009999999999</v>
      </c>
      <c r="U28" s="297">
        <f>+Житомир!T28</f>
        <v>46.67</v>
      </c>
      <c r="V28" s="251">
        <f>+Житомир!Q28</f>
        <v>38.894210000000001</v>
      </c>
      <c r="W28" s="297">
        <f>+Хмельницький!T28</f>
        <v>45.36</v>
      </c>
      <c r="X28" s="251">
        <f>+Хмельницький!Q28</f>
        <v>37.796210000000002</v>
      </c>
      <c r="Y28" s="297">
        <f>+Вінниця!T28</f>
        <v>44.05</v>
      </c>
      <c r="Z28" s="251">
        <f>+Вінниця!Q28</f>
        <v>36.710410000000003</v>
      </c>
      <c r="AA28" s="297">
        <f>+Дніпропетровськ!T28</f>
        <v>47.14</v>
      </c>
      <c r="AB28" s="251">
        <f>+Дніпропетровськ!Q28</f>
        <v>39.284610000000001</v>
      </c>
      <c r="AC28" s="297">
        <f>+Сумська!T28</f>
        <v>47.14</v>
      </c>
      <c r="AD28" s="251">
        <f>+Сумська!Q28</f>
        <v>39.284610000000001</v>
      </c>
      <c r="AE28" s="297">
        <f>+ІвФранківськ!T28</f>
        <v>43.31</v>
      </c>
      <c r="AF28" s="251">
        <f>+ІвФранківськ!Q28</f>
        <v>36.088210000000004</v>
      </c>
      <c r="AG28" s="297">
        <f>+Миколаїв!T28</f>
        <v>52.65</v>
      </c>
      <c r="AH28" s="251">
        <f>+Миколаїв!Q28</f>
        <v>43.871810000000004</v>
      </c>
      <c r="AI28" s="297">
        <f>+Усереднене!T28</f>
        <v>56.48</v>
      </c>
      <c r="AJ28" s="251">
        <f>+Усереднене!Q28</f>
        <v>47.07</v>
      </c>
      <c r="AK28" s="297">
        <f>+Усереднена!T28</f>
        <v>46.85</v>
      </c>
      <c r="AL28" s="251">
        <f>+Усереднена!Q28</f>
        <v>39.039146000000002</v>
      </c>
      <c r="AM28" s="271">
        <f t="shared" si="2"/>
        <v>-0.17061512640747817</v>
      </c>
    </row>
    <row r="29" spans="2:39" x14ac:dyDescent="0.25">
      <c r="B29" s="95" t="s">
        <v>62</v>
      </c>
      <c r="C29" s="101" t="s">
        <v>51</v>
      </c>
      <c r="D29" s="97" t="s">
        <v>47</v>
      </c>
      <c r="E29" s="97" t="s">
        <v>48</v>
      </c>
      <c r="F29" s="102" t="s">
        <v>49</v>
      </c>
      <c r="G29" s="285">
        <f>+Кропивницький!T29</f>
        <v>68.900000000000006</v>
      </c>
      <c r="H29" s="251">
        <f>+Кропивницький!Q29</f>
        <v>57.414249999999996</v>
      </c>
      <c r="I29" s="297">
        <f>+Дніпро!T29</f>
        <v>64.3</v>
      </c>
      <c r="J29" s="251">
        <f>+Дніпро!Q29</f>
        <v>53.583449999999992</v>
      </c>
      <c r="K29" s="297">
        <f>+Харків!T29</f>
        <v>56.39</v>
      </c>
      <c r="L29" s="251">
        <f>+Харків!Q29</f>
        <v>46.995449999999991</v>
      </c>
      <c r="M29" s="297">
        <f>+Криворіж!T29</f>
        <v>63.49</v>
      </c>
      <c r="N29" s="251">
        <f>+Криворіж!Q29</f>
        <v>52.912449999999993</v>
      </c>
      <c r="O29" s="297">
        <f>+'Харків міськ'!T29</f>
        <v>66.94</v>
      </c>
      <c r="P29" s="251">
        <f>+'Харків міськ'!Q29</f>
        <v>55.779449999999997</v>
      </c>
      <c r="Q29" s="297">
        <f>+Київ!T29</f>
        <v>62.27</v>
      </c>
      <c r="R29" s="251">
        <f>+Київ!Q29</f>
        <v>51.887649999999994</v>
      </c>
      <c r="S29" s="297">
        <f>+Львів!T29</f>
        <v>67.13</v>
      </c>
      <c r="T29" s="251">
        <f>+Львів!Q29</f>
        <v>55.938049999999997</v>
      </c>
      <c r="U29" s="297">
        <f>+Житомир!T29</f>
        <v>63.66</v>
      </c>
      <c r="V29" s="251">
        <f>+Житомир!Q29</f>
        <v>53.04665</v>
      </c>
      <c r="W29" s="297">
        <f>+Хмельницький!T29</f>
        <v>61.87</v>
      </c>
      <c r="X29" s="251">
        <f>+Хмельницький!Q29</f>
        <v>51.558249999999994</v>
      </c>
      <c r="Y29" s="297">
        <f>+Вінниця!T29</f>
        <v>60.08</v>
      </c>
      <c r="Z29" s="251">
        <f>+Вінниця!Q29</f>
        <v>50.069849999999995</v>
      </c>
      <c r="AA29" s="297">
        <f>+Дніпропетровськ!T29</f>
        <v>64.3</v>
      </c>
      <c r="AB29" s="251">
        <f>+Дніпропетровськ!Q29</f>
        <v>53.583449999999992</v>
      </c>
      <c r="AC29" s="297">
        <f>+Сумська!T29</f>
        <v>64.3</v>
      </c>
      <c r="AD29" s="251">
        <f>+Сумська!Q29</f>
        <v>53.583449999999992</v>
      </c>
      <c r="AE29" s="297">
        <f>+ІвФранківськ!T29</f>
        <v>59.07</v>
      </c>
      <c r="AF29" s="251">
        <f>+ІвФранківськ!Q29</f>
        <v>49.228049999999996</v>
      </c>
      <c r="AG29" s="297">
        <f>+Миколаїв!T29</f>
        <v>71.8</v>
      </c>
      <c r="AH29" s="251">
        <f>+Миколаїв!Q29</f>
        <v>59.829849999999993</v>
      </c>
      <c r="AI29" s="297">
        <f>+Усереднене!T29</f>
        <v>77</v>
      </c>
      <c r="AJ29" s="251">
        <f>+Усереднене!Q29</f>
        <v>64.17</v>
      </c>
      <c r="AK29" s="297">
        <f>+Усереднена!T29</f>
        <v>63.89</v>
      </c>
      <c r="AL29" s="251">
        <f>+Усереднена!Q29</f>
        <v>53.244289999999992</v>
      </c>
      <c r="AM29" s="271">
        <f t="shared" si="2"/>
        <v>-0.17026196041764077</v>
      </c>
    </row>
    <row r="30" spans="2:39" x14ac:dyDescent="0.25">
      <c r="B30" s="95" t="s">
        <v>63</v>
      </c>
      <c r="C30" s="101" t="s">
        <v>53</v>
      </c>
      <c r="D30" s="97" t="s">
        <v>47</v>
      </c>
      <c r="E30" s="97" t="s">
        <v>48</v>
      </c>
      <c r="F30" s="102" t="s">
        <v>49</v>
      </c>
      <c r="G30" s="285">
        <f>+Кропивницький!T30</f>
        <v>110.23</v>
      </c>
      <c r="H30" s="251">
        <f>+Кропивницький!Q30</f>
        <v>91.855239999999995</v>
      </c>
      <c r="I30" s="297">
        <f>+Дніпро!T30</f>
        <v>102.86</v>
      </c>
      <c r="J30" s="251">
        <f>+Дніпро!Q30</f>
        <v>85.718640000000008</v>
      </c>
      <c r="K30" s="297">
        <f>+Харків!T30</f>
        <v>90.23</v>
      </c>
      <c r="L30" s="251">
        <f>+Харків!Q30</f>
        <v>75.190039999999996</v>
      </c>
      <c r="M30" s="297">
        <f>+Криворіж!T30</f>
        <v>101.57</v>
      </c>
      <c r="N30" s="251">
        <f>+Криворіж!Q30</f>
        <v>84.645039999999995</v>
      </c>
      <c r="O30" s="297">
        <f>+'Харків міськ'!T30</f>
        <v>107.08</v>
      </c>
      <c r="P30" s="251">
        <f>+'Харків міськ'!Q30</f>
        <v>89.232240000000004</v>
      </c>
      <c r="Q30" s="297">
        <f>+Київ!T30</f>
        <v>99.61</v>
      </c>
      <c r="R30" s="251">
        <f>+Київ!Q30</f>
        <v>83.010239999999996</v>
      </c>
      <c r="S30" s="297">
        <f>+Львів!T30</f>
        <v>107.4</v>
      </c>
      <c r="T30" s="251">
        <f>+Львів!Q30</f>
        <v>89.50063999999999</v>
      </c>
      <c r="U30" s="297">
        <f>+Житомир!T30</f>
        <v>101.84</v>
      </c>
      <c r="V30" s="251">
        <f>+Житомир!Q30</f>
        <v>84.864639999999994</v>
      </c>
      <c r="W30" s="297">
        <f>+Хмельницький!T30</f>
        <v>98.98</v>
      </c>
      <c r="X30" s="251">
        <f>+Хмельницький!Q30</f>
        <v>82.485640000000004</v>
      </c>
      <c r="Y30" s="297">
        <f>+Вінниця!T30</f>
        <v>96.11</v>
      </c>
      <c r="Z30" s="251">
        <f>+Вінниця!Q30</f>
        <v>80.094440000000006</v>
      </c>
      <c r="AA30" s="297">
        <f>+Дніпропетровськ!T30</f>
        <v>102.86</v>
      </c>
      <c r="AB30" s="251">
        <f>+Дніпропетровськ!Q30</f>
        <v>85.718640000000008</v>
      </c>
      <c r="AC30" s="297">
        <f>+Сумська!T30</f>
        <v>102.86</v>
      </c>
      <c r="AD30" s="251">
        <f>+Сумська!Q30</f>
        <v>85.718640000000008</v>
      </c>
      <c r="AE30" s="297">
        <f>+ІвФранківськ!T30</f>
        <v>94.49</v>
      </c>
      <c r="AF30" s="251">
        <f>+ІвФранківськ!Q30</f>
        <v>78.74024</v>
      </c>
      <c r="AG30" s="297">
        <f>+Миколаїв!T30</f>
        <v>114.85</v>
      </c>
      <c r="AH30" s="251">
        <f>+Миколаїв!Q30</f>
        <v>95.710439999999991</v>
      </c>
      <c r="AI30" s="297">
        <f>+Усереднене!T30</f>
        <v>123.23</v>
      </c>
      <c r="AJ30" s="251">
        <f>+Усереднене!Q30</f>
        <v>102.69</v>
      </c>
      <c r="AK30" s="297">
        <f>+Усереднена!T30</f>
        <v>102.22</v>
      </c>
      <c r="AL30" s="251">
        <f>+Усереднена!Q30</f>
        <v>85.180864</v>
      </c>
      <c r="AM30" s="271">
        <f t="shared" si="2"/>
        <v>-0.17050478138085498</v>
      </c>
    </row>
    <row r="31" spans="2:39" x14ac:dyDescent="0.25">
      <c r="B31" s="95" t="s">
        <v>64</v>
      </c>
      <c r="C31" s="101" t="s">
        <v>55</v>
      </c>
      <c r="D31" s="97" t="s">
        <v>47</v>
      </c>
      <c r="E31" s="97" t="s">
        <v>48</v>
      </c>
      <c r="F31" s="102" t="s">
        <v>49</v>
      </c>
      <c r="G31" s="285">
        <f>+Кропивницький!T31</f>
        <v>160.76</v>
      </c>
      <c r="H31" s="251">
        <f>+Кропивницький!Q31</f>
        <v>133.96805000000003</v>
      </c>
      <c r="I31" s="297">
        <f>+Дніпро!T31</f>
        <v>150.02000000000001</v>
      </c>
      <c r="J31" s="251">
        <f>+Дніпро!Q31</f>
        <v>125.01325</v>
      </c>
      <c r="K31" s="297">
        <f>+Харків!T31</f>
        <v>131.6</v>
      </c>
      <c r="L31" s="251">
        <f>+Харків!Q31</f>
        <v>109.66565</v>
      </c>
      <c r="M31" s="297">
        <f>+Криворіж!T31</f>
        <v>148.13999999999999</v>
      </c>
      <c r="N31" s="251">
        <f>+Криворіж!Q31</f>
        <v>123.45165</v>
      </c>
      <c r="O31" s="297">
        <f>+'Харків міськ'!T31</f>
        <v>156.16</v>
      </c>
      <c r="P31" s="251">
        <f>+'Харків міськ'!Q31</f>
        <v>130.13724999999999</v>
      </c>
      <c r="Q31" s="297">
        <f>+Київ!T31</f>
        <v>145.29</v>
      </c>
      <c r="R31" s="251">
        <f>+Київ!Q31</f>
        <v>121.07265</v>
      </c>
      <c r="S31" s="297">
        <f>+Львів!T31</f>
        <v>156.63</v>
      </c>
      <c r="T31" s="251">
        <f>+Львів!Q31</f>
        <v>130.52764999999999</v>
      </c>
      <c r="U31" s="297">
        <f>+Житомир!T31</f>
        <v>148.52000000000001</v>
      </c>
      <c r="V31" s="251">
        <f>+Житомир!Q31</f>
        <v>123.76885</v>
      </c>
      <c r="W31" s="297">
        <f>+Хмельницький!T31</f>
        <v>144.35</v>
      </c>
      <c r="X31" s="251">
        <f>+Хмельницький!Q31</f>
        <v>120.29185</v>
      </c>
      <c r="Y31" s="297">
        <f>+Вінниця!T31</f>
        <v>140.18</v>
      </c>
      <c r="Z31" s="251">
        <f>+Вінниця!Q31</f>
        <v>116.81485000000001</v>
      </c>
      <c r="AA31" s="297">
        <f>+Дніпропетровськ!T31</f>
        <v>150.02000000000001</v>
      </c>
      <c r="AB31" s="251">
        <f>+Дніпропетровськ!Q31</f>
        <v>125.01325</v>
      </c>
      <c r="AC31" s="297">
        <f>+Сумська!T31</f>
        <v>150.02000000000001</v>
      </c>
      <c r="AD31" s="251">
        <f>+Сумська!Q31</f>
        <v>125.01325</v>
      </c>
      <c r="AE31" s="297">
        <f>+ІвФранківськ!T31</f>
        <v>137.82</v>
      </c>
      <c r="AF31" s="251">
        <f>+ІвФранківськ!Q31</f>
        <v>114.85065</v>
      </c>
      <c r="AG31" s="297">
        <f>+Миколаїв!T31</f>
        <v>167.51</v>
      </c>
      <c r="AH31" s="251">
        <f>+Миколаїв!Q31</f>
        <v>139.59225000000004</v>
      </c>
      <c r="AI31" s="297">
        <f>+Усереднене!T31</f>
        <v>179.72</v>
      </c>
      <c r="AJ31" s="251">
        <f>+Усереднене!Q31</f>
        <v>149.77000000000001</v>
      </c>
      <c r="AK31" s="297">
        <f>+Усереднена!T31</f>
        <v>149.07000000000002</v>
      </c>
      <c r="AL31" s="251">
        <f>+Усереднена!Q31</f>
        <v>124.23000999999999</v>
      </c>
      <c r="AM31" s="271">
        <f t="shared" si="2"/>
        <v>-0.17052807638378858</v>
      </c>
    </row>
    <row r="32" spans="2:39" x14ac:dyDescent="0.25">
      <c r="B32" s="95" t="s">
        <v>65</v>
      </c>
      <c r="C32" s="101" t="s">
        <v>57</v>
      </c>
      <c r="D32" s="97" t="s">
        <v>47</v>
      </c>
      <c r="E32" s="97" t="s">
        <v>48</v>
      </c>
      <c r="F32" s="102" t="s">
        <v>49</v>
      </c>
      <c r="G32" s="285">
        <f>+Кропивницький!T32</f>
        <v>179.12</v>
      </c>
      <c r="H32" s="251">
        <f>+Кропивницький!Q32</f>
        <v>149.26948999999999</v>
      </c>
      <c r="I32" s="297">
        <f>+Дніпро!T32</f>
        <v>167.16</v>
      </c>
      <c r="J32" s="251">
        <f>+Дніпро!Q32</f>
        <v>139.30208999999999</v>
      </c>
      <c r="K32" s="297">
        <f>+Харків!T32</f>
        <v>146.62</v>
      </c>
      <c r="L32" s="251">
        <f>+Харків!Q32</f>
        <v>122.18549</v>
      </c>
      <c r="M32" s="297">
        <f>+Криворіж!T32</f>
        <v>165.07</v>
      </c>
      <c r="N32" s="251">
        <f>+Криворіж!Q32</f>
        <v>137.55749</v>
      </c>
      <c r="O32" s="297">
        <f>+'Харків міськ'!T32</f>
        <v>174</v>
      </c>
      <c r="P32" s="251">
        <f>+'Харків міськ'!Q32</f>
        <v>144.99949000000001</v>
      </c>
      <c r="Q32" s="297">
        <f>+Київ!T32</f>
        <v>161.88999999999999</v>
      </c>
      <c r="R32" s="251">
        <f>+Київ!Q32</f>
        <v>134.91009</v>
      </c>
      <c r="S32" s="297">
        <f>+Львів!T32</f>
        <v>174.53</v>
      </c>
      <c r="T32" s="251">
        <f>+Львів!Q32</f>
        <v>145.43868999999998</v>
      </c>
      <c r="U32" s="297">
        <f>+Житомир!T32</f>
        <v>165.49</v>
      </c>
      <c r="V32" s="251">
        <f>+Житомир!Q32</f>
        <v>137.91129000000001</v>
      </c>
      <c r="W32" s="297">
        <f>+Хмельницький!T32</f>
        <v>160.85</v>
      </c>
      <c r="X32" s="251">
        <f>+Хмельницький!Q32</f>
        <v>134.04389</v>
      </c>
      <c r="Y32" s="297">
        <f>+Вінниця!T32</f>
        <v>156.18</v>
      </c>
      <c r="Z32" s="251">
        <f>+Вінниця!Q32</f>
        <v>130.15209000000002</v>
      </c>
      <c r="AA32" s="297">
        <f>+Дніпропетровськ!T32</f>
        <v>167.16</v>
      </c>
      <c r="AB32" s="251">
        <f>+Дніпропетровськ!Q32</f>
        <v>139.30208999999999</v>
      </c>
      <c r="AC32" s="297">
        <f>+Сумська!T32</f>
        <v>167.16</v>
      </c>
      <c r="AD32" s="251">
        <f>+Сумська!Q32</f>
        <v>139.30208999999999</v>
      </c>
      <c r="AE32" s="297">
        <f>+ІвФранківськ!T32</f>
        <v>153.56</v>
      </c>
      <c r="AF32" s="251">
        <f>+ІвФранківськ!Q32</f>
        <v>127.96829</v>
      </c>
      <c r="AG32" s="297">
        <f>+Миколаїв!T32</f>
        <v>186.65</v>
      </c>
      <c r="AH32" s="251">
        <f>+Миколаїв!Q32</f>
        <v>155.54029</v>
      </c>
      <c r="AI32" s="297">
        <f>+Усереднене!T32</f>
        <v>200.23</v>
      </c>
      <c r="AJ32" s="251">
        <f>+Усереднене!Q32</f>
        <v>166.85999999999999</v>
      </c>
      <c r="AK32" s="297">
        <f>+Усереднена!T32</f>
        <v>166.11</v>
      </c>
      <c r="AL32" s="251">
        <f>+Усереднена!Q32</f>
        <v>138.42515399999999</v>
      </c>
      <c r="AM32" s="271">
        <f t="shared" si="2"/>
        <v>-0.17041139877741818</v>
      </c>
    </row>
    <row r="33" spans="2:39" x14ac:dyDescent="0.25">
      <c r="B33" s="95" t="s">
        <v>66</v>
      </c>
      <c r="C33" s="101" t="s">
        <v>59</v>
      </c>
      <c r="D33" s="97" t="s">
        <v>47</v>
      </c>
      <c r="E33" s="97" t="s">
        <v>48</v>
      </c>
      <c r="F33" s="102" t="s">
        <v>49</v>
      </c>
      <c r="G33" s="285">
        <f>+Кропивницький!T33</f>
        <v>220.45</v>
      </c>
      <c r="H33" s="251">
        <f>+Кропивницький!Q33</f>
        <v>183.71047999999999</v>
      </c>
      <c r="I33" s="297">
        <f>+Дніпро!T33</f>
        <v>205.72</v>
      </c>
      <c r="J33" s="251">
        <f>+Дніпро!Q33</f>
        <v>171.43728000000002</v>
      </c>
      <c r="K33" s="297">
        <f>+Харків!T33</f>
        <v>180.46</v>
      </c>
      <c r="L33" s="251">
        <f>+Харків!Q33</f>
        <v>150.38007999999999</v>
      </c>
      <c r="M33" s="297">
        <f>+Криворіж!T33</f>
        <v>203.15</v>
      </c>
      <c r="N33" s="251">
        <f>+Криворіж!Q33</f>
        <v>169.29007999999999</v>
      </c>
      <c r="O33" s="297">
        <f>+'Харків міськ'!T33</f>
        <v>214.14</v>
      </c>
      <c r="P33" s="251">
        <f>+'Харків міськ'!Q33</f>
        <v>178.45228</v>
      </c>
      <c r="Q33" s="297">
        <f>+Київ!T33</f>
        <v>199.24</v>
      </c>
      <c r="R33" s="251">
        <f>+Київ!Q33</f>
        <v>166.03268</v>
      </c>
      <c r="S33" s="297">
        <f>+Львів!T33</f>
        <v>214.79</v>
      </c>
      <c r="T33" s="251">
        <f>+Львів!Q33</f>
        <v>178.98908</v>
      </c>
      <c r="U33" s="297">
        <f>+Житомир!T33</f>
        <v>203.68</v>
      </c>
      <c r="V33" s="251">
        <f>+Житомир!Q33</f>
        <v>169.72927999999999</v>
      </c>
      <c r="W33" s="297">
        <f>+Хмельницький!T33</f>
        <v>197.95</v>
      </c>
      <c r="X33" s="251">
        <f>+Хмельницький!Q33</f>
        <v>164.95908</v>
      </c>
      <c r="Y33" s="297">
        <f>+Вінниця!T33</f>
        <v>192.23</v>
      </c>
      <c r="Z33" s="251">
        <f>+Вінниця!Q33</f>
        <v>160.18888000000001</v>
      </c>
      <c r="AA33" s="297">
        <f>+Дніпропетровськ!T33</f>
        <v>205.72</v>
      </c>
      <c r="AB33" s="251">
        <f>+Дніпропетровськ!Q33</f>
        <v>171.43728000000002</v>
      </c>
      <c r="AC33" s="297">
        <f>+Сумська!T33</f>
        <v>205.72</v>
      </c>
      <c r="AD33" s="251">
        <f>+Сумська!Q33</f>
        <v>171.43728000000002</v>
      </c>
      <c r="AE33" s="297">
        <f>+ІвФранківськ!T33</f>
        <v>188.99</v>
      </c>
      <c r="AF33" s="251">
        <f>+ІвФранківськ!Q33</f>
        <v>157.49268000000001</v>
      </c>
      <c r="AG33" s="297">
        <f>+Миколаїв!T33</f>
        <v>229.72</v>
      </c>
      <c r="AH33" s="251">
        <f>+Миколаїв!Q33</f>
        <v>191.43307999999999</v>
      </c>
      <c r="AI33" s="297">
        <f>+Усереднене!T33</f>
        <v>246.42</v>
      </c>
      <c r="AJ33" s="251">
        <f>+Усереднене!Q33</f>
        <v>205.35000000000002</v>
      </c>
      <c r="AK33" s="297">
        <f>+Усереднена!T33</f>
        <v>204.44</v>
      </c>
      <c r="AL33" s="251">
        <f>+Усереднена!Q33</f>
        <v>170.361728</v>
      </c>
      <c r="AM33" s="271">
        <f t="shared" si="2"/>
        <v>-0.1703835987338691</v>
      </c>
    </row>
    <row r="34" spans="2:39" ht="30" x14ac:dyDescent="0.25">
      <c r="B34" s="95" t="s">
        <v>34</v>
      </c>
      <c r="C34" s="104" t="s">
        <v>67</v>
      </c>
      <c r="D34" s="97" t="s">
        <v>68</v>
      </c>
      <c r="E34" s="97" t="s">
        <v>48</v>
      </c>
      <c r="F34" s="102" t="s">
        <v>49</v>
      </c>
      <c r="G34" s="285">
        <f>+Кропивницький!T34</f>
        <v>13.79</v>
      </c>
      <c r="H34" s="251">
        <f>+Кропивницький!Q34</f>
        <v>11.487730000000001</v>
      </c>
      <c r="I34" s="297">
        <f>+Дніпро!T34</f>
        <v>12.86</v>
      </c>
      <c r="J34" s="251">
        <f>+Дніпро!Q34</f>
        <v>10.71913</v>
      </c>
      <c r="K34" s="297">
        <f>+Харків!T34</f>
        <v>11.28</v>
      </c>
      <c r="L34" s="251">
        <f>+Харків!Q34</f>
        <v>9.4015300000000011</v>
      </c>
      <c r="M34" s="297">
        <f>+Криворіж!T34</f>
        <v>12.7</v>
      </c>
      <c r="N34" s="251">
        <f>+Криворіж!Q34</f>
        <v>10.58493</v>
      </c>
      <c r="O34" s="297">
        <f>+'Харків міськ'!T34</f>
        <v>13.39</v>
      </c>
      <c r="P34" s="251">
        <f>+'Харків міськ'!Q34</f>
        <v>11.158329999999999</v>
      </c>
      <c r="Q34" s="297">
        <f>+Київ!T34</f>
        <v>12.45</v>
      </c>
      <c r="R34" s="251">
        <f>+Київ!Q34</f>
        <v>10.37753</v>
      </c>
      <c r="S34" s="297">
        <f>+Львів!T34</f>
        <v>13.42</v>
      </c>
      <c r="T34" s="251">
        <f>+Львів!Q34</f>
        <v>11.182729999999999</v>
      </c>
      <c r="U34" s="297">
        <f>+Житомир!T34</f>
        <v>12.73</v>
      </c>
      <c r="V34" s="251">
        <f>+Житомир!Q34</f>
        <v>10.60933</v>
      </c>
      <c r="W34" s="297">
        <f>+Хмельницький!T34</f>
        <v>12.38</v>
      </c>
      <c r="X34" s="251">
        <f>+Хмельницький!Q34</f>
        <v>10.31653</v>
      </c>
      <c r="Y34" s="297">
        <f>+Вінниця!T34</f>
        <v>12.01</v>
      </c>
      <c r="Z34" s="251">
        <f>+Вінниця!Q34</f>
        <v>10.01153</v>
      </c>
      <c r="AA34" s="297">
        <f>+Дніпропетровськ!T34</f>
        <v>12.86</v>
      </c>
      <c r="AB34" s="251">
        <f>+Дніпропетровськ!Q34</f>
        <v>10.71913</v>
      </c>
      <c r="AC34" s="297">
        <f>+Сумська!T34</f>
        <v>12.86</v>
      </c>
      <c r="AD34" s="251">
        <f>+Сумська!Q34</f>
        <v>10.71913</v>
      </c>
      <c r="AE34" s="297">
        <f>+ІвФранківськ!T34</f>
        <v>11.81</v>
      </c>
      <c r="AF34" s="251">
        <f>+ІвФранківськ!Q34</f>
        <v>9.8407300000000006</v>
      </c>
      <c r="AG34" s="297">
        <f>+Миколаїв!T34</f>
        <v>14.36</v>
      </c>
      <c r="AH34" s="251">
        <f>+Миколаїв!Q34</f>
        <v>11.96353</v>
      </c>
      <c r="AI34" s="297">
        <f>+Усереднене!T34</f>
        <v>15.4</v>
      </c>
      <c r="AJ34" s="251">
        <f>+Усереднене!Q34</f>
        <v>12.83</v>
      </c>
      <c r="AK34" s="297">
        <f>+Усереднена!T34</f>
        <v>12.78</v>
      </c>
      <c r="AL34" s="251">
        <f>+Усереднена!Q34</f>
        <v>10.648858000000001</v>
      </c>
      <c r="AM34" s="271">
        <f t="shared" si="2"/>
        <v>-0.17000327357755257</v>
      </c>
    </row>
    <row r="35" spans="2:39" x14ac:dyDescent="0.25">
      <c r="B35" s="95" t="s">
        <v>36</v>
      </c>
      <c r="C35" s="96" t="s">
        <v>69</v>
      </c>
      <c r="D35" s="97"/>
      <c r="E35" s="97"/>
      <c r="F35" s="98"/>
      <c r="G35" s="285"/>
      <c r="H35" s="251"/>
      <c r="I35" s="297"/>
      <c r="J35" s="251"/>
      <c r="K35" s="297"/>
      <c r="L35" s="251"/>
      <c r="M35" s="297"/>
      <c r="N35" s="251"/>
      <c r="O35" s="297"/>
      <c r="P35" s="251"/>
      <c r="Q35" s="297"/>
      <c r="R35" s="251"/>
      <c r="S35" s="297"/>
      <c r="T35" s="251"/>
      <c r="U35" s="297"/>
      <c r="V35" s="251"/>
      <c r="W35" s="297"/>
      <c r="X35" s="251"/>
      <c r="Y35" s="297"/>
      <c r="Z35" s="251"/>
      <c r="AA35" s="297"/>
      <c r="AB35" s="251"/>
      <c r="AC35" s="297"/>
      <c r="AD35" s="251"/>
      <c r="AE35" s="297"/>
      <c r="AF35" s="251"/>
      <c r="AG35" s="297"/>
      <c r="AH35" s="251"/>
      <c r="AI35" s="297"/>
      <c r="AJ35" s="251"/>
      <c r="AK35" s="297"/>
      <c r="AL35" s="251"/>
      <c r="AM35" s="271"/>
    </row>
    <row r="36" spans="2:39" x14ac:dyDescent="0.25">
      <c r="B36" s="95" t="s">
        <v>70</v>
      </c>
      <c r="C36" s="105" t="s">
        <v>71</v>
      </c>
      <c r="D36" s="97"/>
      <c r="E36" s="97"/>
      <c r="F36" s="98"/>
      <c r="G36" s="285"/>
      <c r="H36" s="251"/>
      <c r="I36" s="297"/>
      <c r="J36" s="251"/>
      <c r="K36" s="297"/>
      <c r="L36" s="251"/>
      <c r="M36" s="297"/>
      <c r="N36" s="251"/>
      <c r="O36" s="297"/>
      <c r="P36" s="251"/>
      <c r="Q36" s="297"/>
      <c r="R36" s="251"/>
      <c r="S36" s="297"/>
      <c r="T36" s="251"/>
      <c r="U36" s="297"/>
      <c r="V36" s="251"/>
      <c r="W36" s="297"/>
      <c r="X36" s="251"/>
      <c r="Y36" s="297"/>
      <c r="Z36" s="251"/>
      <c r="AA36" s="297"/>
      <c r="AB36" s="251"/>
      <c r="AC36" s="297"/>
      <c r="AD36" s="251"/>
      <c r="AE36" s="297"/>
      <c r="AF36" s="251"/>
      <c r="AG36" s="297"/>
      <c r="AH36" s="251"/>
      <c r="AI36" s="297"/>
      <c r="AJ36" s="251"/>
      <c r="AK36" s="297"/>
      <c r="AL36" s="251"/>
      <c r="AM36" s="271"/>
    </row>
    <row r="37" spans="2:39" x14ac:dyDescent="0.25">
      <c r="B37" s="95" t="s">
        <v>72</v>
      </c>
      <c r="C37" s="101" t="s">
        <v>46</v>
      </c>
      <c r="D37" s="97" t="s">
        <v>47</v>
      </c>
      <c r="E37" s="97" t="s">
        <v>48</v>
      </c>
      <c r="F37" s="102" t="s">
        <v>49</v>
      </c>
      <c r="G37" s="285">
        <f>+Кропивницький!T37</f>
        <v>22.96</v>
      </c>
      <c r="H37" s="251">
        <f>+Кропивницький!Q37</f>
        <v>19.137349999999998</v>
      </c>
      <c r="I37" s="297">
        <f>+Дніпро!T37</f>
        <v>21.44</v>
      </c>
      <c r="J37" s="251">
        <f>+Дніпро!Q37</f>
        <v>17.868549999999999</v>
      </c>
      <c r="K37" s="297">
        <f>+Харків!T37</f>
        <v>18.809999999999999</v>
      </c>
      <c r="L37" s="251">
        <f>+Харків!Q37</f>
        <v>15.672549999999999</v>
      </c>
      <c r="M37" s="297">
        <f>+Криворіж!T37</f>
        <v>21.16</v>
      </c>
      <c r="N37" s="251">
        <f>+Криворіж!Q37</f>
        <v>17.636749999999999</v>
      </c>
      <c r="O37" s="297">
        <f>+'Харків міськ'!T37</f>
        <v>22.32</v>
      </c>
      <c r="P37" s="251">
        <f>+'Харків міськ'!Q37</f>
        <v>18.600549999999998</v>
      </c>
      <c r="Q37" s="297">
        <f>+Київ!T37</f>
        <v>20.75</v>
      </c>
      <c r="R37" s="251">
        <f>+Київ!Q37</f>
        <v>17.29515</v>
      </c>
      <c r="S37" s="297">
        <f>+Львів!T37</f>
        <v>22.38</v>
      </c>
      <c r="T37" s="251">
        <f>+Львів!Q37</f>
        <v>18.649349999999998</v>
      </c>
      <c r="U37" s="297">
        <f>+Житомир!T37</f>
        <v>21.22</v>
      </c>
      <c r="V37" s="251">
        <f>+Житомир!Q37</f>
        <v>17.685549999999999</v>
      </c>
      <c r="W37" s="297">
        <f>+Хмельницький!T37</f>
        <v>20.62</v>
      </c>
      <c r="X37" s="251">
        <f>+Хмельницький!Q37</f>
        <v>17.18535</v>
      </c>
      <c r="Y37" s="297">
        <f>+Вінниця!T37</f>
        <v>20.04</v>
      </c>
      <c r="Z37" s="251">
        <f>+Вінниця!Q37</f>
        <v>16.69735</v>
      </c>
      <c r="AA37" s="297">
        <f>+Дніпропетровськ!T37</f>
        <v>21.44</v>
      </c>
      <c r="AB37" s="251">
        <f>+Дніпропетровськ!Q37</f>
        <v>17.868549999999999</v>
      </c>
      <c r="AC37" s="297">
        <f>+Сумська!T37</f>
        <v>21.44</v>
      </c>
      <c r="AD37" s="251">
        <f>+Сумська!Q37</f>
        <v>17.868549999999999</v>
      </c>
      <c r="AE37" s="297">
        <f>+ІвФранківськ!T37</f>
        <v>19.7</v>
      </c>
      <c r="AF37" s="251">
        <f>+ІвФранківськ!Q37</f>
        <v>16.41675</v>
      </c>
      <c r="AG37" s="297">
        <f>+Миколаїв!T37</f>
        <v>23.93</v>
      </c>
      <c r="AH37" s="251">
        <f>+Миколаїв!Q37</f>
        <v>19.942549999999997</v>
      </c>
      <c r="AI37" s="297">
        <f>+Усереднене!T37</f>
        <v>25.64</v>
      </c>
      <c r="AJ37" s="251">
        <f>+Усереднене!Q37</f>
        <v>21.37</v>
      </c>
      <c r="AK37" s="297">
        <f>+Усереднена!T37</f>
        <v>21.3</v>
      </c>
      <c r="AL37" s="251">
        <f>+Усереднена!Q37</f>
        <v>17.751429999999999</v>
      </c>
      <c r="AM37" s="271">
        <f t="shared" si="2"/>
        <v>-0.16932943378568094</v>
      </c>
    </row>
    <row r="38" spans="2:39" x14ac:dyDescent="0.25">
      <c r="B38" s="95" t="s">
        <v>73</v>
      </c>
      <c r="C38" s="101" t="s">
        <v>51</v>
      </c>
      <c r="D38" s="97" t="s">
        <v>47</v>
      </c>
      <c r="E38" s="97" t="s">
        <v>48</v>
      </c>
      <c r="F38" s="102" t="s">
        <v>49</v>
      </c>
      <c r="G38" s="285">
        <f>+Кропивницький!T38</f>
        <v>29.85</v>
      </c>
      <c r="H38" s="251">
        <f>+Кропивницький!Q38</f>
        <v>24.877314999999999</v>
      </c>
      <c r="I38" s="297">
        <f>+Дніпро!T38</f>
        <v>27.85</v>
      </c>
      <c r="J38" s="251">
        <f>+Дніпро!Q38</f>
        <v>23.205914999999997</v>
      </c>
      <c r="K38" s="297">
        <f>+Харків!T38</f>
        <v>24.44</v>
      </c>
      <c r="L38" s="251">
        <f>+Харків!Q38</f>
        <v>20.363315</v>
      </c>
      <c r="M38" s="297">
        <f>+Криворіж!T38</f>
        <v>27.51</v>
      </c>
      <c r="N38" s="251">
        <f>+Криворіж!Q38</f>
        <v>22.925314999999998</v>
      </c>
      <c r="O38" s="297">
        <f>+'Харків міськ'!T38</f>
        <v>28.99</v>
      </c>
      <c r="P38" s="251">
        <f>+'Харків міськ'!Q38</f>
        <v>24.157515</v>
      </c>
      <c r="Q38" s="297">
        <f>+Київ!T38</f>
        <v>26.97</v>
      </c>
      <c r="R38" s="251">
        <f>+Київ!Q38</f>
        <v>22.473914999999998</v>
      </c>
      <c r="S38" s="297">
        <f>+Львів!T38</f>
        <v>29.08</v>
      </c>
      <c r="T38" s="251">
        <f>+Львів!Q38</f>
        <v>24.230715</v>
      </c>
      <c r="U38" s="297">
        <f>+Житомир!T38</f>
        <v>27.58</v>
      </c>
      <c r="V38" s="251">
        <f>+Житомир!Q38</f>
        <v>22.986314999999998</v>
      </c>
      <c r="W38" s="297">
        <f>+Хмельницький!T38</f>
        <v>26.81</v>
      </c>
      <c r="X38" s="251">
        <f>+Хмельницький!Q38</f>
        <v>22.339714999999998</v>
      </c>
      <c r="Y38" s="297">
        <f>+Вінниця!T38</f>
        <v>26.03</v>
      </c>
      <c r="Z38" s="251">
        <f>+Вінниця!Q38</f>
        <v>21.693114999999999</v>
      </c>
      <c r="AA38" s="297">
        <f>+Дніпропетровськ!T38</f>
        <v>27.85</v>
      </c>
      <c r="AB38" s="251">
        <f>+Дніпропетровськ!Q38</f>
        <v>23.205914999999997</v>
      </c>
      <c r="AC38" s="297">
        <f>+Сумська!T38</f>
        <v>27.85</v>
      </c>
      <c r="AD38" s="251">
        <f>+Сумська!Q38</f>
        <v>23.205914999999997</v>
      </c>
      <c r="AE38" s="297">
        <f>+ІвФранківськ!T38</f>
        <v>25.59</v>
      </c>
      <c r="AF38" s="251">
        <f>+ІвФранківськ!Q38</f>
        <v>21.327114999999999</v>
      </c>
      <c r="AG38" s="297">
        <f>+Миколаїв!T38</f>
        <v>31.1</v>
      </c>
      <c r="AH38" s="251">
        <f>+Миколаїв!Q38</f>
        <v>25.914314999999998</v>
      </c>
      <c r="AI38" s="297">
        <f>+Усереднене!T38</f>
        <v>33.35</v>
      </c>
      <c r="AJ38" s="251">
        <f>+Усереднене!Q38</f>
        <v>27.79</v>
      </c>
      <c r="AK38" s="297">
        <f>+Усереднена!T38</f>
        <v>27.69</v>
      </c>
      <c r="AL38" s="251">
        <f>+Усереднена!Q38</f>
        <v>23.065859</v>
      </c>
      <c r="AM38" s="271">
        <f t="shared" si="2"/>
        <v>-0.1699942785174523</v>
      </c>
    </row>
    <row r="39" spans="2:39" x14ac:dyDescent="0.25">
      <c r="B39" s="95" t="s">
        <v>74</v>
      </c>
      <c r="C39" s="101" t="s">
        <v>53</v>
      </c>
      <c r="D39" s="97" t="s">
        <v>47</v>
      </c>
      <c r="E39" s="97" t="s">
        <v>48</v>
      </c>
      <c r="F39" s="102" t="s">
        <v>49</v>
      </c>
      <c r="G39" s="285">
        <f>+Кропивницький!T39</f>
        <v>43.62</v>
      </c>
      <c r="H39" s="251">
        <f>+Кропивницький!Q39</f>
        <v>36.352845000000002</v>
      </c>
      <c r="I39" s="297">
        <f>+Дніпро!T39</f>
        <v>40.71</v>
      </c>
      <c r="J39" s="251">
        <f>+Дніпро!Q39</f>
        <v>33.925045000000004</v>
      </c>
      <c r="K39" s="297">
        <f>+Харків!T39</f>
        <v>35.72</v>
      </c>
      <c r="L39" s="251">
        <f>+Харків!Q39</f>
        <v>29.764844999999998</v>
      </c>
      <c r="M39" s="297">
        <f>+Криворіж!T39</f>
        <v>40.200000000000003</v>
      </c>
      <c r="N39" s="251">
        <f>+Криворіж!Q39</f>
        <v>33.498044999999998</v>
      </c>
      <c r="O39" s="297">
        <f>+'Харків міськ'!T39</f>
        <v>42.38</v>
      </c>
      <c r="P39" s="251">
        <f>+'Харків міськ'!Q39</f>
        <v>35.315845000000003</v>
      </c>
      <c r="Q39" s="297">
        <f>+Київ!T39</f>
        <v>39.42</v>
      </c>
      <c r="R39" s="251">
        <f>+Київ!Q39</f>
        <v>32.851444999999998</v>
      </c>
      <c r="S39" s="297">
        <f>+Львів!T39</f>
        <v>42.51</v>
      </c>
      <c r="T39" s="251">
        <f>+Львів!Q39</f>
        <v>35.425645000000003</v>
      </c>
      <c r="U39" s="297">
        <f>+Житомир!T39</f>
        <v>40.31</v>
      </c>
      <c r="V39" s="251">
        <f>+Житомир!Q39</f>
        <v>33.595644999999998</v>
      </c>
      <c r="W39" s="297">
        <f>+Хмельницький!T39</f>
        <v>39.17</v>
      </c>
      <c r="X39" s="251">
        <f>+Хмельницький!Q39</f>
        <v>32.644044999999998</v>
      </c>
      <c r="Y39" s="297">
        <f>+Вінниця!T39</f>
        <v>38.049999999999997</v>
      </c>
      <c r="Z39" s="251">
        <f>+Вінниця!Q39</f>
        <v>31.704644999999999</v>
      </c>
      <c r="AA39" s="297">
        <f>+Дніпропетровськ!T39</f>
        <v>40.71</v>
      </c>
      <c r="AB39" s="251">
        <f>+Дніпропетровськ!Q39</f>
        <v>33.925045000000004</v>
      </c>
      <c r="AC39" s="297">
        <f>+Сумська!T39</f>
        <v>40.71</v>
      </c>
      <c r="AD39" s="251">
        <f>+Сумська!Q39</f>
        <v>33.925045000000004</v>
      </c>
      <c r="AE39" s="297">
        <f>+ІвФранківськ!T39</f>
        <v>37.4</v>
      </c>
      <c r="AF39" s="251">
        <f>+ІвФранківськ!Q39</f>
        <v>31.167845</v>
      </c>
      <c r="AG39" s="297">
        <f>+Миколаїв!T39</f>
        <v>45.47</v>
      </c>
      <c r="AH39" s="251">
        <f>+Миколаїв!Q39</f>
        <v>37.890045000000008</v>
      </c>
      <c r="AI39" s="297">
        <f>+Усереднене!T39</f>
        <v>48.79</v>
      </c>
      <c r="AJ39" s="251">
        <f>+Усереднене!Q39</f>
        <v>40.660000000000004</v>
      </c>
      <c r="AK39" s="297">
        <f>+Усереднена!T39</f>
        <v>40.46</v>
      </c>
      <c r="AL39" s="251">
        <f>+Усереднена!Q39</f>
        <v>33.714717</v>
      </c>
      <c r="AM39" s="271">
        <f t="shared" si="2"/>
        <v>-0.17081364977865229</v>
      </c>
    </row>
    <row r="40" spans="2:39" x14ac:dyDescent="0.25">
      <c r="B40" s="95" t="s">
        <v>75</v>
      </c>
      <c r="C40" s="101" t="s">
        <v>55</v>
      </c>
      <c r="D40" s="97" t="s">
        <v>47</v>
      </c>
      <c r="E40" s="97" t="s">
        <v>48</v>
      </c>
      <c r="F40" s="102" t="s">
        <v>49</v>
      </c>
      <c r="G40" s="285">
        <f>+Кропивницький!T40</f>
        <v>66.599999999999994</v>
      </c>
      <c r="H40" s="251">
        <f>+Кропивницький!Q40</f>
        <v>55.502394999999993</v>
      </c>
      <c r="I40" s="297">
        <f>+Дніпро!T40</f>
        <v>62.15</v>
      </c>
      <c r="J40" s="251">
        <f>+Дніпро!Q40</f>
        <v>51.793594999999996</v>
      </c>
      <c r="K40" s="297">
        <f>+Харків!T40</f>
        <v>54.51</v>
      </c>
      <c r="L40" s="251">
        <f>+Харків!Q40</f>
        <v>45.425195000000002</v>
      </c>
      <c r="M40" s="297">
        <f>+Криворіж!T40</f>
        <v>61.38</v>
      </c>
      <c r="N40" s="251">
        <f>+Криворіж!Q40</f>
        <v>51.14699499999999</v>
      </c>
      <c r="O40" s="297">
        <f>+'Харків міськ'!T40</f>
        <v>64.7</v>
      </c>
      <c r="P40" s="251">
        <f>+'Харків міськ'!Q40</f>
        <v>53.916394999999994</v>
      </c>
      <c r="Q40" s="297">
        <f>+Київ!T40</f>
        <v>60.19</v>
      </c>
      <c r="R40" s="251">
        <f>+Київ!Q40</f>
        <v>50.158794999999998</v>
      </c>
      <c r="S40" s="297">
        <f>+Львів!T40</f>
        <v>64.89</v>
      </c>
      <c r="T40" s="251">
        <f>+Львів!Q40</f>
        <v>54.074995000000001</v>
      </c>
      <c r="U40" s="297">
        <f>+Житомир!T40</f>
        <v>61.54</v>
      </c>
      <c r="V40" s="251">
        <f>+Житомир!Q40</f>
        <v>51.281194999999997</v>
      </c>
      <c r="W40" s="297">
        <f>+Хмельницький!T40</f>
        <v>59.8</v>
      </c>
      <c r="X40" s="251">
        <f>+Хмельницький!Q40</f>
        <v>49.829394999999991</v>
      </c>
      <c r="Y40" s="297">
        <f>+Вінниця!T40</f>
        <v>58.07</v>
      </c>
      <c r="Z40" s="251">
        <f>+Вінниця!Q40</f>
        <v>48.389794999999992</v>
      </c>
      <c r="AA40" s="297">
        <f>+Дніпропетровськ!T40</f>
        <v>62.15</v>
      </c>
      <c r="AB40" s="251">
        <f>+Дніпропетровськ!Q40</f>
        <v>51.793594999999996</v>
      </c>
      <c r="AC40" s="297">
        <f>+Сумська!T40</f>
        <v>62.15</v>
      </c>
      <c r="AD40" s="251">
        <f>+Сумська!Q40</f>
        <v>51.793594999999996</v>
      </c>
      <c r="AE40" s="297">
        <f>+ІвФранківськ!T40</f>
        <v>57.09</v>
      </c>
      <c r="AF40" s="251">
        <f>+ІвФранківськ!Q40</f>
        <v>47.572395</v>
      </c>
      <c r="AG40" s="297">
        <f>+Миколаїв!T40</f>
        <v>69.400000000000006</v>
      </c>
      <c r="AH40" s="251">
        <f>+Миколаїв!Q40</f>
        <v>57.832594999999998</v>
      </c>
      <c r="AI40" s="297">
        <f>+Усереднене!T40</f>
        <v>74.44</v>
      </c>
      <c r="AJ40" s="251">
        <f>+Усереднене!Q40</f>
        <v>62.030000000000008</v>
      </c>
      <c r="AK40" s="297">
        <f>+Усереднена!T40</f>
        <v>61.76</v>
      </c>
      <c r="AL40" s="251">
        <f>+Усереднена!Q40</f>
        <v>51.466146999999992</v>
      </c>
      <c r="AM40" s="271">
        <f t="shared" si="2"/>
        <v>-0.17030232145735957</v>
      </c>
    </row>
    <row r="41" spans="2:39" x14ac:dyDescent="0.25">
      <c r="B41" s="95" t="s">
        <v>76</v>
      </c>
      <c r="C41" s="101" t="s">
        <v>57</v>
      </c>
      <c r="D41" s="97" t="s">
        <v>47</v>
      </c>
      <c r="E41" s="97" t="s">
        <v>48</v>
      </c>
      <c r="F41" s="102" t="s">
        <v>49</v>
      </c>
      <c r="G41" s="285">
        <f>+Кропивницький!T41</f>
        <v>73.489999999999995</v>
      </c>
      <c r="H41" s="251">
        <f>+Кропивницький!Q41</f>
        <v>61.240160000000003</v>
      </c>
      <c r="I41" s="297">
        <f>+Дніпро!T41</f>
        <v>68.58</v>
      </c>
      <c r="J41" s="251">
        <f>+Дніпро!Q41</f>
        <v>57.15316</v>
      </c>
      <c r="K41" s="297">
        <f>+Харків!T41</f>
        <v>60.15</v>
      </c>
      <c r="L41" s="251">
        <f>+Харків!Q41</f>
        <v>50.125959999999999</v>
      </c>
      <c r="M41" s="297">
        <f>+Криворіж!T41</f>
        <v>67.72</v>
      </c>
      <c r="N41" s="251">
        <f>+Криворіж!Q41</f>
        <v>56.43336</v>
      </c>
      <c r="O41" s="297">
        <f>+'Харків міськ'!T41</f>
        <v>71.38</v>
      </c>
      <c r="P41" s="251">
        <f>+'Харків міськ'!Q41</f>
        <v>59.483360000000005</v>
      </c>
      <c r="Q41" s="297">
        <f>+Київ!T41</f>
        <v>66.42</v>
      </c>
      <c r="R41" s="251">
        <f>+Київ!Q41</f>
        <v>55.347560000000001</v>
      </c>
      <c r="S41" s="297">
        <f>+Львів!T41</f>
        <v>71.599999999999994</v>
      </c>
      <c r="T41" s="251">
        <f>+Львів!Q41</f>
        <v>59.666359999999997</v>
      </c>
      <c r="U41" s="297">
        <f>+Житомир!T41</f>
        <v>67.900000000000006</v>
      </c>
      <c r="V41" s="251">
        <f>+Житомир!Q41</f>
        <v>56.57976</v>
      </c>
      <c r="W41" s="297">
        <f>+Хмельницький!T41</f>
        <v>65.989999999999995</v>
      </c>
      <c r="X41" s="251">
        <f>+Хмельницький!Q41</f>
        <v>54.993760000000002</v>
      </c>
      <c r="Y41" s="297">
        <f>+Вінниця!T41</f>
        <v>64.069999999999993</v>
      </c>
      <c r="Z41" s="251">
        <f>+Вінниця!Q41</f>
        <v>53.395560000000003</v>
      </c>
      <c r="AA41" s="297">
        <f>+Дніпропетровськ!T41</f>
        <v>68.58</v>
      </c>
      <c r="AB41" s="251">
        <f>+Дніпропетровськ!Q41</f>
        <v>57.15316</v>
      </c>
      <c r="AC41" s="297">
        <f>+Сумська!T41</f>
        <v>68.58</v>
      </c>
      <c r="AD41" s="251">
        <f>+Сумська!Q41</f>
        <v>57.15316</v>
      </c>
      <c r="AE41" s="297">
        <f>+ІвФранківськ!T41</f>
        <v>63.01</v>
      </c>
      <c r="AF41" s="251">
        <f>+ІвФранківськ!Q41</f>
        <v>52.504959999999997</v>
      </c>
      <c r="AG41" s="297">
        <f>+Миколаїв!T41</f>
        <v>76.58</v>
      </c>
      <c r="AH41" s="251">
        <f>+Миколаїв!Q41</f>
        <v>63.814360000000001</v>
      </c>
      <c r="AI41" s="297">
        <f>+Усереднене!T41</f>
        <v>82.14</v>
      </c>
      <c r="AJ41" s="251">
        <f>+Усереднене!Q41</f>
        <v>68.45</v>
      </c>
      <c r="AK41" s="297">
        <f>+Усереднена!T41</f>
        <v>68.150000000000006</v>
      </c>
      <c r="AL41" s="251">
        <f>+Усереднена!Q41</f>
        <v>56.790576000000001</v>
      </c>
      <c r="AM41" s="271">
        <f t="shared" si="2"/>
        <v>-0.17033490138787438</v>
      </c>
    </row>
    <row r="42" spans="2:39" x14ac:dyDescent="0.25">
      <c r="B42" s="95" t="s">
        <v>77</v>
      </c>
      <c r="C42" s="101" t="s">
        <v>59</v>
      </c>
      <c r="D42" s="97" t="s">
        <v>47</v>
      </c>
      <c r="E42" s="97" t="s">
        <v>48</v>
      </c>
      <c r="F42" s="102" t="s">
        <v>49</v>
      </c>
      <c r="G42" s="285">
        <f>+Кропивницький!T42</f>
        <v>87.27</v>
      </c>
      <c r="H42" s="251">
        <f>+Кропивницький!Q42</f>
        <v>72.727889999999988</v>
      </c>
      <c r="I42" s="297">
        <f>+Дніпро!T42</f>
        <v>81.430000000000007</v>
      </c>
      <c r="J42" s="251">
        <f>+Дніпро!Q42</f>
        <v>67.86009</v>
      </c>
      <c r="K42" s="297">
        <f>+Харків!T42</f>
        <v>71.430000000000007</v>
      </c>
      <c r="L42" s="251">
        <f>+Харків!Q42</f>
        <v>59.52749</v>
      </c>
      <c r="M42" s="297">
        <f>+Криворіж!T42</f>
        <v>80.42</v>
      </c>
      <c r="N42" s="251">
        <f>+Криворіж!Q42</f>
        <v>67.018289999999993</v>
      </c>
      <c r="O42" s="297">
        <f>+'Харків міськ'!T42</f>
        <v>84.77</v>
      </c>
      <c r="P42" s="251">
        <f>+'Харків міськ'!Q42</f>
        <v>70.641689999999997</v>
      </c>
      <c r="Q42" s="297">
        <f>+Київ!T42</f>
        <v>78.87</v>
      </c>
      <c r="R42" s="251">
        <f>+Київ!Q42</f>
        <v>65.725089999999994</v>
      </c>
      <c r="S42" s="297">
        <f>+Львів!T42</f>
        <v>85.03</v>
      </c>
      <c r="T42" s="251">
        <f>+Львів!Q42</f>
        <v>70.861289999999997</v>
      </c>
      <c r="U42" s="297">
        <f>+Житомир!T42</f>
        <v>80.63</v>
      </c>
      <c r="V42" s="251">
        <f>+Житомир!Q42</f>
        <v>67.189089999999993</v>
      </c>
      <c r="W42" s="297">
        <f>+Хмельницький!T42</f>
        <v>78.36</v>
      </c>
      <c r="X42" s="251">
        <f>+Хмельницький!Q42</f>
        <v>65.298090000000002</v>
      </c>
      <c r="Y42" s="297">
        <f>+Вінниця!T42</f>
        <v>76.09</v>
      </c>
      <c r="Z42" s="251">
        <f>+Вінниця!Q42</f>
        <v>63.407089999999997</v>
      </c>
      <c r="AA42" s="297">
        <f>+Дніпропетровськ!T42</f>
        <v>81.430000000000007</v>
      </c>
      <c r="AB42" s="251">
        <f>+Дніпропетровськ!Q42</f>
        <v>67.86009</v>
      </c>
      <c r="AC42" s="297">
        <f>+Сумська!T42</f>
        <v>81.430000000000007</v>
      </c>
      <c r="AD42" s="251">
        <f>+Сумська!Q42</f>
        <v>67.86009</v>
      </c>
      <c r="AE42" s="297">
        <f>+ІвФранківськ!T42</f>
        <v>74.81</v>
      </c>
      <c r="AF42" s="251">
        <f>+ІвФранківськ!Q42</f>
        <v>62.345690000000005</v>
      </c>
      <c r="AG42" s="297">
        <f>+Миколаїв!T42</f>
        <v>90.93</v>
      </c>
      <c r="AH42" s="251">
        <f>+Миколаїв!Q42</f>
        <v>75.777889999999999</v>
      </c>
      <c r="AI42" s="297">
        <f>+Усереднене!T42</f>
        <v>97.54</v>
      </c>
      <c r="AJ42" s="251">
        <f>+Усереднене!Q42</f>
        <v>81.28</v>
      </c>
      <c r="AK42" s="297">
        <f>+Усереднена!T42</f>
        <v>80.930000000000007</v>
      </c>
      <c r="AL42" s="251">
        <f>+Усереднена!Q42</f>
        <v>67.439433999999991</v>
      </c>
      <c r="AM42" s="271">
        <f t="shared" si="2"/>
        <v>-0.17028255413385837</v>
      </c>
    </row>
    <row r="43" spans="2:39" x14ac:dyDescent="0.25">
      <c r="B43" s="95" t="s">
        <v>78</v>
      </c>
      <c r="C43" s="105" t="s">
        <v>79</v>
      </c>
      <c r="D43" s="97"/>
      <c r="E43" s="97"/>
      <c r="F43" s="98"/>
      <c r="G43" s="285"/>
      <c r="H43" s="251"/>
      <c r="I43" s="297"/>
      <c r="J43" s="251"/>
      <c r="K43" s="297"/>
      <c r="L43" s="251"/>
      <c r="M43" s="297"/>
      <c r="N43" s="251"/>
      <c r="O43" s="297"/>
      <c r="P43" s="251"/>
      <c r="Q43" s="297"/>
      <c r="R43" s="251"/>
      <c r="S43" s="297"/>
      <c r="T43" s="251"/>
      <c r="U43" s="297"/>
      <c r="V43" s="251"/>
      <c r="W43" s="297"/>
      <c r="X43" s="251"/>
      <c r="Y43" s="297"/>
      <c r="Z43" s="251"/>
      <c r="AA43" s="297"/>
      <c r="AB43" s="251"/>
      <c r="AC43" s="297"/>
      <c r="AD43" s="251"/>
      <c r="AE43" s="297"/>
      <c r="AF43" s="251"/>
      <c r="AG43" s="297"/>
      <c r="AH43" s="251"/>
      <c r="AI43" s="297"/>
      <c r="AJ43" s="251"/>
      <c r="AK43" s="297"/>
      <c r="AL43" s="251"/>
      <c r="AM43" s="271"/>
    </row>
    <row r="44" spans="2:39" x14ac:dyDescent="0.25">
      <c r="B44" s="95" t="s">
        <v>80</v>
      </c>
      <c r="C44" s="106" t="s">
        <v>81</v>
      </c>
      <c r="D44" s="107" t="s">
        <v>82</v>
      </c>
      <c r="E44" s="97" t="s">
        <v>48</v>
      </c>
      <c r="F44" s="102" t="s">
        <v>49</v>
      </c>
      <c r="G44" s="285">
        <f>+Кропивницький!T44</f>
        <v>6.89</v>
      </c>
      <c r="H44" s="251">
        <f>+Кропивницький!Q44</f>
        <v>5.7377649999999996</v>
      </c>
      <c r="I44" s="297">
        <f>+Дніпро!T44</f>
        <v>6.43</v>
      </c>
      <c r="J44" s="251">
        <f>+Дніпро!Q44</f>
        <v>5.3595649999999999</v>
      </c>
      <c r="K44" s="297">
        <f>+Харків!T44</f>
        <v>5.64</v>
      </c>
      <c r="L44" s="251">
        <f>+Харків!Q44</f>
        <v>4.7007650000000005</v>
      </c>
      <c r="M44" s="297">
        <f>+Криворіж!T44</f>
        <v>6.34</v>
      </c>
      <c r="N44" s="251">
        <f>+Криворіж!Q44</f>
        <v>5.286365</v>
      </c>
      <c r="O44" s="297">
        <f>+'Харків міськ'!T44</f>
        <v>6.69</v>
      </c>
      <c r="P44" s="251">
        <f>+'Харків міськ'!Q44</f>
        <v>5.5791649999999997</v>
      </c>
      <c r="Q44" s="297">
        <f>+Київ!T44</f>
        <v>6.23</v>
      </c>
      <c r="R44" s="251">
        <f>+Київ!Q44</f>
        <v>5.1887650000000001</v>
      </c>
      <c r="S44" s="297">
        <f>+Львів!T44</f>
        <v>6.71</v>
      </c>
      <c r="T44" s="251">
        <f>+Львів!Q44</f>
        <v>5.5913649999999997</v>
      </c>
      <c r="U44" s="297">
        <f>+Житомир!T44</f>
        <v>6.37</v>
      </c>
      <c r="V44" s="251">
        <f>+Житомир!Q44</f>
        <v>5.310765</v>
      </c>
      <c r="W44" s="297">
        <f>+Хмельницький!T44</f>
        <v>6.18</v>
      </c>
      <c r="X44" s="251">
        <f>+Хмельницький!Q44</f>
        <v>5.1521650000000001</v>
      </c>
      <c r="Y44" s="297">
        <f>+Вінниця!T44</f>
        <v>6.01</v>
      </c>
      <c r="Z44" s="251">
        <f>+Вінниця!Q44</f>
        <v>5.0057650000000002</v>
      </c>
      <c r="AA44" s="297">
        <f>+Дніпропетровськ!T44</f>
        <v>6.43</v>
      </c>
      <c r="AB44" s="251">
        <f>+Дніпропетровськ!Q44</f>
        <v>5.3595649999999999</v>
      </c>
      <c r="AC44" s="297">
        <f>+Сумська!T44</f>
        <v>6.43</v>
      </c>
      <c r="AD44" s="251">
        <f>+Сумська!Q44</f>
        <v>5.3595649999999999</v>
      </c>
      <c r="AE44" s="297">
        <f>+ІвФранківськ!T44</f>
        <v>5.9</v>
      </c>
      <c r="AF44" s="251">
        <f>+ІвФранківськ!Q44</f>
        <v>4.9203650000000003</v>
      </c>
      <c r="AG44" s="297">
        <f>+Миколаїв!T44</f>
        <v>7.18</v>
      </c>
      <c r="AH44" s="251">
        <f>+Миколаїв!Q44</f>
        <v>5.9817650000000002</v>
      </c>
      <c r="AI44" s="297">
        <f>+Усереднене!T44</f>
        <v>7.69</v>
      </c>
      <c r="AJ44" s="251">
        <f>+Усереднене!Q44</f>
        <v>6.41</v>
      </c>
      <c r="AK44" s="297">
        <f>+Усереднена!T44</f>
        <v>6.39</v>
      </c>
      <c r="AL44" s="251">
        <f>+Усереднена!Q44</f>
        <v>5.3244290000000003</v>
      </c>
      <c r="AM44" s="271">
        <f t="shared" si="2"/>
        <v>-0.16935585023400934</v>
      </c>
    </row>
    <row r="45" spans="2:39" x14ac:dyDescent="0.25">
      <c r="B45" s="95" t="s">
        <v>83</v>
      </c>
      <c r="C45" s="106" t="s">
        <v>84</v>
      </c>
      <c r="D45" s="107" t="s">
        <v>82</v>
      </c>
      <c r="E45" s="97" t="s">
        <v>48</v>
      </c>
      <c r="F45" s="102" t="s">
        <v>49</v>
      </c>
      <c r="G45" s="285">
        <f>+Кропивницький!T45</f>
        <v>11.48</v>
      </c>
      <c r="H45" s="251">
        <f>+Кропивницький!Q45</f>
        <v>9.5636749999999999</v>
      </c>
      <c r="I45" s="297">
        <f>+Дніпро!T45</f>
        <v>10.72</v>
      </c>
      <c r="J45" s="251">
        <f>+Дніпро!Q45</f>
        <v>8.9292750000000005</v>
      </c>
      <c r="K45" s="297">
        <f>+Харків!T45</f>
        <v>9.4</v>
      </c>
      <c r="L45" s="251">
        <f>+Харків!Q45</f>
        <v>7.8312749999999998</v>
      </c>
      <c r="M45" s="297">
        <f>+Криворіж!T45</f>
        <v>10.58</v>
      </c>
      <c r="N45" s="251">
        <f>+Криворіж!Q45</f>
        <v>8.8194750000000006</v>
      </c>
      <c r="O45" s="297">
        <f>+'Харків міськ'!T45</f>
        <v>11.15</v>
      </c>
      <c r="P45" s="251">
        <f>+'Харків міськ'!Q45</f>
        <v>9.2952750000000002</v>
      </c>
      <c r="Q45" s="297">
        <f>+Київ!T45</f>
        <v>10.38</v>
      </c>
      <c r="R45" s="251">
        <f>+Київ!Q45</f>
        <v>8.6486750000000008</v>
      </c>
      <c r="S45" s="297">
        <f>+Львів!T45</f>
        <v>11.18</v>
      </c>
      <c r="T45" s="251">
        <f>+Львів!Q45</f>
        <v>9.3196750000000002</v>
      </c>
      <c r="U45" s="297">
        <f>+Житомир!T45</f>
        <v>10.61</v>
      </c>
      <c r="V45" s="251">
        <f>+Житомир!Q45</f>
        <v>8.8438750000000006</v>
      </c>
      <c r="W45" s="297">
        <f>+Хмельницький!T45</f>
        <v>10.31</v>
      </c>
      <c r="X45" s="251">
        <f>+Хмельницький!Q45</f>
        <v>8.5876750000000008</v>
      </c>
      <c r="Y45" s="297">
        <f>+Вінниця!T45</f>
        <v>10.01</v>
      </c>
      <c r="Z45" s="251">
        <f>+Вінниця!Q45</f>
        <v>8.3436749999999993</v>
      </c>
      <c r="AA45" s="297">
        <f>+Дніпропетровськ!T45</f>
        <v>10.72</v>
      </c>
      <c r="AB45" s="251">
        <f>+Дніпропетровськ!Q45</f>
        <v>8.9292750000000005</v>
      </c>
      <c r="AC45" s="297">
        <f>+Сумська!T45</f>
        <v>10.72</v>
      </c>
      <c r="AD45" s="251">
        <f>+Сумська!Q45</f>
        <v>8.9292750000000005</v>
      </c>
      <c r="AE45" s="297">
        <f>+ІвФранківськ!T45</f>
        <v>9.84</v>
      </c>
      <c r="AF45" s="251">
        <f>+ІвФранківськ!Q45</f>
        <v>8.1972749999999994</v>
      </c>
      <c r="AG45" s="297">
        <f>+Миколаїв!T45</f>
        <v>11.96</v>
      </c>
      <c r="AH45" s="251">
        <f>+Миколаїв!Q45</f>
        <v>9.9662749999999996</v>
      </c>
      <c r="AI45" s="297">
        <f>+Усереднене!T45</f>
        <v>12.83</v>
      </c>
      <c r="AJ45" s="251">
        <f>+Усереднене!Q45</f>
        <v>10.69</v>
      </c>
      <c r="AK45" s="297">
        <f>+Усереднена!T45</f>
        <v>10.65</v>
      </c>
      <c r="AL45" s="251">
        <f>+Усереднена!Q45</f>
        <v>8.8707150000000006</v>
      </c>
      <c r="AM45" s="271">
        <f t="shared" si="2"/>
        <v>-0.17018568755846578</v>
      </c>
    </row>
    <row r="46" spans="2:39" x14ac:dyDescent="0.25">
      <c r="B46" s="95" t="s">
        <v>85</v>
      </c>
      <c r="C46" s="106" t="s">
        <v>86</v>
      </c>
      <c r="D46" s="107" t="s">
        <v>82</v>
      </c>
      <c r="E46" s="97" t="s">
        <v>48</v>
      </c>
      <c r="F46" s="102" t="s">
        <v>49</v>
      </c>
      <c r="G46" s="285">
        <f>+Кропивницький!T46</f>
        <v>16.079999999999998</v>
      </c>
      <c r="H46" s="251">
        <f>+Кропивницький!Q46</f>
        <v>13.399584999999998</v>
      </c>
      <c r="I46" s="297">
        <f>+Дніпро!T46</f>
        <v>15.01</v>
      </c>
      <c r="J46" s="251">
        <f>+Дніпро!Q46</f>
        <v>12.508984999999999</v>
      </c>
      <c r="K46" s="297">
        <f>+Харків!T46</f>
        <v>13.17</v>
      </c>
      <c r="L46" s="251">
        <f>+Харків!Q46</f>
        <v>10.971785000000001</v>
      </c>
      <c r="M46" s="297">
        <f>+Криворіж!T46</f>
        <v>14.82</v>
      </c>
      <c r="N46" s="251">
        <f>+Криворіж!Q46</f>
        <v>12.350384999999999</v>
      </c>
      <c r="O46" s="297">
        <f>+'Харків міськ'!T46</f>
        <v>15.63</v>
      </c>
      <c r="P46" s="251">
        <f>+'Харків міськ'!Q46</f>
        <v>13.021384999999999</v>
      </c>
      <c r="Q46" s="297">
        <f>+Київ!T46</f>
        <v>14.53</v>
      </c>
      <c r="R46" s="251">
        <f>+Київ!Q46</f>
        <v>12.106385</v>
      </c>
      <c r="S46" s="297">
        <f>+Львів!T46</f>
        <v>15.67</v>
      </c>
      <c r="T46" s="251">
        <f>+Львів!Q46</f>
        <v>13.057984999999999</v>
      </c>
      <c r="U46" s="297">
        <f>+Житомир!T46</f>
        <v>14.86</v>
      </c>
      <c r="V46" s="251">
        <f>+Житомир!Q46</f>
        <v>12.386984999999999</v>
      </c>
      <c r="W46" s="297">
        <f>+Хмельницький!T46</f>
        <v>14.44</v>
      </c>
      <c r="X46" s="251">
        <f>+Хмельницький!Q46</f>
        <v>12.033185</v>
      </c>
      <c r="Y46" s="297">
        <f>+Вінниця!T46</f>
        <v>14.02</v>
      </c>
      <c r="Z46" s="251">
        <f>+Вінниця!Q46</f>
        <v>11.679385</v>
      </c>
      <c r="AA46" s="297">
        <f>+Дніпропетровськ!T46</f>
        <v>15.01</v>
      </c>
      <c r="AB46" s="251">
        <f>+Дніпропетровськ!Q46</f>
        <v>12.508984999999999</v>
      </c>
      <c r="AC46" s="297">
        <f>+Сумська!T46</f>
        <v>15.01</v>
      </c>
      <c r="AD46" s="251">
        <f>+Сумська!Q46</f>
        <v>12.508984999999999</v>
      </c>
      <c r="AE46" s="297">
        <f>+ІвФранківськ!T46</f>
        <v>13.78</v>
      </c>
      <c r="AF46" s="251">
        <f>+ІвФранківськ!Q46</f>
        <v>11.484185</v>
      </c>
      <c r="AG46" s="297">
        <f>+Миколаїв!T46</f>
        <v>16.75</v>
      </c>
      <c r="AH46" s="251">
        <f>+Миколаїв!Q46</f>
        <v>13.960784999999998</v>
      </c>
      <c r="AI46" s="297">
        <f>+Усереднене!T46</f>
        <v>17.95</v>
      </c>
      <c r="AJ46" s="251">
        <f>+Усереднене!Q46</f>
        <v>14.959999999999999</v>
      </c>
      <c r="AK46" s="297">
        <f>+Усереднена!T46</f>
        <v>14.91</v>
      </c>
      <c r="AL46" s="251">
        <f>+Усереднена!Q46</f>
        <v>12.427001000000001</v>
      </c>
      <c r="AM46" s="271">
        <f t="shared" si="2"/>
        <v>-0.16931811497326194</v>
      </c>
    </row>
    <row r="47" spans="2:39" ht="45" x14ac:dyDescent="0.25">
      <c r="B47" s="95" t="s">
        <v>38</v>
      </c>
      <c r="C47" s="96" t="s">
        <v>87</v>
      </c>
      <c r="D47" s="97" t="s">
        <v>88</v>
      </c>
      <c r="E47" s="108" t="s">
        <v>89</v>
      </c>
      <c r="F47" s="102" t="s">
        <v>49</v>
      </c>
      <c r="G47" s="285">
        <f>+Кропивницький!T47</f>
        <v>460.31</v>
      </c>
      <c r="H47" s="251">
        <f>+Кропивницький!Q47</f>
        <v>383.58865000000003</v>
      </c>
      <c r="I47" s="297">
        <f>+Дніпро!T47</f>
        <v>427.63</v>
      </c>
      <c r="J47" s="251">
        <f>+Дніпро!Q47</f>
        <v>356.35825</v>
      </c>
      <c r="K47" s="297">
        <f>+Харків!T47</f>
        <v>371.44</v>
      </c>
      <c r="L47" s="251">
        <f>+Харків!Q47</f>
        <v>309.53465000000006</v>
      </c>
      <c r="M47" s="297">
        <f>+Криворіж!T47</f>
        <v>421.91</v>
      </c>
      <c r="N47" s="251">
        <f>+Криворіж!Q47</f>
        <v>351.58805000000007</v>
      </c>
      <c r="O47" s="297">
        <f>+'Харків міськ'!T47</f>
        <v>446.33</v>
      </c>
      <c r="P47" s="251">
        <f>+'Харків міськ'!Q47</f>
        <v>371.93765000000002</v>
      </c>
      <c r="Q47" s="297">
        <f>+Київ!T47</f>
        <v>413.17</v>
      </c>
      <c r="R47" s="251">
        <f>+Київ!Q47</f>
        <v>344.30465000000004</v>
      </c>
      <c r="S47" s="297">
        <f>+Львів!T47</f>
        <v>447.77</v>
      </c>
      <c r="T47" s="251">
        <f>+Львів!Q47</f>
        <v>373.14545000000004</v>
      </c>
      <c r="U47" s="297">
        <f>+Житомир!T47</f>
        <v>423.03</v>
      </c>
      <c r="V47" s="251">
        <f>+Житомир!Q47</f>
        <v>352.52745000000004</v>
      </c>
      <c r="W47" s="297">
        <f>+Хмельницький!T47</f>
        <v>410.33</v>
      </c>
      <c r="X47" s="251">
        <f>+Хмельницький!Q47</f>
        <v>341.93785000000003</v>
      </c>
      <c r="Y47" s="297">
        <f>+Вінниця!T47</f>
        <v>397.59</v>
      </c>
      <c r="Z47" s="251">
        <f>+Вінниця!Q47</f>
        <v>331.32384999999999</v>
      </c>
      <c r="AA47" s="297">
        <f>+Дніпропетровськ!T47</f>
        <v>427.63</v>
      </c>
      <c r="AB47" s="251">
        <f>+Дніпропетровськ!Q47</f>
        <v>356.35825</v>
      </c>
      <c r="AC47" s="297">
        <f>+Сумська!T47</f>
        <v>427.63</v>
      </c>
      <c r="AD47" s="251">
        <f>+Сумська!Q47</f>
        <v>356.35825</v>
      </c>
      <c r="AE47" s="297">
        <f>+ІвФранківськ!T47</f>
        <v>390.44</v>
      </c>
      <c r="AF47" s="251">
        <f>+ІвФранківськ!Q47</f>
        <v>325.37025</v>
      </c>
      <c r="AG47" s="297">
        <f>+Миколаїв!T47</f>
        <v>480.89</v>
      </c>
      <c r="AH47" s="251">
        <f>+Миколаїв!Q47</f>
        <v>400.74185</v>
      </c>
      <c r="AI47" s="297">
        <f>+Усереднене!T47</f>
        <v>547.4</v>
      </c>
      <c r="AJ47" s="251">
        <f>+Усереднене!Q47</f>
        <v>456.16999999999996</v>
      </c>
      <c r="AK47" s="297">
        <f>+Усереднена!T47</f>
        <v>424.71</v>
      </c>
      <c r="AL47" s="251">
        <f>+Усереднена!Q47</f>
        <v>353.92313000000001</v>
      </c>
      <c r="AM47" s="271">
        <f t="shared" si="2"/>
        <v>-0.2241420303834096</v>
      </c>
    </row>
    <row r="48" spans="2:39" ht="30" x14ac:dyDescent="0.25">
      <c r="B48" s="95" t="s">
        <v>90</v>
      </c>
      <c r="C48" s="109" t="s">
        <v>91</v>
      </c>
      <c r="D48" s="97" t="s">
        <v>88</v>
      </c>
      <c r="E48" s="108" t="s">
        <v>89</v>
      </c>
      <c r="F48" s="102" t="s">
        <v>49</v>
      </c>
      <c r="G48" s="285">
        <f>+Кропивницький!T48</f>
        <v>552.37</v>
      </c>
      <c r="H48" s="251">
        <f>+Кропивницький!Q48</f>
        <v>460.30813999999992</v>
      </c>
      <c r="I48" s="297">
        <f>+Дніпро!T48</f>
        <v>513.15</v>
      </c>
      <c r="J48" s="251">
        <f>+Дніпро!Q48</f>
        <v>427.6243399999999</v>
      </c>
      <c r="K48" s="297">
        <f>+Харків!T48</f>
        <v>445.72</v>
      </c>
      <c r="L48" s="251">
        <f>+Харків!Q48</f>
        <v>371.43113999999997</v>
      </c>
      <c r="M48" s="297">
        <f>+Криворіж!T48</f>
        <v>506.27</v>
      </c>
      <c r="N48" s="251">
        <f>+Криворіж!Q48</f>
        <v>421.89033999999998</v>
      </c>
      <c r="O48" s="297">
        <f>+'Харків міськ'!T48</f>
        <v>535.58000000000004</v>
      </c>
      <c r="P48" s="251">
        <f>+'Харків міськ'!Q48</f>
        <v>446.31473999999997</v>
      </c>
      <c r="Q48" s="297">
        <f>+Київ!T48</f>
        <v>495.79</v>
      </c>
      <c r="R48" s="251">
        <f>+Київ!Q48</f>
        <v>413.15513999999996</v>
      </c>
      <c r="S48" s="297">
        <f>+Львів!T48</f>
        <v>537.30999999999995</v>
      </c>
      <c r="T48" s="251">
        <f>+Львів!Q48</f>
        <v>447.75433999999996</v>
      </c>
      <c r="U48" s="297">
        <f>+Житомир!T48</f>
        <v>507.63</v>
      </c>
      <c r="V48" s="251">
        <f>+Житомир!Q48</f>
        <v>423.02493999999996</v>
      </c>
      <c r="W48" s="297">
        <f>+Хмельницький!T48</f>
        <v>492.39</v>
      </c>
      <c r="X48" s="251">
        <f>+Хмельницький!Q48</f>
        <v>410.32473999999996</v>
      </c>
      <c r="Y48" s="297">
        <f>+Вінниця!T48</f>
        <v>477.09</v>
      </c>
      <c r="Z48" s="251">
        <f>+Вінниця!Q48</f>
        <v>397.57573999999994</v>
      </c>
      <c r="AA48" s="297">
        <f>+Дніпропетровськ!T48</f>
        <v>513.15</v>
      </c>
      <c r="AB48" s="251">
        <f>+Дніпропетровськ!Q48</f>
        <v>427.6243399999999</v>
      </c>
      <c r="AC48" s="297">
        <f>+Сумська!T48</f>
        <v>513.15</v>
      </c>
      <c r="AD48" s="251">
        <f>+Сумська!Q48</f>
        <v>427.6243399999999</v>
      </c>
      <c r="AE48" s="297">
        <f>+ІвФранківськ!T48</f>
        <v>468.51</v>
      </c>
      <c r="AF48" s="251">
        <f>+ІвФранківськ!Q48</f>
        <v>390.42653999999999</v>
      </c>
      <c r="AG48" s="297">
        <f>+Миколаїв!T48</f>
        <v>577.07000000000005</v>
      </c>
      <c r="AH48" s="251">
        <f>+Миколаїв!Q48</f>
        <v>480.88953999999995</v>
      </c>
      <c r="AI48" s="297">
        <f>+Усереднене!T48</f>
        <v>656.9</v>
      </c>
      <c r="AJ48" s="251">
        <f>+Усереднене!Q48</f>
        <v>547.42000000000007</v>
      </c>
      <c r="AK48" s="297">
        <f>+Усереднена!T48</f>
        <v>509.65</v>
      </c>
      <c r="AL48" s="251">
        <f>+Усереднена!Q48</f>
        <v>424.69975599999992</v>
      </c>
      <c r="AM48" s="271">
        <f t="shared" si="2"/>
        <v>-0.22417932117935066</v>
      </c>
    </row>
    <row r="49" spans="2:39" ht="30" x14ac:dyDescent="0.25">
      <c r="B49" s="95" t="s">
        <v>92</v>
      </c>
      <c r="C49" s="104" t="s">
        <v>93</v>
      </c>
      <c r="D49" s="97" t="s">
        <v>94</v>
      </c>
      <c r="E49" s="97" t="s">
        <v>48</v>
      </c>
      <c r="F49" s="102" t="s">
        <v>49</v>
      </c>
      <c r="G49" s="285">
        <f>+Кропивницький!T49</f>
        <v>11.48</v>
      </c>
      <c r="H49" s="251">
        <f>+Кропивницький!Q49</f>
        <v>9.5636749999999999</v>
      </c>
      <c r="I49" s="297">
        <f>+Дніпро!T49</f>
        <v>10.72</v>
      </c>
      <c r="J49" s="251">
        <f>+Дніпро!Q49</f>
        <v>8.9292750000000005</v>
      </c>
      <c r="K49" s="297">
        <f>+Харків!T49</f>
        <v>9.4</v>
      </c>
      <c r="L49" s="251">
        <f>+Харків!Q49</f>
        <v>7.8312749999999998</v>
      </c>
      <c r="M49" s="297">
        <f>+Криворіж!T49</f>
        <v>10.58</v>
      </c>
      <c r="N49" s="251">
        <f>+Криворіж!Q49</f>
        <v>8.8194750000000006</v>
      </c>
      <c r="O49" s="297">
        <f>+'Харків міськ'!T49</f>
        <v>11.15</v>
      </c>
      <c r="P49" s="251">
        <f>+'Харків міськ'!Q49</f>
        <v>9.2952750000000002</v>
      </c>
      <c r="Q49" s="297">
        <f>+Київ!T49</f>
        <v>10.38</v>
      </c>
      <c r="R49" s="251">
        <f>+Київ!Q49</f>
        <v>8.6486750000000008</v>
      </c>
      <c r="S49" s="297">
        <f>+Львів!T49</f>
        <v>11.18</v>
      </c>
      <c r="T49" s="251">
        <f>+Львів!Q49</f>
        <v>9.3196750000000002</v>
      </c>
      <c r="U49" s="297">
        <f>+Житомир!T49</f>
        <v>10.61</v>
      </c>
      <c r="V49" s="251">
        <f>+Житомир!Q49</f>
        <v>8.8438750000000006</v>
      </c>
      <c r="W49" s="297">
        <f>+Хмельницький!T49</f>
        <v>10.31</v>
      </c>
      <c r="X49" s="251">
        <f>+Хмельницький!Q49</f>
        <v>8.5876750000000008</v>
      </c>
      <c r="Y49" s="297">
        <f>+Вінниця!T49</f>
        <v>10.01</v>
      </c>
      <c r="Z49" s="251">
        <f>+Вінниця!Q49</f>
        <v>8.3436749999999993</v>
      </c>
      <c r="AA49" s="297">
        <f>+Дніпропетровськ!T49</f>
        <v>10.72</v>
      </c>
      <c r="AB49" s="251">
        <f>+Дніпропетровськ!Q49</f>
        <v>8.9292750000000005</v>
      </c>
      <c r="AC49" s="297">
        <f>+Сумська!T49</f>
        <v>10.72</v>
      </c>
      <c r="AD49" s="251">
        <f>+Сумська!Q49</f>
        <v>8.9292750000000005</v>
      </c>
      <c r="AE49" s="297">
        <f>+ІвФранківськ!T49</f>
        <v>9.84</v>
      </c>
      <c r="AF49" s="251">
        <f>+ІвФранківськ!Q49</f>
        <v>8.1972749999999994</v>
      </c>
      <c r="AG49" s="297">
        <f>+Миколаїв!T49</f>
        <v>11.96</v>
      </c>
      <c r="AH49" s="251">
        <f>+Миколаїв!Q49</f>
        <v>9.9662749999999996</v>
      </c>
      <c r="AI49" s="297">
        <f>+Усереднене!T49</f>
        <v>12.83</v>
      </c>
      <c r="AJ49" s="251">
        <f>+Усереднене!Q49</f>
        <v>10.69</v>
      </c>
      <c r="AK49" s="297">
        <f>+Усереднена!T49</f>
        <v>10.65</v>
      </c>
      <c r="AL49" s="251">
        <f>+Усереднена!Q49</f>
        <v>8.8707150000000006</v>
      </c>
      <c r="AM49" s="271">
        <f t="shared" si="2"/>
        <v>-0.17018568755846578</v>
      </c>
    </row>
    <row r="50" spans="2:39" x14ac:dyDescent="0.25">
      <c r="B50" s="95" t="s">
        <v>95</v>
      </c>
      <c r="C50" s="110" t="s">
        <v>96</v>
      </c>
      <c r="D50" s="97" t="s">
        <v>94</v>
      </c>
      <c r="E50" s="97" t="s">
        <v>48</v>
      </c>
      <c r="F50" s="102" t="s">
        <v>49</v>
      </c>
      <c r="G50" s="285">
        <f>+Кропивницький!T50</f>
        <v>9.19</v>
      </c>
      <c r="H50" s="251">
        <f>+Кропивницький!Q50</f>
        <v>7.6618199999999996</v>
      </c>
      <c r="I50" s="297">
        <f>+Дніпро!T50</f>
        <v>8.58</v>
      </c>
      <c r="J50" s="251">
        <f>+Дніпро!Q50</f>
        <v>7.1494199999999992</v>
      </c>
      <c r="K50" s="297">
        <f>+Харків!T50</f>
        <v>7.53</v>
      </c>
      <c r="L50" s="251">
        <f>+Харків!Q50</f>
        <v>6.2710199999999992</v>
      </c>
      <c r="M50" s="297">
        <f>+Криворіж!T50</f>
        <v>8.48</v>
      </c>
      <c r="N50" s="251">
        <f>+Криворіж!Q50</f>
        <v>7.0640199999999993</v>
      </c>
      <c r="O50" s="297">
        <f>+'Харків міськ'!T50</f>
        <v>8.93</v>
      </c>
      <c r="P50" s="251">
        <f>+'Харків міськ'!Q50</f>
        <v>7.4422199999999998</v>
      </c>
      <c r="Q50" s="297">
        <f>+Київ!T50</f>
        <v>8.3000000000000007</v>
      </c>
      <c r="R50" s="251">
        <f>+Київ!Q50</f>
        <v>6.9176199999999994</v>
      </c>
      <c r="S50" s="297">
        <f>+Львів!T50</f>
        <v>8.9600000000000009</v>
      </c>
      <c r="T50" s="251">
        <f>+Львів!Q50</f>
        <v>7.4666199999999998</v>
      </c>
      <c r="U50" s="297">
        <f>+Житомир!T50</f>
        <v>8.49</v>
      </c>
      <c r="V50" s="251">
        <f>+Житомир!Q50</f>
        <v>7.0762199999999993</v>
      </c>
      <c r="W50" s="297">
        <f>+Хмельницький!T50</f>
        <v>8.26</v>
      </c>
      <c r="X50" s="251">
        <f>+Хмельницький!Q50</f>
        <v>6.8810199999999995</v>
      </c>
      <c r="Y50" s="297">
        <f>+Вінниця!T50</f>
        <v>8.01</v>
      </c>
      <c r="Z50" s="251">
        <f>+Вінниця!Q50</f>
        <v>6.6736199999999988</v>
      </c>
      <c r="AA50" s="297">
        <f>+Дніпропетровськ!T50</f>
        <v>8.58</v>
      </c>
      <c r="AB50" s="251">
        <f>+Дніпропетровськ!Q50</f>
        <v>7.1494199999999992</v>
      </c>
      <c r="AC50" s="297">
        <f>+Сумська!T50</f>
        <v>8.58</v>
      </c>
      <c r="AD50" s="251">
        <f>+Сумська!Q50</f>
        <v>7.1494199999999992</v>
      </c>
      <c r="AE50" s="297">
        <f>+ІвФранківськ!T50</f>
        <v>7.88</v>
      </c>
      <c r="AF50" s="251">
        <f>+ІвФранківськ!Q50</f>
        <v>6.5638199999999989</v>
      </c>
      <c r="AG50" s="297">
        <f>+Миколаїв!T50</f>
        <v>9.57</v>
      </c>
      <c r="AH50" s="251">
        <f>+Миколаїв!Q50</f>
        <v>7.9790199999999993</v>
      </c>
      <c r="AI50" s="297">
        <f>+Усереднене!T50</f>
        <v>10.26</v>
      </c>
      <c r="AJ50" s="251">
        <f>+Усереднене!Q50</f>
        <v>8.5500000000000007</v>
      </c>
      <c r="AK50" s="297">
        <f>+Усереднена!T50</f>
        <v>8.52</v>
      </c>
      <c r="AL50" s="251">
        <f>+Усереднена!Q50</f>
        <v>7.1025719999999994</v>
      </c>
      <c r="AM50" s="271">
        <f t="shared" si="2"/>
        <v>-0.16928982456140365</v>
      </c>
    </row>
    <row r="51" spans="2:39" ht="30" x14ac:dyDescent="0.25">
      <c r="B51" s="95" t="s">
        <v>97</v>
      </c>
      <c r="C51" s="110" t="s">
        <v>98</v>
      </c>
      <c r="D51" s="97" t="s">
        <v>94</v>
      </c>
      <c r="E51" s="97" t="s">
        <v>48</v>
      </c>
      <c r="F51" s="102" t="s">
        <v>49</v>
      </c>
      <c r="G51" s="285">
        <f>+Кропивницький!T51</f>
        <v>13.79</v>
      </c>
      <c r="H51" s="251">
        <f>+Кропивницький!Q51</f>
        <v>11.487730000000001</v>
      </c>
      <c r="I51" s="297">
        <f>+Дніпро!T51</f>
        <v>12.86</v>
      </c>
      <c r="J51" s="251">
        <f>+Дніпро!Q51</f>
        <v>10.71913</v>
      </c>
      <c r="K51" s="297">
        <f>+Харків!T51</f>
        <v>11.28</v>
      </c>
      <c r="L51" s="251">
        <f>+Харків!Q51</f>
        <v>9.4015300000000011</v>
      </c>
      <c r="M51" s="297">
        <f>+Криворіж!T51</f>
        <v>12.7</v>
      </c>
      <c r="N51" s="251">
        <f>+Криворіж!Q51</f>
        <v>10.58493</v>
      </c>
      <c r="O51" s="297">
        <f>+'Харків міськ'!T51</f>
        <v>13.39</v>
      </c>
      <c r="P51" s="251">
        <f>+'Харків міськ'!Q51</f>
        <v>11.158329999999999</v>
      </c>
      <c r="Q51" s="297">
        <f>+Київ!T51</f>
        <v>12.45</v>
      </c>
      <c r="R51" s="251">
        <f>+Київ!Q51</f>
        <v>10.37753</v>
      </c>
      <c r="S51" s="297">
        <f>+Львів!T51</f>
        <v>13.42</v>
      </c>
      <c r="T51" s="251">
        <f>+Львів!Q51</f>
        <v>11.182729999999999</v>
      </c>
      <c r="U51" s="297">
        <f>+Житомир!T51</f>
        <v>12.73</v>
      </c>
      <c r="V51" s="251">
        <f>+Житомир!Q51</f>
        <v>10.60933</v>
      </c>
      <c r="W51" s="297">
        <f>+Хмельницький!T51</f>
        <v>12.38</v>
      </c>
      <c r="X51" s="251">
        <f>+Хмельницький!Q51</f>
        <v>10.31653</v>
      </c>
      <c r="Y51" s="297">
        <f>+Вінниця!T51</f>
        <v>12.01</v>
      </c>
      <c r="Z51" s="251">
        <f>+Вінниця!Q51</f>
        <v>10.01153</v>
      </c>
      <c r="AA51" s="297">
        <f>+Дніпропетровськ!T51</f>
        <v>12.86</v>
      </c>
      <c r="AB51" s="251">
        <f>+Дніпропетровськ!Q51</f>
        <v>10.71913</v>
      </c>
      <c r="AC51" s="297">
        <f>+Сумська!T51</f>
        <v>12.86</v>
      </c>
      <c r="AD51" s="251">
        <f>+Сумська!Q51</f>
        <v>10.71913</v>
      </c>
      <c r="AE51" s="297">
        <f>+ІвФранківськ!T51</f>
        <v>11.81</v>
      </c>
      <c r="AF51" s="251">
        <f>+ІвФранківськ!Q51</f>
        <v>9.8407300000000006</v>
      </c>
      <c r="AG51" s="297">
        <f>+Миколаїв!T51</f>
        <v>14.36</v>
      </c>
      <c r="AH51" s="251">
        <f>+Миколаїв!Q51</f>
        <v>11.96353</v>
      </c>
      <c r="AI51" s="297">
        <f>+Усереднене!T51</f>
        <v>15.4</v>
      </c>
      <c r="AJ51" s="251">
        <f>+Усереднене!Q51</f>
        <v>12.83</v>
      </c>
      <c r="AK51" s="297">
        <f>+Усереднена!T51</f>
        <v>12.78</v>
      </c>
      <c r="AL51" s="251">
        <f>+Усереднена!Q51</f>
        <v>10.648858000000001</v>
      </c>
      <c r="AM51" s="271">
        <f t="shared" si="2"/>
        <v>-0.17000327357755257</v>
      </c>
    </row>
    <row r="52" spans="2:39" ht="30" x14ac:dyDescent="0.25">
      <c r="B52" s="95" t="s">
        <v>99</v>
      </c>
      <c r="C52" s="96" t="s">
        <v>100</v>
      </c>
      <c r="D52" s="107" t="s">
        <v>101</v>
      </c>
      <c r="E52" s="97" t="s">
        <v>48</v>
      </c>
      <c r="F52" s="102" t="s">
        <v>49</v>
      </c>
      <c r="G52" s="285">
        <f>+Кропивницький!T52</f>
        <v>11.48</v>
      </c>
      <c r="H52" s="251">
        <f>+Кропивницький!Q52</f>
        <v>9.5636749999999999</v>
      </c>
      <c r="I52" s="297">
        <f>+Дніпро!T52</f>
        <v>10.72</v>
      </c>
      <c r="J52" s="251">
        <f>+Дніпро!Q52</f>
        <v>8.9292750000000005</v>
      </c>
      <c r="K52" s="297">
        <f>+Харків!T52</f>
        <v>9.4</v>
      </c>
      <c r="L52" s="251">
        <f>+Харків!Q52</f>
        <v>7.8312749999999998</v>
      </c>
      <c r="M52" s="297">
        <f>+Криворіж!T52</f>
        <v>10.58</v>
      </c>
      <c r="N52" s="251">
        <f>+Криворіж!Q52</f>
        <v>8.8194750000000006</v>
      </c>
      <c r="O52" s="297">
        <f>+'Харків міськ'!T52</f>
        <v>11.15</v>
      </c>
      <c r="P52" s="251">
        <f>+'Харків міськ'!Q52</f>
        <v>9.2952750000000002</v>
      </c>
      <c r="Q52" s="297">
        <f>+Київ!T52</f>
        <v>10.38</v>
      </c>
      <c r="R52" s="251">
        <f>+Київ!Q52</f>
        <v>8.6486750000000008</v>
      </c>
      <c r="S52" s="297">
        <f>+Львів!T52</f>
        <v>11.18</v>
      </c>
      <c r="T52" s="251">
        <f>+Львів!Q52</f>
        <v>9.3196750000000002</v>
      </c>
      <c r="U52" s="297">
        <f>+Житомир!T52</f>
        <v>10.61</v>
      </c>
      <c r="V52" s="251">
        <f>+Житомир!Q52</f>
        <v>8.8438750000000006</v>
      </c>
      <c r="W52" s="297">
        <f>+Хмельницький!T52</f>
        <v>10.31</v>
      </c>
      <c r="X52" s="251">
        <f>+Хмельницький!Q52</f>
        <v>8.5876750000000008</v>
      </c>
      <c r="Y52" s="297">
        <f>+Вінниця!T52</f>
        <v>10.01</v>
      </c>
      <c r="Z52" s="251">
        <f>+Вінниця!Q52</f>
        <v>8.3436749999999993</v>
      </c>
      <c r="AA52" s="297">
        <f>+Дніпропетровськ!T52</f>
        <v>10.72</v>
      </c>
      <c r="AB52" s="251">
        <f>+Дніпропетровськ!Q52</f>
        <v>8.9292750000000005</v>
      </c>
      <c r="AC52" s="297">
        <f>+Сумська!T52</f>
        <v>10.72</v>
      </c>
      <c r="AD52" s="251">
        <f>+Сумська!Q52</f>
        <v>8.9292750000000005</v>
      </c>
      <c r="AE52" s="297">
        <f>+ІвФранківськ!T52</f>
        <v>9.84</v>
      </c>
      <c r="AF52" s="251">
        <f>+ІвФранківськ!Q52</f>
        <v>8.1972749999999994</v>
      </c>
      <c r="AG52" s="297">
        <f>+Миколаїв!T52</f>
        <v>11.96</v>
      </c>
      <c r="AH52" s="251">
        <f>+Миколаїв!Q52</f>
        <v>9.9662749999999996</v>
      </c>
      <c r="AI52" s="297">
        <f>+Усереднене!T52</f>
        <v>12.83</v>
      </c>
      <c r="AJ52" s="251">
        <f>+Усереднене!Q52</f>
        <v>10.69</v>
      </c>
      <c r="AK52" s="297">
        <f>+Усереднена!T52</f>
        <v>10.65</v>
      </c>
      <c r="AL52" s="251">
        <f>+Усереднена!Q52</f>
        <v>8.8707150000000006</v>
      </c>
      <c r="AM52" s="271">
        <f t="shared" si="2"/>
        <v>-0.17018568755846578</v>
      </c>
    </row>
    <row r="53" spans="2:39" ht="30" x14ac:dyDescent="0.25">
      <c r="B53" s="95" t="s">
        <v>102</v>
      </c>
      <c r="C53" s="96" t="s">
        <v>103</v>
      </c>
      <c r="D53" s="97"/>
      <c r="E53" s="97"/>
      <c r="F53" s="98"/>
      <c r="G53" s="285"/>
      <c r="H53" s="251"/>
      <c r="I53" s="297"/>
      <c r="J53" s="251"/>
      <c r="K53" s="297"/>
      <c r="L53" s="251"/>
      <c r="M53" s="297"/>
      <c r="N53" s="251"/>
      <c r="O53" s="297"/>
      <c r="P53" s="251"/>
      <c r="Q53" s="297"/>
      <c r="R53" s="251"/>
      <c r="S53" s="297"/>
      <c r="T53" s="251"/>
      <c r="U53" s="297"/>
      <c r="V53" s="251"/>
      <c r="W53" s="297"/>
      <c r="X53" s="251"/>
      <c r="Y53" s="297"/>
      <c r="Z53" s="251"/>
      <c r="AA53" s="297"/>
      <c r="AB53" s="251"/>
      <c r="AC53" s="297"/>
      <c r="AD53" s="251"/>
      <c r="AE53" s="297"/>
      <c r="AF53" s="251"/>
      <c r="AG53" s="297"/>
      <c r="AH53" s="251"/>
      <c r="AI53" s="297"/>
      <c r="AJ53" s="251"/>
      <c r="AK53" s="297"/>
      <c r="AL53" s="251"/>
      <c r="AM53" s="271"/>
    </row>
    <row r="54" spans="2:39" ht="30" x14ac:dyDescent="0.25">
      <c r="B54" s="95" t="s">
        <v>104</v>
      </c>
      <c r="C54" s="111" t="s">
        <v>105</v>
      </c>
      <c r="D54" s="107" t="s">
        <v>106</v>
      </c>
      <c r="E54" s="97" t="s">
        <v>48</v>
      </c>
      <c r="F54" s="102" t="s">
        <v>49</v>
      </c>
      <c r="G54" s="285">
        <f>+Кропивницький!T54</f>
        <v>57.41</v>
      </c>
      <c r="H54" s="251">
        <f>+Кропивницький!Q54</f>
        <v>47.840574999999994</v>
      </c>
      <c r="I54" s="297">
        <f>+Дніпро!T54</f>
        <v>53.57</v>
      </c>
      <c r="J54" s="251">
        <f>+Дніпро!Q54</f>
        <v>44.64417499999999</v>
      </c>
      <c r="K54" s="297">
        <f>+Харків!T54</f>
        <v>47</v>
      </c>
      <c r="L54" s="251">
        <f>+Харків!Q54</f>
        <v>39.166374999999995</v>
      </c>
      <c r="M54" s="297">
        <f>+Криворіж!T54</f>
        <v>52.9</v>
      </c>
      <c r="N54" s="251">
        <f>+Криворіж!Q54</f>
        <v>44.08297499999999</v>
      </c>
      <c r="O54" s="297">
        <f>+'Харків міськ'!T54</f>
        <v>55.77</v>
      </c>
      <c r="P54" s="251">
        <f>+'Харків міськ'!Q54</f>
        <v>46.474174999999988</v>
      </c>
      <c r="Q54" s="297">
        <f>+Київ!T54</f>
        <v>51.89</v>
      </c>
      <c r="R54" s="251">
        <f>+Київ!Q54</f>
        <v>43.241174999999991</v>
      </c>
      <c r="S54" s="297">
        <f>+Львів!T54</f>
        <v>55.93</v>
      </c>
      <c r="T54" s="251">
        <f>+Львів!Q54</f>
        <v>46.608374999999995</v>
      </c>
      <c r="U54" s="297">
        <f>+Житомир!T54</f>
        <v>53.05</v>
      </c>
      <c r="V54" s="251">
        <f>+Житомир!Q54</f>
        <v>44.20497499999999</v>
      </c>
      <c r="W54" s="297">
        <f>+Хмельницький!T54</f>
        <v>51.55</v>
      </c>
      <c r="X54" s="251">
        <f>+Хмельницький!Q54</f>
        <v>42.960574999999992</v>
      </c>
      <c r="Y54" s="297">
        <f>+Вінниця!T54</f>
        <v>50.06</v>
      </c>
      <c r="Z54" s="251">
        <f>+Вінниця!Q54</f>
        <v>41.716174999999993</v>
      </c>
      <c r="AA54" s="297">
        <f>+Дніпропетровськ!T54</f>
        <v>53.57</v>
      </c>
      <c r="AB54" s="251">
        <f>+Дніпропетровськ!Q54</f>
        <v>44.64417499999999</v>
      </c>
      <c r="AC54" s="297">
        <f>+Сумська!T54</f>
        <v>53.57</v>
      </c>
      <c r="AD54" s="251">
        <f>+Сумська!Q54</f>
        <v>44.64417499999999</v>
      </c>
      <c r="AE54" s="297">
        <f>+ІвФранківськ!T54</f>
        <v>49.21</v>
      </c>
      <c r="AF54" s="251">
        <f>+ІвФранківськ!Q54</f>
        <v>41.008574999999993</v>
      </c>
      <c r="AG54" s="297">
        <f>+Миколаїв!T54</f>
        <v>59.82</v>
      </c>
      <c r="AH54" s="251">
        <f>+Миколаїв!Q54</f>
        <v>49.853574999999992</v>
      </c>
      <c r="AI54" s="297">
        <f>+Усереднене!T54</f>
        <v>64.180000000000007</v>
      </c>
      <c r="AJ54" s="251">
        <f>+Усереднене!Q54</f>
        <v>53.480000000000004</v>
      </c>
      <c r="AK54" s="297">
        <f>+Усереднена!T54</f>
        <v>53.239999999999995</v>
      </c>
      <c r="AL54" s="251">
        <f>+Усереднена!Q54</f>
        <v>44.362267857142854</v>
      </c>
      <c r="AM54" s="271">
        <f t="shared" si="2"/>
        <v>-0.17048863393524963</v>
      </c>
    </row>
    <row r="55" spans="2:39" ht="30" x14ac:dyDescent="0.25">
      <c r="B55" s="95" t="s">
        <v>107</v>
      </c>
      <c r="C55" s="111" t="s">
        <v>108</v>
      </c>
      <c r="D55" s="107" t="s">
        <v>106</v>
      </c>
      <c r="E55" s="97" t="s">
        <v>48</v>
      </c>
      <c r="F55" s="102" t="s">
        <v>49</v>
      </c>
      <c r="G55" s="285">
        <f>+Кропивницький!T55</f>
        <v>11.48</v>
      </c>
      <c r="H55" s="251">
        <f>+Кропивницький!Q55</f>
        <v>9.5636749999999999</v>
      </c>
      <c r="I55" s="297">
        <f>+Дніпро!T55</f>
        <v>10.72</v>
      </c>
      <c r="J55" s="251">
        <f>+Дніпро!Q55</f>
        <v>8.9292750000000005</v>
      </c>
      <c r="K55" s="297">
        <f>+Харків!T55</f>
        <v>9.4</v>
      </c>
      <c r="L55" s="251">
        <f>+Харків!Q55</f>
        <v>7.8312749999999998</v>
      </c>
      <c r="M55" s="297">
        <f>+Криворіж!T55</f>
        <v>10.58</v>
      </c>
      <c r="N55" s="251">
        <f>+Криворіж!Q55</f>
        <v>8.8194750000000006</v>
      </c>
      <c r="O55" s="297">
        <f>+'Харків міськ'!T55</f>
        <v>11.15</v>
      </c>
      <c r="P55" s="251">
        <f>+'Харків міськ'!Q55</f>
        <v>9.2952750000000002</v>
      </c>
      <c r="Q55" s="297">
        <f>+Київ!T55</f>
        <v>10.38</v>
      </c>
      <c r="R55" s="251">
        <f>+Київ!Q55</f>
        <v>8.6486750000000008</v>
      </c>
      <c r="S55" s="297">
        <f>+Львів!T55</f>
        <v>11.18</v>
      </c>
      <c r="T55" s="251">
        <f>+Львів!Q55</f>
        <v>9.3196750000000002</v>
      </c>
      <c r="U55" s="297">
        <f>+Житомир!T55</f>
        <v>10.61</v>
      </c>
      <c r="V55" s="251">
        <f>+Житомир!Q55</f>
        <v>8.8438750000000006</v>
      </c>
      <c r="W55" s="297">
        <f>+Хмельницький!T55</f>
        <v>10.31</v>
      </c>
      <c r="X55" s="251">
        <f>+Хмельницький!Q55</f>
        <v>8.5876750000000008</v>
      </c>
      <c r="Y55" s="297">
        <f>+Вінниця!T55</f>
        <v>10.01</v>
      </c>
      <c r="Z55" s="251">
        <f>+Вінниця!Q55</f>
        <v>8.3436749999999993</v>
      </c>
      <c r="AA55" s="297">
        <f>+Дніпропетровськ!T55</f>
        <v>10.72</v>
      </c>
      <c r="AB55" s="251">
        <f>+Дніпропетровськ!Q55</f>
        <v>8.9292750000000005</v>
      </c>
      <c r="AC55" s="297">
        <f>+Сумська!T55</f>
        <v>10.72</v>
      </c>
      <c r="AD55" s="251">
        <f>+Сумська!Q55</f>
        <v>8.9292750000000005</v>
      </c>
      <c r="AE55" s="297">
        <f>+ІвФранківськ!T55</f>
        <v>9.84</v>
      </c>
      <c r="AF55" s="251">
        <f>+ІвФранківськ!Q55</f>
        <v>8.1972749999999994</v>
      </c>
      <c r="AG55" s="297">
        <f>+Миколаїв!T55</f>
        <v>11.96</v>
      </c>
      <c r="AH55" s="251">
        <f>+Миколаїв!Q55</f>
        <v>9.9662749999999996</v>
      </c>
      <c r="AI55" s="297">
        <f>+Усереднене!T55</f>
        <v>12.83</v>
      </c>
      <c r="AJ55" s="251">
        <f>+Усереднене!Q55</f>
        <v>10.69</v>
      </c>
      <c r="AK55" s="297">
        <f>+Усереднена!T55</f>
        <v>10.65</v>
      </c>
      <c r="AL55" s="251">
        <f>+Усереднена!Q55</f>
        <v>8.8707150000000006</v>
      </c>
      <c r="AM55" s="271">
        <f t="shared" si="2"/>
        <v>-0.17018568755846578</v>
      </c>
    </row>
    <row r="56" spans="2:39" x14ac:dyDescent="0.25">
      <c r="B56" s="95" t="s">
        <v>109</v>
      </c>
      <c r="C56" s="96" t="s">
        <v>110</v>
      </c>
      <c r="D56" s="107" t="s">
        <v>101</v>
      </c>
      <c r="E56" s="97" t="s">
        <v>48</v>
      </c>
      <c r="F56" s="102" t="s">
        <v>49</v>
      </c>
      <c r="G56" s="285">
        <f>+Кропивницький!T56</f>
        <v>18.38</v>
      </c>
      <c r="H56" s="251">
        <f>+Кропивницький!Q56</f>
        <v>15.313639999999999</v>
      </c>
      <c r="I56" s="297">
        <f>+Дніпро!T56</f>
        <v>17.149999999999999</v>
      </c>
      <c r="J56" s="251">
        <f>+Дніпро!Q56</f>
        <v>14.288839999999999</v>
      </c>
      <c r="K56" s="297">
        <f>+Харків!T56</f>
        <v>15.04</v>
      </c>
      <c r="L56" s="251">
        <f>+Харків!Q56</f>
        <v>12.532039999999999</v>
      </c>
      <c r="M56" s="297">
        <f>+Криворіж!T56</f>
        <v>16.93</v>
      </c>
      <c r="N56" s="251">
        <f>+Криворіж!Q56</f>
        <v>14.105839999999999</v>
      </c>
      <c r="O56" s="297">
        <f>+'Харків міськ'!T56</f>
        <v>17.850000000000001</v>
      </c>
      <c r="P56" s="251">
        <f>+'Харків міськ'!Q56</f>
        <v>14.87444</v>
      </c>
      <c r="Q56" s="297">
        <f>+Київ!T56</f>
        <v>16.600000000000001</v>
      </c>
      <c r="R56" s="251">
        <f>+Київ!Q56</f>
        <v>13.837439999999997</v>
      </c>
      <c r="S56" s="297">
        <f>+Львів!T56</f>
        <v>17.89</v>
      </c>
      <c r="T56" s="251">
        <f>+Львів!Q56</f>
        <v>14.911039999999998</v>
      </c>
      <c r="U56" s="297">
        <f>+Житомир!T56</f>
        <v>16.97</v>
      </c>
      <c r="V56" s="251">
        <f>+Житомир!Q56</f>
        <v>14.142439999999999</v>
      </c>
      <c r="W56" s="297">
        <f>+Хмельницький!T56</f>
        <v>16.489999999999998</v>
      </c>
      <c r="X56" s="251">
        <f>+Хмельницький!Q56</f>
        <v>13.739839999999997</v>
      </c>
      <c r="Y56" s="297">
        <f>+Вінниця!T56</f>
        <v>16.02</v>
      </c>
      <c r="Z56" s="251">
        <f>+Вінниця!Q56</f>
        <v>13.34944</v>
      </c>
      <c r="AA56" s="297">
        <f>+Дніпропетровськ!T56</f>
        <v>17.149999999999999</v>
      </c>
      <c r="AB56" s="251">
        <f>+Дніпропетровськ!Q56</f>
        <v>14.288839999999999</v>
      </c>
      <c r="AC56" s="297">
        <f>+Сумська!T56</f>
        <v>17.149999999999999</v>
      </c>
      <c r="AD56" s="251">
        <f>+Сумська!Q56</f>
        <v>14.288839999999999</v>
      </c>
      <c r="AE56" s="297">
        <f>+ІвФранківськ!T56</f>
        <v>15.74</v>
      </c>
      <c r="AF56" s="251">
        <f>+ІвФранківськ!Q56</f>
        <v>13.117639999999998</v>
      </c>
      <c r="AG56" s="297">
        <f>+Миколаїв!T56</f>
        <v>19.14</v>
      </c>
      <c r="AH56" s="251">
        <f>+Миколаїв!Q56</f>
        <v>15.948039999999999</v>
      </c>
      <c r="AI56" s="297">
        <f>+Усереднене!T56</f>
        <v>20.53</v>
      </c>
      <c r="AJ56" s="251">
        <f>+Усереднене!Q56</f>
        <v>17.11</v>
      </c>
      <c r="AK56" s="297">
        <f>+Усереднена!T56</f>
        <v>17.040000000000003</v>
      </c>
      <c r="AL56" s="251">
        <f>+Усереднена!Q56</f>
        <v>14.195143999999999</v>
      </c>
      <c r="AM56" s="271">
        <f t="shared" si="2"/>
        <v>-0.1703597895967271</v>
      </c>
    </row>
    <row r="57" spans="2:39" ht="30" x14ac:dyDescent="0.25">
      <c r="B57" s="95" t="s">
        <v>111</v>
      </c>
      <c r="C57" s="110" t="s">
        <v>112</v>
      </c>
      <c r="D57" s="107" t="s">
        <v>101</v>
      </c>
      <c r="E57" s="97" t="s">
        <v>48</v>
      </c>
      <c r="F57" s="102" t="s">
        <v>49</v>
      </c>
      <c r="G57" s="285">
        <f>+Кропивницький!T57</f>
        <v>20.67</v>
      </c>
      <c r="H57" s="251">
        <f>+Кропивницький!Q57</f>
        <v>17.225495000000002</v>
      </c>
      <c r="I57" s="297">
        <f>+Дніпро!T57</f>
        <v>19.29</v>
      </c>
      <c r="J57" s="251">
        <f>+Дніпро!Q57</f>
        <v>16.078695</v>
      </c>
      <c r="K57" s="297">
        <f>+Харків!T57</f>
        <v>16.920000000000002</v>
      </c>
      <c r="L57" s="251">
        <f>+Харків!Q57</f>
        <v>14.102294999999998</v>
      </c>
      <c r="M57" s="297">
        <f>+Криворіж!T57</f>
        <v>19.05</v>
      </c>
      <c r="N57" s="251">
        <f>+Криворіж!Q57</f>
        <v>15.871295</v>
      </c>
      <c r="O57" s="297">
        <f>+'Харків міськ'!T57</f>
        <v>20.079999999999998</v>
      </c>
      <c r="P57" s="251">
        <f>+'Харків міськ'!Q57</f>
        <v>16.737495000000003</v>
      </c>
      <c r="Q57" s="297">
        <f>+Київ!T57</f>
        <v>18.68</v>
      </c>
      <c r="R57" s="251">
        <f>+Київ!Q57</f>
        <v>15.566295</v>
      </c>
      <c r="S57" s="297">
        <f>+Львів!T57</f>
        <v>20.14</v>
      </c>
      <c r="T57" s="251">
        <f>+Львів!Q57</f>
        <v>16.786295000000003</v>
      </c>
      <c r="U57" s="297">
        <f>+Житомир!T57</f>
        <v>19.100000000000001</v>
      </c>
      <c r="V57" s="251">
        <f>+Житомир!Q57</f>
        <v>15.920094999999998</v>
      </c>
      <c r="W57" s="297">
        <f>+Хмельницький!T57</f>
        <v>18.559999999999999</v>
      </c>
      <c r="X57" s="251">
        <f>+Хмельницький!Q57</f>
        <v>15.468695</v>
      </c>
      <c r="Y57" s="297">
        <f>+Вінниця!T57</f>
        <v>18.02</v>
      </c>
      <c r="Z57" s="251">
        <f>+Вінниця!Q57</f>
        <v>15.017294999999999</v>
      </c>
      <c r="AA57" s="297">
        <f>+Дніпропетровськ!T57</f>
        <v>19.29</v>
      </c>
      <c r="AB57" s="251">
        <f>+Дніпропетровськ!Q57</f>
        <v>16.078695</v>
      </c>
      <c r="AC57" s="297">
        <f>+Сумська!T57</f>
        <v>19.29</v>
      </c>
      <c r="AD57" s="251">
        <f>+Сумська!Q57</f>
        <v>16.078695</v>
      </c>
      <c r="AE57" s="297">
        <f>+ІвФранківськ!T57</f>
        <v>17.71</v>
      </c>
      <c r="AF57" s="251">
        <f>+ІвФранківськ!Q57</f>
        <v>14.761094999999999</v>
      </c>
      <c r="AG57" s="297">
        <f>+Миколаїв!T57</f>
        <v>21.53</v>
      </c>
      <c r="AH57" s="251">
        <f>+Миколаїв!Q57</f>
        <v>17.945295000000002</v>
      </c>
      <c r="AI57" s="297">
        <f>+Усереднене!T57</f>
        <v>23.09</v>
      </c>
      <c r="AJ57" s="251">
        <f>+Усереднене!Q57</f>
        <v>19.239999999999998</v>
      </c>
      <c r="AK57" s="297">
        <f>+Усереднена!T57</f>
        <v>19.170000000000002</v>
      </c>
      <c r="AL57" s="251">
        <f>+Усереднена!Q57</f>
        <v>15.973286999999999</v>
      </c>
      <c r="AM57" s="271">
        <f t="shared" si="2"/>
        <v>-0.16978757796257793</v>
      </c>
    </row>
    <row r="58" spans="2:39" ht="30" x14ac:dyDescent="0.25">
      <c r="B58" s="95" t="s">
        <v>113</v>
      </c>
      <c r="C58" s="104" t="s">
        <v>114</v>
      </c>
      <c r="D58" s="107" t="s">
        <v>115</v>
      </c>
      <c r="E58" s="97" t="s">
        <v>48</v>
      </c>
      <c r="F58" s="102" t="s">
        <v>49</v>
      </c>
      <c r="G58" s="285">
        <f>+Кропивницький!T58</f>
        <v>13.79</v>
      </c>
      <c r="H58" s="251">
        <f>+Кропивницький!Q58</f>
        <v>11.487730000000001</v>
      </c>
      <c r="I58" s="297">
        <f>+Дніпро!T58</f>
        <v>12.86</v>
      </c>
      <c r="J58" s="251">
        <f>+Дніпро!Q58</f>
        <v>10.71913</v>
      </c>
      <c r="K58" s="297">
        <f>+Харків!T58</f>
        <v>11.28</v>
      </c>
      <c r="L58" s="251">
        <f>+Харків!Q58</f>
        <v>9.4015300000000011</v>
      </c>
      <c r="M58" s="297">
        <f>+Криворіж!T58</f>
        <v>12.7</v>
      </c>
      <c r="N58" s="251">
        <f>+Криворіж!Q58</f>
        <v>10.58493</v>
      </c>
      <c r="O58" s="297">
        <f>+'Харків міськ'!T58</f>
        <v>13.39</v>
      </c>
      <c r="P58" s="251">
        <f>+'Харків міськ'!Q58</f>
        <v>11.158329999999999</v>
      </c>
      <c r="Q58" s="297">
        <f>+Київ!T58</f>
        <v>12.45</v>
      </c>
      <c r="R58" s="251">
        <f>+Київ!Q58</f>
        <v>10.37753</v>
      </c>
      <c r="S58" s="297">
        <f>+Львів!T58</f>
        <v>13.42</v>
      </c>
      <c r="T58" s="251">
        <f>+Львів!Q58</f>
        <v>11.182729999999999</v>
      </c>
      <c r="U58" s="297">
        <f>+Житомир!T58</f>
        <v>12.73</v>
      </c>
      <c r="V58" s="251">
        <f>+Житомир!Q58</f>
        <v>10.60933</v>
      </c>
      <c r="W58" s="297">
        <f>+Хмельницький!T58</f>
        <v>12.38</v>
      </c>
      <c r="X58" s="251">
        <f>+Хмельницький!Q58</f>
        <v>10.31653</v>
      </c>
      <c r="Y58" s="297">
        <f>+Вінниця!T58</f>
        <v>12.01</v>
      </c>
      <c r="Z58" s="251">
        <f>+Вінниця!Q58</f>
        <v>10.01153</v>
      </c>
      <c r="AA58" s="297">
        <f>+Дніпропетровськ!T58</f>
        <v>12.86</v>
      </c>
      <c r="AB58" s="251">
        <f>+Дніпропетровськ!Q58</f>
        <v>10.71913</v>
      </c>
      <c r="AC58" s="297">
        <f>+Сумська!T58</f>
        <v>12.86</v>
      </c>
      <c r="AD58" s="251">
        <f>+Сумська!Q58</f>
        <v>10.71913</v>
      </c>
      <c r="AE58" s="297">
        <f>+ІвФранківськ!T58</f>
        <v>11.81</v>
      </c>
      <c r="AF58" s="251">
        <f>+ІвФранківськ!Q58</f>
        <v>9.8407300000000006</v>
      </c>
      <c r="AG58" s="297">
        <f>+Миколаїв!T58</f>
        <v>14.36</v>
      </c>
      <c r="AH58" s="251">
        <f>+Миколаїв!Q58</f>
        <v>11.96353</v>
      </c>
      <c r="AI58" s="297">
        <f>+Усереднене!T58</f>
        <v>15.4</v>
      </c>
      <c r="AJ58" s="251">
        <f>+Усереднене!Q58</f>
        <v>12.83</v>
      </c>
      <c r="AK58" s="297">
        <f>+Усереднена!T58</f>
        <v>12.78</v>
      </c>
      <c r="AL58" s="251">
        <f>+Усереднена!Q58</f>
        <v>10.648858000000001</v>
      </c>
      <c r="AM58" s="271">
        <f t="shared" si="2"/>
        <v>-0.17000327357755257</v>
      </c>
    </row>
    <row r="59" spans="2:39" ht="30" x14ac:dyDescent="0.25">
      <c r="B59" s="95" t="s">
        <v>116</v>
      </c>
      <c r="C59" s="110" t="s">
        <v>112</v>
      </c>
      <c r="D59" s="107" t="s">
        <v>115</v>
      </c>
      <c r="E59" s="97" t="s">
        <v>48</v>
      </c>
      <c r="F59" s="102" t="s">
        <v>49</v>
      </c>
      <c r="G59" s="285">
        <f>+Кропивницький!T59</f>
        <v>16.079999999999998</v>
      </c>
      <c r="H59" s="251">
        <f>+Кропивницький!Q59</f>
        <v>13.399584999999998</v>
      </c>
      <c r="I59" s="297">
        <f>+Дніпро!T59</f>
        <v>15.01</v>
      </c>
      <c r="J59" s="251">
        <f>+Дніпро!Q59</f>
        <v>12.508984999999999</v>
      </c>
      <c r="K59" s="297">
        <f>+Харків!T59</f>
        <v>13.17</v>
      </c>
      <c r="L59" s="251">
        <f>+Харків!Q59</f>
        <v>10.971785000000001</v>
      </c>
      <c r="M59" s="297">
        <f>+Криворіж!T59</f>
        <v>14.82</v>
      </c>
      <c r="N59" s="251">
        <f>+Криворіж!Q59</f>
        <v>12.350384999999999</v>
      </c>
      <c r="O59" s="297">
        <f>+'Харків міськ'!T59</f>
        <v>15.63</v>
      </c>
      <c r="P59" s="251">
        <f>+'Харків міськ'!Q59</f>
        <v>13.021384999999999</v>
      </c>
      <c r="Q59" s="297">
        <f>+Київ!T59</f>
        <v>14.53</v>
      </c>
      <c r="R59" s="251">
        <f>+Київ!Q59</f>
        <v>12.106385</v>
      </c>
      <c r="S59" s="297">
        <f>+Львів!T59</f>
        <v>15.67</v>
      </c>
      <c r="T59" s="251">
        <f>+Львів!Q59</f>
        <v>13.057984999999999</v>
      </c>
      <c r="U59" s="297">
        <f>+Житомир!T59</f>
        <v>14.86</v>
      </c>
      <c r="V59" s="251">
        <f>+Житомир!Q59</f>
        <v>12.386984999999999</v>
      </c>
      <c r="W59" s="297">
        <f>+Хмельницький!T59</f>
        <v>14.44</v>
      </c>
      <c r="X59" s="251">
        <f>+Хмельницький!Q59</f>
        <v>12.033185</v>
      </c>
      <c r="Y59" s="297">
        <f>+Вінниця!T59</f>
        <v>14.02</v>
      </c>
      <c r="Z59" s="251">
        <f>+Вінниця!Q59</f>
        <v>11.679385</v>
      </c>
      <c r="AA59" s="297">
        <f>+Дніпропетровськ!T59</f>
        <v>15.01</v>
      </c>
      <c r="AB59" s="251">
        <f>+Дніпропетровськ!Q59</f>
        <v>12.508984999999999</v>
      </c>
      <c r="AC59" s="297">
        <f>+Сумська!T59</f>
        <v>15.01</v>
      </c>
      <c r="AD59" s="251">
        <f>+Сумська!Q59</f>
        <v>12.508984999999999</v>
      </c>
      <c r="AE59" s="297">
        <f>+ІвФранківськ!T59</f>
        <v>13.78</v>
      </c>
      <c r="AF59" s="251">
        <f>+ІвФранківськ!Q59</f>
        <v>11.484185</v>
      </c>
      <c r="AG59" s="297">
        <f>+Миколаїв!T59</f>
        <v>16.75</v>
      </c>
      <c r="AH59" s="251">
        <f>+Миколаїв!Q59</f>
        <v>13.960784999999998</v>
      </c>
      <c r="AI59" s="297">
        <f>+Усереднене!T59</f>
        <v>17.95</v>
      </c>
      <c r="AJ59" s="251">
        <f>+Усереднене!Q59</f>
        <v>14.959999999999999</v>
      </c>
      <c r="AK59" s="297">
        <f>+Усереднена!T59</f>
        <v>14.91</v>
      </c>
      <c r="AL59" s="251">
        <f>+Усереднена!Q59</f>
        <v>12.427001000000001</v>
      </c>
      <c r="AM59" s="271">
        <f t="shared" si="2"/>
        <v>-0.16931811497326194</v>
      </c>
    </row>
    <row r="60" spans="2:39" ht="30" x14ac:dyDescent="0.25">
      <c r="B60" s="95" t="s">
        <v>117</v>
      </c>
      <c r="C60" s="96" t="s">
        <v>118</v>
      </c>
      <c r="D60" s="97"/>
      <c r="E60" s="97"/>
      <c r="F60" s="98"/>
      <c r="G60" s="285"/>
      <c r="H60" s="251"/>
      <c r="I60" s="297"/>
      <c r="J60" s="251"/>
      <c r="K60" s="297"/>
      <c r="L60" s="251"/>
      <c r="M60" s="297"/>
      <c r="N60" s="251"/>
      <c r="O60" s="297"/>
      <c r="P60" s="251"/>
      <c r="Q60" s="297"/>
      <c r="R60" s="251"/>
      <c r="S60" s="297"/>
      <c r="T60" s="251"/>
      <c r="U60" s="297"/>
      <c r="V60" s="251"/>
      <c r="W60" s="297"/>
      <c r="X60" s="251"/>
      <c r="Y60" s="297"/>
      <c r="Z60" s="251"/>
      <c r="AA60" s="297"/>
      <c r="AB60" s="251"/>
      <c r="AC60" s="297"/>
      <c r="AD60" s="251"/>
      <c r="AE60" s="297"/>
      <c r="AF60" s="251"/>
      <c r="AG60" s="297"/>
      <c r="AH60" s="251"/>
      <c r="AI60" s="297"/>
      <c r="AJ60" s="251"/>
      <c r="AK60" s="297"/>
      <c r="AL60" s="251"/>
      <c r="AM60" s="271"/>
    </row>
    <row r="61" spans="2:39" x14ac:dyDescent="0.25">
      <c r="B61" s="95" t="s">
        <v>119</v>
      </c>
      <c r="C61" s="105" t="s">
        <v>120</v>
      </c>
      <c r="D61" s="97"/>
      <c r="E61" s="97"/>
      <c r="F61" s="98"/>
      <c r="G61" s="285"/>
      <c r="H61" s="251"/>
      <c r="I61" s="297"/>
      <c r="J61" s="251"/>
      <c r="K61" s="297"/>
      <c r="L61" s="251"/>
      <c r="M61" s="297"/>
      <c r="N61" s="251"/>
      <c r="O61" s="297"/>
      <c r="P61" s="251"/>
      <c r="Q61" s="297"/>
      <c r="R61" s="251"/>
      <c r="S61" s="297"/>
      <c r="T61" s="251"/>
      <c r="U61" s="297"/>
      <c r="V61" s="251"/>
      <c r="W61" s="297"/>
      <c r="X61" s="251"/>
      <c r="Y61" s="297"/>
      <c r="Z61" s="251"/>
      <c r="AA61" s="297"/>
      <c r="AB61" s="251"/>
      <c r="AC61" s="297"/>
      <c r="AD61" s="251"/>
      <c r="AE61" s="297"/>
      <c r="AF61" s="251"/>
      <c r="AG61" s="297"/>
      <c r="AH61" s="251"/>
      <c r="AI61" s="297"/>
      <c r="AJ61" s="251"/>
      <c r="AK61" s="297"/>
      <c r="AL61" s="251"/>
      <c r="AM61" s="271"/>
    </row>
    <row r="62" spans="2:39" x14ac:dyDescent="0.25">
      <c r="B62" s="95" t="s">
        <v>121</v>
      </c>
      <c r="C62" s="112" t="s">
        <v>122</v>
      </c>
      <c r="D62" s="107" t="s">
        <v>123</v>
      </c>
      <c r="E62" s="97" t="s">
        <v>48</v>
      </c>
      <c r="F62" s="102" t="s">
        <v>49</v>
      </c>
      <c r="G62" s="285">
        <f>+Кропивницький!T62</f>
        <v>114.83</v>
      </c>
      <c r="H62" s="251">
        <f>+Кропивницький!Q62</f>
        <v>95.691149999999993</v>
      </c>
      <c r="I62" s="297">
        <f>+Дніпро!T62</f>
        <v>107.16</v>
      </c>
      <c r="J62" s="251">
        <f>+Дніпро!Q62</f>
        <v>89.298349999999985</v>
      </c>
      <c r="K62" s="297">
        <f>+Харків!T62</f>
        <v>94</v>
      </c>
      <c r="L62" s="251">
        <f>+Харків!Q62</f>
        <v>78.330549999999988</v>
      </c>
      <c r="M62" s="297">
        <f>+Криворіж!T62</f>
        <v>105.83</v>
      </c>
      <c r="N62" s="251">
        <f>+Криворіж!Q62</f>
        <v>88.188149999999993</v>
      </c>
      <c r="O62" s="297">
        <f>+'Харків міськ'!T62</f>
        <v>111.55</v>
      </c>
      <c r="P62" s="251">
        <f>+'Харків міськ'!Q62</f>
        <v>92.958349999999982</v>
      </c>
      <c r="Q62" s="297">
        <f>+Київ!T62</f>
        <v>103.78</v>
      </c>
      <c r="R62" s="251">
        <f>+Київ!Q62</f>
        <v>86.480149999999995</v>
      </c>
      <c r="S62" s="297">
        <f>+Львів!T62</f>
        <v>111.89</v>
      </c>
      <c r="T62" s="251">
        <f>+Львів!Q62</f>
        <v>93.238949999999988</v>
      </c>
      <c r="U62" s="297">
        <f>+Житомир!T62</f>
        <v>106.09</v>
      </c>
      <c r="V62" s="251">
        <f>+Житомир!Q62</f>
        <v>88.407749999999993</v>
      </c>
      <c r="W62" s="297">
        <f>+Хмельницький!T62</f>
        <v>103.12</v>
      </c>
      <c r="X62" s="251">
        <f>+Хмельницький!Q62</f>
        <v>85.931149999999988</v>
      </c>
      <c r="Y62" s="297">
        <f>+Вінниця!T62</f>
        <v>100.13</v>
      </c>
      <c r="Z62" s="251">
        <f>+Вінниця!Q62</f>
        <v>83.44234999999999</v>
      </c>
      <c r="AA62" s="297">
        <f>+Дніпропетровськ!T62</f>
        <v>107.16</v>
      </c>
      <c r="AB62" s="251">
        <f>+Дніпропетровськ!Q62</f>
        <v>89.298349999999985</v>
      </c>
      <c r="AC62" s="297">
        <f>+Сумська!T62</f>
        <v>107.16</v>
      </c>
      <c r="AD62" s="251">
        <f>+Сумська!Q62</f>
        <v>89.298349999999985</v>
      </c>
      <c r="AE62" s="297">
        <f>+ІвФранківськ!T62</f>
        <v>98.45</v>
      </c>
      <c r="AF62" s="251">
        <f>+ІвФранківськ!Q62</f>
        <v>82.039349999999999</v>
      </c>
      <c r="AG62" s="297">
        <f>+Миколаїв!T62</f>
        <v>119.66</v>
      </c>
      <c r="AH62" s="251">
        <f>+Миколаїв!Q62</f>
        <v>99.71714999999999</v>
      </c>
      <c r="AI62" s="297">
        <f>+Усереднене!T62</f>
        <v>128.35</v>
      </c>
      <c r="AJ62" s="251">
        <f>+Усереднене!Q62</f>
        <v>106.96000000000001</v>
      </c>
      <c r="AK62" s="297">
        <f>+Усереднена!T62</f>
        <v>106.48</v>
      </c>
      <c r="AL62" s="251">
        <f>+Усереднена!Q62</f>
        <v>88.73715</v>
      </c>
      <c r="AM62" s="271">
        <f t="shared" si="2"/>
        <v>-0.17037069932685123</v>
      </c>
    </row>
    <row r="63" spans="2:39" x14ac:dyDescent="0.25">
      <c r="B63" s="95" t="s">
        <v>124</v>
      </c>
      <c r="C63" s="112" t="s">
        <v>125</v>
      </c>
      <c r="D63" s="107" t="s">
        <v>123</v>
      </c>
      <c r="E63" s="97" t="s">
        <v>48</v>
      </c>
      <c r="F63" s="102" t="s">
        <v>49</v>
      </c>
      <c r="G63" s="285">
        <f>+Кропивницький!T63</f>
        <v>66.599999999999994</v>
      </c>
      <c r="H63" s="251">
        <f>+Кропивницький!Q63</f>
        <v>55.502394999999993</v>
      </c>
      <c r="I63" s="297">
        <f>+Дніпро!T63</f>
        <v>62.15</v>
      </c>
      <c r="J63" s="251">
        <f>+Дніпро!Q63</f>
        <v>51.793594999999996</v>
      </c>
      <c r="K63" s="297">
        <f>+Харків!T63</f>
        <v>54.51</v>
      </c>
      <c r="L63" s="251">
        <f>+Харків!Q63</f>
        <v>45.425195000000002</v>
      </c>
      <c r="M63" s="297">
        <f>+Криворіж!T63</f>
        <v>61.38</v>
      </c>
      <c r="N63" s="251">
        <f>+Криворіж!Q63</f>
        <v>51.14699499999999</v>
      </c>
      <c r="O63" s="297">
        <f>+'Харків міськ'!T63</f>
        <v>64.7</v>
      </c>
      <c r="P63" s="251">
        <f>+'Харків міськ'!Q63</f>
        <v>53.916394999999994</v>
      </c>
      <c r="Q63" s="297">
        <f>+Київ!T63</f>
        <v>60.19</v>
      </c>
      <c r="R63" s="251">
        <f>+Київ!Q63</f>
        <v>50.158794999999998</v>
      </c>
      <c r="S63" s="297">
        <f>+Львів!T63</f>
        <v>64.89</v>
      </c>
      <c r="T63" s="251">
        <f>+Львів!Q63</f>
        <v>54.074995000000001</v>
      </c>
      <c r="U63" s="297">
        <f>+Житомир!T63</f>
        <v>61.54</v>
      </c>
      <c r="V63" s="251">
        <f>+Житомир!Q63</f>
        <v>51.281194999999997</v>
      </c>
      <c r="W63" s="297">
        <f>+Хмельницький!T63</f>
        <v>59.8</v>
      </c>
      <c r="X63" s="251">
        <f>+Хмельницький!Q63</f>
        <v>49.829394999999991</v>
      </c>
      <c r="Y63" s="297">
        <f>+Вінниця!T63</f>
        <v>58.07</v>
      </c>
      <c r="Z63" s="251">
        <f>+Вінниця!Q63</f>
        <v>48.389794999999992</v>
      </c>
      <c r="AA63" s="297">
        <f>+Дніпропетровськ!T63</f>
        <v>62.15</v>
      </c>
      <c r="AB63" s="251">
        <f>+Дніпропетровськ!Q63</f>
        <v>51.793594999999996</v>
      </c>
      <c r="AC63" s="297">
        <f>+Сумська!T63</f>
        <v>62.15</v>
      </c>
      <c r="AD63" s="251">
        <f>+Сумська!Q63</f>
        <v>51.793594999999996</v>
      </c>
      <c r="AE63" s="297">
        <f>+ІвФранківськ!T63</f>
        <v>57.09</v>
      </c>
      <c r="AF63" s="251">
        <f>+ІвФранківськ!Q63</f>
        <v>47.572395</v>
      </c>
      <c r="AG63" s="297">
        <f>+Миколаїв!T63</f>
        <v>69.400000000000006</v>
      </c>
      <c r="AH63" s="251">
        <f>+Миколаїв!Q63</f>
        <v>57.832594999999998</v>
      </c>
      <c r="AI63" s="297">
        <f>+Усереднене!T63</f>
        <v>74.44</v>
      </c>
      <c r="AJ63" s="251">
        <f>+Усереднене!Q63</f>
        <v>62.030000000000008</v>
      </c>
      <c r="AK63" s="297">
        <f>+Усереднена!T63</f>
        <v>61.76</v>
      </c>
      <c r="AL63" s="251">
        <f>+Усереднена!Q63</f>
        <v>51.466146999999992</v>
      </c>
      <c r="AM63" s="271">
        <f t="shared" si="2"/>
        <v>-0.17030232145735957</v>
      </c>
    </row>
    <row r="64" spans="2:39" x14ac:dyDescent="0.25">
      <c r="B64" s="95" t="s">
        <v>126</v>
      </c>
      <c r="C64" s="105" t="s">
        <v>127</v>
      </c>
      <c r="D64" s="107" t="s">
        <v>123</v>
      </c>
      <c r="E64" s="97" t="s">
        <v>48</v>
      </c>
      <c r="F64" s="102" t="s">
        <v>49</v>
      </c>
      <c r="G64" s="285">
        <f>+Кропивницький!T64</f>
        <v>20.67</v>
      </c>
      <c r="H64" s="251">
        <f>+Кропивницький!Q64</f>
        <v>17.225495000000002</v>
      </c>
      <c r="I64" s="297">
        <f>+Дніпро!T64</f>
        <v>19.29</v>
      </c>
      <c r="J64" s="251">
        <f>+Дніпро!Q64</f>
        <v>16.078695</v>
      </c>
      <c r="K64" s="297">
        <f>+Харків!T64</f>
        <v>16.920000000000002</v>
      </c>
      <c r="L64" s="251">
        <f>+Харків!Q64</f>
        <v>14.102294999999998</v>
      </c>
      <c r="M64" s="297">
        <f>+Криворіж!T64</f>
        <v>19.05</v>
      </c>
      <c r="N64" s="251">
        <f>+Криворіж!Q64</f>
        <v>15.871295</v>
      </c>
      <c r="O64" s="297">
        <f>+'Харків міськ'!T64</f>
        <v>20.079999999999998</v>
      </c>
      <c r="P64" s="251">
        <f>+'Харків міськ'!Q64</f>
        <v>16.737495000000003</v>
      </c>
      <c r="Q64" s="297">
        <f>+Київ!T64</f>
        <v>18.68</v>
      </c>
      <c r="R64" s="251">
        <f>+Київ!Q64</f>
        <v>15.566295</v>
      </c>
      <c r="S64" s="297">
        <f>+Львів!T64</f>
        <v>20.14</v>
      </c>
      <c r="T64" s="251">
        <f>+Львів!Q64</f>
        <v>16.786295000000003</v>
      </c>
      <c r="U64" s="297">
        <f>+Житомир!T64</f>
        <v>19.100000000000001</v>
      </c>
      <c r="V64" s="251">
        <f>+Житомир!Q64</f>
        <v>15.920094999999998</v>
      </c>
      <c r="W64" s="297">
        <f>+Хмельницький!T64</f>
        <v>18.559999999999999</v>
      </c>
      <c r="X64" s="251">
        <f>+Хмельницький!Q64</f>
        <v>15.468695</v>
      </c>
      <c r="Y64" s="297">
        <f>+Вінниця!T64</f>
        <v>18.02</v>
      </c>
      <c r="Z64" s="251">
        <f>+Вінниця!Q64</f>
        <v>15.017294999999999</v>
      </c>
      <c r="AA64" s="297">
        <f>+Дніпропетровськ!T64</f>
        <v>19.29</v>
      </c>
      <c r="AB64" s="251">
        <f>+Дніпропетровськ!Q64</f>
        <v>16.078695</v>
      </c>
      <c r="AC64" s="297">
        <f>+Сумська!T64</f>
        <v>19.29</v>
      </c>
      <c r="AD64" s="251">
        <f>+Сумська!Q64</f>
        <v>16.078695</v>
      </c>
      <c r="AE64" s="297">
        <f>+ІвФранківськ!T64</f>
        <v>17.71</v>
      </c>
      <c r="AF64" s="251">
        <f>+ІвФранківськ!Q64</f>
        <v>14.761094999999999</v>
      </c>
      <c r="AG64" s="297">
        <f>+Миколаїв!T64</f>
        <v>21.53</v>
      </c>
      <c r="AH64" s="251">
        <f>+Миколаїв!Q64</f>
        <v>17.945295000000002</v>
      </c>
      <c r="AI64" s="297">
        <f>+Усереднене!T64</f>
        <v>23.09</v>
      </c>
      <c r="AJ64" s="251">
        <f>+Усереднене!Q64</f>
        <v>19.239999999999998</v>
      </c>
      <c r="AK64" s="297">
        <f>+Усереднена!T64</f>
        <v>19.170000000000002</v>
      </c>
      <c r="AL64" s="251">
        <f>+Усереднена!Q64</f>
        <v>15.973286999999999</v>
      </c>
      <c r="AM64" s="271">
        <f t="shared" si="2"/>
        <v>-0.16978757796257793</v>
      </c>
    </row>
    <row r="65" spans="2:39" ht="30" x14ac:dyDescent="0.25">
      <c r="B65" s="95" t="s">
        <v>128</v>
      </c>
      <c r="C65" s="110" t="s">
        <v>129</v>
      </c>
      <c r="D65" s="97"/>
      <c r="E65" s="97"/>
      <c r="F65" s="98"/>
      <c r="G65" s="285"/>
      <c r="H65" s="251"/>
      <c r="I65" s="297"/>
      <c r="J65" s="251"/>
      <c r="K65" s="297"/>
      <c r="L65" s="251"/>
      <c r="M65" s="297"/>
      <c r="N65" s="251"/>
      <c r="O65" s="297"/>
      <c r="P65" s="251"/>
      <c r="Q65" s="297"/>
      <c r="R65" s="251"/>
      <c r="S65" s="297"/>
      <c r="T65" s="251"/>
      <c r="U65" s="297"/>
      <c r="V65" s="251"/>
      <c r="W65" s="297"/>
      <c r="X65" s="251"/>
      <c r="Y65" s="297"/>
      <c r="Z65" s="251"/>
      <c r="AA65" s="297"/>
      <c r="AB65" s="251"/>
      <c r="AC65" s="297"/>
      <c r="AD65" s="251"/>
      <c r="AE65" s="297"/>
      <c r="AF65" s="251"/>
      <c r="AG65" s="297"/>
      <c r="AH65" s="251"/>
      <c r="AI65" s="297"/>
      <c r="AJ65" s="251"/>
      <c r="AK65" s="297"/>
      <c r="AL65" s="251"/>
      <c r="AM65" s="271"/>
    </row>
    <row r="66" spans="2:39" x14ac:dyDescent="0.25">
      <c r="B66" s="95" t="s">
        <v>130</v>
      </c>
      <c r="C66" s="105" t="s">
        <v>120</v>
      </c>
      <c r="D66" s="97"/>
      <c r="E66" s="97"/>
      <c r="F66" s="98"/>
      <c r="G66" s="285"/>
      <c r="H66" s="251"/>
      <c r="I66" s="297"/>
      <c r="J66" s="251"/>
      <c r="K66" s="297"/>
      <c r="L66" s="251"/>
      <c r="M66" s="297"/>
      <c r="N66" s="251"/>
      <c r="O66" s="297"/>
      <c r="P66" s="251"/>
      <c r="Q66" s="297"/>
      <c r="R66" s="251"/>
      <c r="S66" s="297"/>
      <c r="T66" s="251"/>
      <c r="U66" s="297"/>
      <c r="V66" s="251"/>
      <c r="W66" s="297"/>
      <c r="X66" s="251"/>
      <c r="Y66" s="297"/>
      <c r="Z66" s="251"/>
      <c r="AA66" s="297"/>
      <c r="AB66" s="251"/>
      <c r="AC66" s="297"/>
      <c r="AD66" s="251"/>
      <c r="AE66" s="297"/>
      <c r="AF66" s="251"/>
      <c r="AG66" s="297"/>
      <c r="AH66" s="251"/>
      <c r="AI66" s="297"/>
      <c r="AJ66" s="251"/>
      <c r="AK66" s="297"/>
      <c r="AL66" s="251"/>
      <c r="AM66" s="271"/>
    </row>
    <row r="67" spans="2:39" x14ac:dyDescent="0.25">
      <c r="B67" s="95" t="s">
        <v>131</v>
      </c>
      <c r="C67" s="112" t="s">
        <v>122</v>
      </c>
      <c r="D67" s="107" t="s">
        <v>123</v>
      </c>
      <c r="E67" s="97" t="s">
        <v>48</v>
      </c>
      <c r="F67" s="102" t="s">
        <v>49</v>
      </c>
      <c r="G67" s="285">
        <f>+Кропивницький!T67</f>
        <v>137.78</v>
      </c>
      <c r="H67" s="251">
        <f>+Кропивницький!Q67</f>
        <v>114.8185</v>
      </c>
      <c r="I67" s="297">
        <f>+Дніпро!T67</f>
        <v>128.59</v>
      </c>
      <c r="J67" s="251">
        <f>+Дніпро!Q67</f>
        <v>107.15689999999999</v>
      </c>
      <c r="K67" s="297">
        <f>+Харків!T67</f>
        <v>112.79</v>
      </c>
      <c r="L67" s="251">
        <f>+Харків!Q67</f>
        <v>93.993099999999998</v>
      </c>
      <c r="M67" s="297">
        <f>+Криворіж!T67</f>
        <v>126.98</v>
      </c>
      <c r="N67" s="251">
        <f>+Криворіж!Q67</f>
        <v>105.81489999999999</v>
      </c>
      <c r="O67" s="297">
        <f>+'Харків міськ'!T67</f>
        <v>133.84</v>
      </c>
      <c r="P67" s="251">
        <f>+'Харків міськ'!Q67</f>
        <v>111.5367</v>
      </c>
      <c r="Q67" s="297">
        <f>+Київ!T67</f>
        <v>124.52</v>
      </c>
      <c r="R67" s="251">
        <f>+Київ!Q67</f>
        <v>103.7653</v>
      </c>
      <c r="S67" s="297">
        <f>+Львів!T67</f>
        <v>134.25</v>
      </c>
      <c r="T67" s="251">
        <f>+Львів!Q67</f>
        <v>111.8783</v>
      </c>
      <c r="U67" s="297">
        <f>+Житомир!T67</f>
        <v>127.3</v>
      </c>
      <c r="V67" s="251">
        <f>+Житомир!Q67</f>
        <v>106.08330000000001</v>
      </c>
      <c r="W67" s="297">
        <f>+Хмельницький!T67</f>
        <v>123.73</v>
      </c>
      <c r="X67" s="251">
        <f>+Хмельницький!Q67</f>
        <v>103.1065</v>
      </c>
      <c r="Y67" s="297">
        <f>+Вінниця!T67</f>
        <v>120.14</v>
      </c>
      <c r="Z67" s="251">
        <f>+Вінниця!Q67</f>
        <v>100.11750000000001</v>
      </c>
      <c r="AA67" s="297">
        <f>+Дніпропетровськ!T67</f>
        <v>128.59</v>
      </c>
      <c r="AB67" s="251">
        <f>+Дніпропетровськ!Q67</f>
        <v>107.15689999999999</v>
      </c>
      <c r="AC67" s="297">
        <f>+Сумська!T67</f>
        <v>128.59</v>
      </c>
      <c r="AD67" s="251">
        <f>+Сумська!Q67</f>
        <v>107.15689999999999</v>
      </c>
      <c r="AE67" s="297">
        <f>+ІвФранківськ!T67</f>
        <v>118.12</v>
      </c>
      <c r="AF67" s="251">
        <f>+ІвФранківськ!Q67</f>
        <v>98.433899999999994</v>
      </c>
      <c r="AG67" s="297">
        <f>+Миколаїв!T67</f>
        <v>143.58000000000001</v>
      </c>
      <c r="AH67" s="251">
        <f>+Миколаїв!Q67</f>
        <v>119.6497</v>
      </c>
      <c r="AI67" s="297">
        <f>+Усереднене!T67</f>
        <v>154.02000000000001</v>
      </c>
      <c r="AJ67" s="251">
        <f>+Усереднене!Q67</f>
        <v>128.35</v>
      </c>
      <c r="AK67" s="297">
        <f>+Усереднена!T67</f>
        <v>127.78</v>
      </c>
      <c r="AL67" s="251">
        <f>+Усереднена!Q67</f>
        <v>106.47857999999999</v>
      </c>
      <c r="AM67" s="271">
        <f t="shared" si="2"/>
        <v>-0.17040451889365019</v>
      </c>
    </row>
    <row r="68" spans="2:39" x14ac:dyDescent="0.25">
      <c r="B68" s="95" t="s">
        <v>132</v>
      </c>
      <c r="C68" s="112" t="s">
        <v>125</v>
      </c>
      <c r="D68" s="107" t="s">
        <v>123</v>
      </c>
      <c r="E68" s="97" t="s">
        <v>48</v>
      </c>
      <c r="F68" s="102" t="s">
        <v>49</v>
      </c>
      <c r="G68" s="285">
        <f>+Кропивницький!T68</f>
        <v>78.08</v>
      </c>
      <c r="H68" s="251">
        <f>+Кропивницький!Q68</f>
        <v>65.066069999999996</v>
      </c>
      <c r="I68" s="297">
        <f>+Дніпро!T68</f>
        <v>72.87</v>
      </c>
      <c r="J68" s="251">
        <f>+Дніпро!Q68</f>
        <v>60.72287</v>
      </c>
      <c r="K68" s="297">
        <f>+Харків!T68</f>
        <v>63.91</v>
      </c>
      <c r="L68" s="251">
        <f>+Харків!Q68</f>
        <v>53.25647</v>
      </c>
      <c r="M68" s="297">
        <f>+Криворіж!T68</f>
        <v>71.95</v>
      </c>
      <c r="N68" s="251">
        <f>+Криворіж!Q68</f>
        <v>59.954270000000008</v>
      </c>
      <c r="O68" s="297">
        <f>+'Харків міськ'!T68</f>
        <v>75.84</v>
      </c>
      <c r="P68" s="251">
        <f>+'Харків міськ'!Q68</f>
        <v>63.199470000000005</v>
      </c>
      <c r="Q68" s="297">
        <f>+Київ!T68</f>
        <v>70.569999999999993</v>
      </c>
      <c r="R68" s="251">
        <f>+Київ!Q68</f>
        <v>58.807470000000002</v>
      </c>
      <c r="S68" s="297">
        <f>+Львів!T68</f>
        <v>76.069999999999993</v>
      </c>
      <c r="T68" s="251">
        <f>+Львів!Q68</f>
        <v>63.394670000000005</v>
      </c>
      <c r="U68" s="297">
        <f>+Житомир!T68</f>
        <v>72.14</v>
      </c>
      <c r="V68" s="251">
        <f>+Житомир!Q68</f>
        <v>60.112870000000001</v>
      </c>
      <c r="W68" s="297">
        <f>+Хмельницький!T68</f>
        <v>70.12</v>
      </c>
      <c r="X68" s="251">
        <f>+Хмельницький!Q68</f>
        <v>58.429270000000002</v>
      </c>
      <c r="Y68" s="297">
        <f>+Вінниця!T68</f>
        <v>68.08</v>
      </c>
      <c r="Z68" s="251">
        <f>+Вінниця!Q68</f>
        <v>56.733470000000004</v>
      </c>
      <c r="AA68" s="297">
        <f>+Дніпропетровськ!T68</f>
        <v>72.87</v>
      </c>
      <c r="AB68" s="251">
        <f>+Дніпропетровськ!Q68</f>
        <v>60.72287</v>
      </c>
      <c r="AC68" s="297">
        <f>+Сумська!T68</f>
        <v>72.87</v>
      </c>
      <c r="AD68" s="251">
        <f>+Сумська!Q68</f>
        <v>60.72287</v>
      </c>
      <c r="AE68" s="297">
        <f>+ІвФранківськ!T68</f>
        <v>66.94</v>
      </c>
      <c r="AF68" s="251">
        <f>+ІвФранківськ!Q68</f>
        <v>55.781869999999998</v>
      </c>
      <c r="AG68" s="297">
        <f>+Миколаїв!T68</f>
        <v>81.36</v>
      </c>
      <c r="AH68" s="251">
        <f>+Миколаїв!Q68</f>
        <v>67.798869999999994</v>
      </c>
      <c r="AI68" s="297">
        <f>+Усереднене!T68</f>
        <v>87.28</v>
      </c>
      <c r="AJ68" s="251">
        <f>+Усереднене!Q68</f>
        <v>72.73</v>
      </c>
      <c r="AK68" s="297">
        <f>+Усереднена!T68</f>
        <v>72.410000000000011</v>
      </c>
      <c r="AL68" s="251">
        <f>+Усереднена!Q68</f>
        <v>60.336862000000004</v>
      </c>
      <c r="AM68" s="271">
        <f t="shared" si="2"/>
        <v>-0.17039925752784271</v>
      </c>
    </row>
    <row r="69" spans="2:39" x14ac:dyDescent="0.25">
      <c r="B69" s="95" t="s">
        <v>133</v>
      </c>
      <c r="C69" s="105" t="s">
        <v>127</v>
      </c>
      <c r="D69" s="107" t="s">
        <v>123</v>
      </c>
      <c r="E69" s="97" t="s">
        <v>48</v>
      </c>
      <c r="F69" s="102" t="s">
        <v>49</v>
      </c>
      <c r="G69" s="285">
        <f>+Кропивницький!T69</f>
        <v>22.96</v>
      </c>
      <c r="H69" s="251">
        <f>+Кропивницький!Q69</f>
        <v>19.137349999999998</v>
      </c>
      <c r="I69" s="297">
        <f>+Дніпро!T69</f>
        <v>21.44</v>
      </c>
      <c r="J69" s="251">
        <f>+Дніпро!Q69</f>
        <v>17.868549999999999</v>
      </c>
      <c r="K69" s="297">
        <f>+Харків!T69</f>
        <v>18.809999999999999</v>
      </c>
      <c r="L69" s="251">
        <f>+Харків!Q69</f>
        <v>15.672549999999999</v>
      </c>
      <c r="M69" s="297">
        <f>+Криворіж!T69</f>
        <v>21.16</v>
      </c>
      <c r="N69" s="251">
        <f>+Криворіж!Q69</f>
        <v>17.636749999999999</v>
      </c>
      <c r="O69" s="297">
        <f>+'Харків міськ'!T69</f>
        <v>22.32</v>
      </c>
      <c r="P69" s="251">
        <f>+'Харків міськ'!Q69</f>
        <v>18.600549999999998</v>
      </c>
      <c r="Q69" s="297">
        <f>+Київ!T69</f>
        <v>20.75</v>
      </c>
      <c r="R69" s="251">
        <f>+Київ!Q69</f>
        <v>17.29515</v>
      </c>
      <c r="S69" s="297">
        <f>+Львів!T69</f>
        <v>22.38</v>
      </c>
      <c r="T69" s="251">
        <f>+Львів!Q69</f>
        <v>18.649349999999998</v>
      </c>
      <c r="U69" s="297">
        <f>+Житомир!T69</f>
        <v>21.22</v>
      </c>
      <c r="V69" s="251">
        <f>+Житомир!Q69</f>
        <v>17.685549999999999</v>
      </c>
      <c r="W69" s="297">
        <f>+Хмельницький!T69</f>
        <v>20.62</v>
      </c>
      <c r="X69" s="251">
        <f>+Хмельницький!Q69</f>
        <v>17.18535</v>
      </c>
      <c r="Y69" s="297">
        <f>+Вінниця!T69</f>
        <v>20.04</v>
      </c>
      <c r="Z69" s="251">
        <f>+Вінниця!Q69</f>
        <v>16.69735</v>
      </c>
      <c r="AA69" s="297">
        <f>+Дніпропетровськ!T69</f>
        <v>21.44</v>
      </c>
      <c r="AB69" s="251">
        <f>+Дніпропетровськ!Q69</f>
        <v>17.868549999999999</v>
      </c>
      <c r="AC69" s="297">
        <f>+Сумська!T69</f>
        <v>21.44</v>
      </c>
      <c r="AD69" s="251">
        <f>+Сумська!Q69</f>
        <v>17.868549999999999</v>
      </c>
      <c r="AE69" s="297">
        <f>+ІвФранківськ!T69</f>
        <v>19.7</v>
      </c>
      <c r="AF69" s="251">
        <f>+ІвФранківськ!Q69</f>
        <v>16.41675</v>
      </c>
      <c r="AG69" s="297">
        <f>+Миколаїв!T69</f>
        <v>23.93</v>
      </c>
      <c r="AH69" s="251">
        <f>+Миколаїв!Q69</f>
        <v>19.942549999999997</v>
      </c>
      <c r="AI69" s="297">
        <f>+Усереднене!T69</f>
        <v>25.64</v>
      </c>
      <c r="AJ69" s="251">
        <f>+Усереднене!Q69</f>
        <v>21.37</v>
      </c>
      <c r="AK69" s="297">
        <f>+Усереднена!T69</f>
        <v>21.3</v>
      </c>
      <c r="AL69" s="251">
        <f>+Усереднена!Q69</f>
        <v>17.751429999999999</v>
      </c>
      <c r="AM69" s="271">
        <f t="shared" si="2"/>
        <v>-0.16932943378568094</v>
      </c>
    </row>
    <row r="70" spans="2:39" ht="30" x14ac:dyDescent="0.25">
      <c r="B70" s="95" t="s">
        <v>134</v>
      </c>
      <c r="C70" s="96" t="s">
        <v>135</v>
      </c>
      <c r="D70" s="97"/>
      <c r="E70" s="97"/>
      <c r="F70" s="98"/>
      <c r="G70" s="285"/>
      <c r="H70" s="251"/>
      <c r="I70" s="297"/>
      <c r="J70" s="251"/>
      <c r="K70" s="297"/>
      <c r="L70" s="251"/>
      <c r="M70" s="297"/>
      <c r="N70" s="251"/>
      <c r="O70" s="297"/>
      <c r="P70" s="251"/>
      <c r="Q70" s="297"/>
      <c r="R70" s="251"/>
      <c r="S70" s="297"/>
      <c r="T70" s="251"/>
      <c r="U70" s="297"/>
      <c r="V70" s="251"/>
      <c r="W70" s="297"/>
      <c r="X70" s="251"/>
      <c r="Y70" s="297"/>
      <c r="Z70" s="251"/>
      <c r="AA70" s="297"/>
      <c r="AB70" s="251"/>
      <c r="AC70" s="297"/>
      <c r="AD70" s="251"/>
      <c r="AE70" s="297"/>
      <c r="AF70" s="251"/>
      <c r="AG70" s="297"/>
      <c r="AH70" s="251"/>
      <c r="AI70" s="297"/>
      <c r="AJ70" s="251"/>
      <c r="AK70" s="297"/>
      <c r="AL70" s="251"/>
      <c r="AM70" s="271"/>
    </row>
    <row r="71" spans="2:39" x14ac:dyDescent="0.25">
      <c r="B71" s="95" t="s">
        <v>136</v>
      </c>
      <c r="C71" s="104" t="s">
        <v>137</v>
      </c>
      <c r="D71" s="97"/>
      <c r="E71" s="108"/>
      <c r="F71" s="98"/>
      <c r="G71" s="285"/>
      <c r="H71" s="251"/>
      <c r="I71" s="297"/>
      <c r="J71" s="251"/>
      <c r="K71" s="297"/>
      <c r="L71" s="251"/>
      <c r="M71" s="297"/>
      <c r="N71" s="251"/>
      <c r="O71" s="297"/>
      <c r="P71" s="251"/>
      <c r="Q71" s="297"/>
      <c r="R71" s="251"/>
      <c r="S71" s="297"/>
      <c r="T71" s="251"/>
      <c r="U71" s="297"/>
      <c r="V71" s="251"/>
      <c r="W71" s="297"/>
      <c r="X71" s="251"/>
      <c r="Y71" s="297"/>
      <c r="Z71" s="251"/>
      <c r="AA71" s="297"/>
      <c r="AB71" s="251"/>
      <c r="AC71" s="297"/>
      <c r="AD71" s="251"/>
      <c r="AE71" s="297"/>
      <c r="AF71" s="251"/>
      <c r="AG71" s="297"/>
      <c r="AH71" s="251"/>
      <c r="AI71" s="297"/>
      <c r="AJ71" s="251"/>
      <c r="AK71" s="297"/>
      <c r="AL71" s="251"/>
      <c r="AM71" s="271"/>
    </row>
    <row r="72" spans="2:39" x14ac:dyDescent="0.25">
      <c r="B72" s="95" t="s">
        <v>138</v>
      </c>
      <c r="C72" s="112" t="s">
        <v>139</v>
      </c>
      <c r="D72" s="97" t="s">
        <v>94</v>
      </c>
      <c r="E72" s="108" t="s">
        <v>33</v>
      </c>
      <c r="F72" s="98">
        <v>3</v>
      </c>
      <c r="G72" s="285">
        <f>+Кропивницький!T72</f>
        <v>113.26</v>
      </c>
      <c r="H72" s="251">
        <f>+Кропивницький!Q72</f>
        <v>94.38064</v>
      </c>
      <c r="I72" s="297">
        <f>+Дніпро!T72</f>
        <v>105.45</v>
      </c>
      <c r="J72" s="251">
        <f>+Дніпро!Q72</f>
        <v>87.878039999999999</v>
      </c>
      <c r="K72" s="297">
        <f>+Харків!T72</f>
        <v>92.03</v>
      </c>
      <c r="L72" s="251">
        <f>+Харків!Q72</f>
        <v>76.690639999999988</v>
      </c>
      <c r="M72" s="297">
        <f>+Криворіж!T72</f>
        <v>104.08</v>
      </c>
      <c r="N72" s="251">
        <f>+Криворіж!Q72</f>
        <v>86.73124</v>
      </c>
      <c r="O72" s="297">
        <f>+'Харків міськ'!T72</f>
        <v>109.92</v>
      </c>
      <c r="P72" s="251">
        <f>+'Харків міськ'!Q72</f>
        <v>91.599040000000002</v>
      </c>
      <c r="Q72" s="297">
        <f>+Київ!T72</f>
        <v>102</v>
      </c>
      <c r="R72" s="251">
        <f>+Київ!Q72</f>
        <v>84.998840000000001</v>
      </c>
      <c r="S72" s="297">
        <f>+Львів!T72</f>
        <v>110.26</v>
      </c>
      <c r="T72" s="251">
        <f>+Львів!Q72</f>
        <v>91.879639999999995</v>
      </c>
      <c r="U72" s="297">
        <f>+Житомир!T72</f>
        <v>104.36</v>
      </c>
      <c r="V72" s="251">
        <f>+Житомир!Q72</f>
        <v>86.963039999999992</v>
      </c>
      <c r="W72" s="297">
        <f>+Хмельницький!T72</f>
        <v>101.31</v>
      </c>
      <c r="X72" s="251">
        <f>+Хмельницький!Q72</f>
        <v>84.425439999999995</v>
      </c>
      <c r="Y72" s="297">
        <f>+Вінниця!T72</f>
        <v>98.28</v>
      </c>
      <c r="Z72" s="251">
        <f>+Вінниця!Q72</f>
        <v>81.900040000000004</v>
      </c>
      <c r="AA72" s="297">
        <f>+Дніпропетровськ!T72</f>
        <v>105.45</v>
      </c>
      <c r="AB72" s="251">
        <f>+Дніпропетровськ!Q72</f>
        <v>87.878039999999999</v>
      </c>
      <c r="AC72" s="297">
        <f>+Сумська!T72</f>
        <v>105.45</v>
      </c>
      <c r="AD72" s="251">
        <f>+Сумська!Q72</f>
        <v>87.878039999999999</v>
      </c>
      <c r="AE72" s="297">
        <f>+ІвФранківськ!T72</f>
        <v>96.57</v>
      </c>
      <c r="AF72" s="251">
        <f>+ІвФранківськ!Q72</f>
        <v>80.472639999999998</v>
      </c>
      <c r="AG72" s="297">
        <f>+Миколаїв!T72</f>
        <v>118.18</v>
      </c>
      <c r="AH72" s="251">
        <f>+Миколаїв!Q72</f>
        <v>98.47984000000001</v>
      </c>
      <c r="AI72" s="297">
        <f>+Усереднене!T72</f>
        <v>130.76</v>
      </c>
      <c r="AJ72" s="251">
        <f>+Усереднене!Q72</f>
        <v>108.97</v>
      </c>
      <c r="AK72" s="297">
        <f>+Усереднена!T72</f>
        <v>104.76</v>
      </c>
      <c r="AL72" s="251">
        <f>+Усереднена!Q72</f>
        <v>87.293206857142863</v>
      </c>
      <c r="AM72" s="271">
        <f t="shared" si="2"/>
        <v>-0.19892441169915698</v>
      </c>
    </row>
    <row r="73" spans="2:39" x14ac:dyDescent="0.25">
      <c r="B73" s="95" t="s">
        <v>140</v>
      </c>
      <c r="C73" s="112" t="s">
        <v>141</v>
      </c>
      <c r="D73" s="97" t="s">
        <v>94</v>
      </c>
      <c r="E73" s="108" t="s">
        <v>33</v>
      </c>
      <c r="F73" s="98">
        <v>3</v>
      </c>
      <c r="G73" s="285">
        <f>+Кропивницький!T73</f>
        <v>313.82</v>
      </c>
      <c r="H73" s="251">
        <f>+Кропивницький!Q73</f>
        <v>261.51711499999999</v>
      </c>
      <c r="I73" s="297">
        <f>+Дніпро!T73</f>
        <v>292.18</v>
      </c>
      <c r="J73" s="251">
        <f>+Дніпро!Q73</f>
        <v>243.48551499999999</v>
      </c>
      <c r="K73" s="297">
        <f>+Харків!T73</f>
        <v>255</v>
      </c>
      <c r="L73" s="251">
        <f>+Харків!Q73</f>
        <v>212.49751499999999</v>
      </c>
      <c r="M73" s="297">
        <f>+Криворіж!T73</f>
        <v>288.39</v>
      </c>
      <c r="N73" s="251">
        <f>+Криворіж!Q73</f>
        <v>240.32571499999997</v>
      </c>
      <c r="O73" s="297">
        <f>+'Харків міськ'!T73</f>
        <v>304.55</v>
      </c>
      <c r="P73" s="251">
        <f>+'Харків міськ'!Q73</f>
        <v>253.79451499999999</v>
      </c>
      <c r="Q73" s="297">
        <f>+Київ!T73</f>
        <v>282.62</v>
      </c>
      <c r="R73" s="251">
        <f>+Київ!Q73</f>
        <v>235.51891499999999</v>
      </c>
      <c r="S73" s="297">
        <f>+Львів!T73</f>
        <v>305.51</v>
      </c>
      <c r="T73" s="251">
        <f>+Львів!Q73</f>
        <v>254.58751499999997</v>
      </c>
      <c r="U73" s="297">
        <f>+Житомир!T73</f>
        <v>289.14999999999998</v>
      </c>
      <c r="V73" s="251">
        <f>+Житомир!Q73</f>
        <v>240.960115</v>
      </c>
      <c r="W73" s="297">
        <f>+Хмельницький!T73</f>
        <v>280.72000000000003</v>
      </c>
      <c r="X73" s="251">
        <f>+Хмельницький!Q73</f>
        <v>233.93291500000001</v>
      </c>
      <c r="Y73" s="297">
        <f>+Вінниця!T73</f>
        <v>272.3</v>
      </c>
      <c r="Z73" s="251">
        <f>+Вінниця!Q73</f>
        <v>226.91791499999999</v>
      </c>
      <c r="AA73" s="297">
        <f>+Дніпропетровськ!T73</f>
        <v>292.18</v>
      </c>
      <c r="AB73" s="251">
        <f>+Дніпропетровськ!Q73</f>
        <v>243.48551499999999</v>
      </c>
      <c r="AC73" s="297">
        <f>+Сумська!T73</f>
        <v>292.18</v>
      </c>
      <c r="AD73" s="251">
        <f>+Сумська!Q73</f>
        <v>243.48551499999999</v>
      </c>
      <c r="AE73" s="297">
        <f>+ІвФранківськ!T73</f>
        <v>267.56</v>
      </c>
      <c r="AF73" s="251">
        <f>+ІвФранківськ!Q73</f>
        <v>222.965115</v>
      </c>
      <c r="AG73" s="297">
        <f>+Миколаїв!T73</f>
        <v>327.42</v>
      </c>
      <c r="AH73" s="251">
        <f>+Миколаїв!Q73</f>
        <v>272.85091499999999</v>
      </c>
      <c r="AI73" s="297">
        <f>+Усереднене!T73</f>
        <v>362.29</v>
      </c>
      <c r="AJ73" s="251">
        <f>+Усереднене!Q73</f>
        <v>301.90999999999997</v>
      </c>
      <c r="AK73" s="297">
        <f>+Усереднена!T73</f>
        <v>290.26</v>
      </c>
      <c r="AL73" s="251">
        <f>+Усереднена!Q73</f>
        <v>241.87596899999997</v>
      </c>
      <c r="AM73" s="271">
        <f t="shared" si="2"/>
        <v>-0.19884744129045082</v>
      </c>
    </row>
    <row r="74" spans="2:39" x14ac:dyDescent="0.25">
      <c r="B74" s="95" t="s">
        <v>142</v>
      </c>
      <c r="C74" s="104" t="s">
        <v>143</v>
      </c>
      <c r="D74" s="97"/>
      <c r="E74" s="108"/>
      <c r="F74" s="98"/>
      <c r="G74" s="285"/>
      <c r="H74" s="251"/>
      <c r="I74" s="297"/>
      <c r="J74" s="251"/>
      <c r="K74" s="297"/>
      <c r="L74" s="251"/>
      <c r="M74" s="297"/>
      <c r="N74" s="251"/>
      <c r="O74" s="297"/>
      <c r="P74" s="251"/>
      <c r="Q74" s="297"/>
      <c r="R74" s="251"/>
      <c r="S74" s="297"/>
      <c r="T74" s="251"/>
      <c r="U74" s="297"/>
      <c r="V74" s="251"/>
      <c r="W74" s="297"/>
      <c r="X74" s="251"/>
      <c r="Y74" s="297"/>
      <c r="Z74" s="251"/>
      <c r="AA74" s="297"/>
      <c r="AB74" s="251"/>
      <c r="AC74" s="297"/>
      <c r="AD74" s="251"/>
      <c r="AE74" s="297"/>
      <c r="AF74" s="251"/>
      <c r="AG74" s="297"/>
      <c r="AH74" s="251"/>
      <c r="AI74" s="297"/>
      <c r="AJ74" s="251"/>
      <c r="AK74" s="297"/>
      <c r="AL74" s="251"/>
      <c r="AM74" s="271"/>
    </row>
    <row r="75" spans="2:39" x14ac:dyDescent="0.25">
      <c r="B75" s="95" t="s">
        <v>144</v>
      </c>
      <c r="C75" s="112" t="s">
        <v>139</v>
      </c>
      <c r="D75" s="97" t="s">
        <v>94</v>
      </c>
      <c r="E75" s="108" t="s">
        <v>33</v>
      </c>
      <c r="F75" s="98">
        <v>3</v>
      </c>
      <c r="G75" s="285">
        <f>+Кропивницький!T75</f>
        <v>113.26</v>
      </c>
      <c r="H75" s="251">
        <f>+Кропивницький!Q75</f>
        <v>94.38064</v>
      </c>
      <c r="I75" s="297">
        <f>+Дніпро!T75</f>
        <v>105.45</v>
      </c>
      <c r="J75" s="251">
        <f>+Дніпро!Q75</f>
        <v>87.878039999999999</v>
      </c>
      <c r="K75" s="297">
        <f>+Харків!T75</f>
        <v>92.03</v>
      </c>
      <c r="L75" s="251">
        <f>+Харків!Q75</f>
        <v>76.690639999999988</v>
      </c>
      <c r="M75" s="297">
        <f>+Криворіж!T75</f>
        <v>104.08</v>
      </c>
      <c r="N75" s="251">
        <f>+Криворіж!Q75</f>
        <v>86.73124</v>
      </c>
      <c r="O75" s="297">
        <f>+'Харків міськ'!T75</f>
        <v>109.92</v>
      </c>
      <c r="P75" s="251">
        <f>+'Харків міськ'!Q75</f>
        <v>91.599040000000002</v>
      </c>
      <c r="Q75" s="297">
        <f>+Київ!T75</f>
        <v>102</v>
      </c>
      <c r="R75" s="251">
        <f>+Київ!Q75</f>
        <v>84.998840000000001</v>
      </c>
      <c r="S75" s="297">
        <f>+Львів!T75</f>
        <v>110.26</v>
      </c>
      <c r="T75" s="251">
        <f>+Львів!Q75</f>
        <v>91.879639999999995</v>
      </c>
      <c r="U75" s="297">
        <f>+Житомир!T75</f>
        <v>104.36</v>
      </c>
      <c r="V75" s="251">
        <f>+Житомир!Q75</f>
        <v>86.963039999999992</v>
      </c>
      <c r="W75" s="297">
        <f>+Хмельницький!T75</f>
        <v>101.31</v>
      </c>
      <c r="X75" s="251">
        <f>+Хмельницький!Q75</f>
        <v>84.425439999999995</v>
      </c>
      <c r="Y75" s="297">
        <f>+Вінниця!T75</f>
        <v>98.28</v>
      </c>
      <c r="Z75" s="251">
        <f>+Вінниця!Q75</f>
        <v>81.900040000000004</v>
      </c>
      <c r="AA75" s="297">
        <f>+Дніпропетровськ!T75</f>
        <v>105.45</v>
      </c>
      <c r="AB75" s="251">
        <f>+Дніпропетровськ!Q75</f>
        <v>87.878039999999999</v>
      </c>
      <c r="AC75" s="297">
        <f>+Сумська!T75</f>
        <v>105.45</v>
      </c>
      <c r="AD75" s="251">
        <f>+Сумська!Q75</f>
        <v>87.878039999999999</v>
      </c>
      <c r="AE75" s="297">
        <f>+ІвФранківськ!T75</f>
        <v>96.57</v>
      </c>
      <c r="AF75" s="251">
        <f>+ІвФранківськ!Q75</f>
        <v>80.472639999999998</v>
      </c>
      <c r="AG75" s="297">
        <f>+Миколаїв!T75</f>
        <v>118.18</v>
      </c>
      <c r="AH75" s="251">
        <f>+Миколаїв!Q75</f>
        <v>98.47984000000001</v>
      </c>
      <c r="AI75" s="297">
        <f>+Усереднене!T75</f>
        <v>130.76</v>
      </c>
      <c r="AJ75" s="251">
        <f>+Усереднене!Q75</f>
        <v>108.97</v>
      </c>
      <c r="AK75" s="297">
        <f>+Усереднена!T75</f>
        <v>104.76</v>
      </c>
      <c r="AL75" s="251">
        <f>+Усереднена!Q75</f>
        <v>87.293206857142863</v>
      </c>
      <c r="AM75" s="271">
        <f t="shared" si="2"/>
        <v>-0.19892441169915698</v>
      </c>
    </row>
    <row r="76" spans="2:39" x14ac:dyDescent="0.25">
      <c r="B76" s="95" t="s">
        <v>145</v>
      </c>
      <c r="C76" s="112" t="s">
        <v>141</v>
      </c>
      <c r="D76" s="97" t="s">
        <v>94</v>
      </c>
      <c r="E76" s="108" t="s">
        <v>33</v>
      </c>
      <c r="F76" s="98">
        <v>3</v>
      </c>
      <c r="G76" s="285">
        <f>+Кропивницький!T76</f>
        <v>358.66</v>
      </c>
      <c r="H76" s="251">
        <f>+Кропивницький!Q76</f>
        <v>298.88036</v>
      </c>
      <c r="I76" s="297">
        <f>+Дніпро!T76</f>
        <v>333.93</v>
      </c>
      <c r="J76" s="251">
        <f>+Дніпро!Q76</f>
        <v>278.27456000000001</v>
      </c>
      <c r="K76" s="297">
        <f>+Харків!T76</f>
        <v>291.43</v>
      </c>
      <c r="L76" s="251">
        <f>+Харків!Q76</f>
        <v>242.85795999999999</v>
      </c>
      <c r="M76" s="297">
        <f>+Криворіж!T76</f>
        <v>329.6</v>
      </c>
      <c r="N76" s="251">
        <f>+Криворіж!Q76</f>
        <v>274.66336000000001</v>
      </c>
      <c r="O76" s="297">
        <f>+'Харків міськ'!T76</f>
        <v>348.06</v>
      </c>
      <c r="P76" s="251">
        <f>+'Харків міськ'!Q76</f>
        <v>290.04756000000003</v>
      </c>
      <c r="Q76" s="297">
        <f>+Київ!T76</f>
        <v>323.01</v>
      </c>
      <c r="R76" s="251">
        <f>+Київ!Q76</f>
        <v>269.17336</v>
      </c>
      <c r="S76" s="297">
        <f>+Львів!T76</f>
        <v>349.16</v>
      </c>
      <c r="T76" s="251">
        <f>+Львів!Q76</f>
        <v>290.96256</v>
      </c>
      <c r="U76" s="297">
        <f>+Житомир!T76</f>
        <v>330.46</v>
      </c>
      <c r="V76" s="251">
        <f>+Житомир!Q76</f>
        <v>275.38316000000003</v>
      </c>
      <c r="W76" s="297">
        <f>+Хмельницький!T76</f>
        <v>320.83</v>
      </c>
      <c r="X76" s="251">
        <f>+Хмельницький!Q76</f>
        <v>267.35556000000003</v>
      </c>
      <c r="Y76" s="297">
        <f>+Вінниця!T76</f>
        <v>311.20999999999998</v>
      </c>
      <c r="Z76" s="251">
        <f>+Вінниця!Q76</f>
        <v>259.34016000000003</v>
      </c>
      <c r="AA76" s="297">
        <f>+Дніпропетровськ!T76</f>
        <v>333.93</v>
      </c>
      <c r="AB76" s="251">
        <f>+Дніпропетровськ!Q76</f>
        <v>278.27456000000001</v>
      </c>
      <c r="AC76" s="297">
        <f>+Сумська!T76</f>
        <v>333.93</v>
      </c>
      <c r="AD76" s="251">
        <f>+Сумська!Q76</f>
        <v>278.27456000000001</v>
      </c>
      <c r="AE76" s="297">
        <f>+ІвФранківськ!T76</f>
        <v>305.77999999999997</v>
      </c>
      <c r="AF76" s="251">
        <f>+ІвФранківськ!Q76</f>
        <v>254.81396000000001</v>
      </c>
      <c r="AG76" s="297">
        <f>+Миколаїв!T76</f>
        <v>374.2</v>
      </c>
      <c r="AH76" s="251">
        <f>+Миколаїв!Q76</f>
        <v>311.83675999999997</v>
      </c>
      <c r="AI76" s="297">
        <f>+Усереднене!T76</f>
        <v>414.04</v>
      </c>
      <c r="AJ76" s="251">
        <f>+Усереднене!Q76</f>
        <v>345.03000000000003</v>
      </c>
      <c r="AK76" s="297">
        <f>+Усереднена!T76</f>
        <v>331.73</v>
      </c>
      <c r="AL76" s="251">
        <f>+Усереднена!Q76</f>
        <v>276.43682171428571</v>
      </c>
      <c r="AM76" s="271">
        <f t="shared" si="2"/>
        <v>-0.1988035193627056</v>
      </c>
    </row>
    <row r="77" spans="2:39" x14ac:dyDescent="0.25">
      <c r="B77" s="95" t="s">
        <v>146</v>
      </c>
      <c r="C77" s="104" t="s">
        <v>147</v>
      </c>
      <c r="D77" s="97"/>
      <c r="E77" s="97"/>
      <c r="F77" s="98"/>
      <c r="G77" s="285"/>
      <c r="H77" s="251"/>
      <c r="I77" s="297"/>
      <c r="J77" s="251"/>
      <c r="K77" s="297"/>
      <c r="L77" s="251"/>
      <c r="M77" s="297"/>
      <c r="N77" s="251"/>
      <c r="O77" s="297"/>
      <c r="P77" s="251"/>
      <c r="Q77" s="297"/>
      <c r="R77" s="251"/>
      <c r="S77" s="297"/>
      <c r="T77" s="251"/>
      <c r="U77" s="297"/>
      <c r="V77" s="251"/>
      <c r="W77" s="297"/>
      <c r="X77" s="251"/>
      <c r="Y77" s="297"/>
      <c r="Z77" s="251"/>
      <c r="AA77" s="297"/>
      <c r="AB77" s="251"/>
      <c r="AC77" s="297"/>
      <c r="AD77" s="251"/>
      <c r="AE77" s="297"/>
      <c r="AF77" s="251"/>
      <c r="AG77" s="297"/>
      <c r="AH77" s="251"/>
      <c r="AI77" s="297"/>
      <c r="AJ77" s="251"/>
      <c r="AK77" s="297"/>
      <c r="AL77" s="251"/>
      <c r="AM77" s="271"/>
    </row>
    <row r="78" spans="2:39" x14ac:dyDescent="0.25">
      <c r="B78" s="95" t="s">
        <v>148</v>
      </c>
      <c r="C78" s="114" t="s">
        <v>149</v>
      </c>
      <c r="D78" s="97" t="s">
        <v>88</v>
      </c>
      <c r="E78" s="108" t="s">
        <v>33</v>
      </c>
      <c r="F78" s="98">
        <v>3</v>
      </c>
      <c r="G78" s="285">
        <f>+Кропивницький!T78</f>
        <v>309.10000000000002</v>
      </c>
      <c r="H78" s="251">
        <f>+Кропивницький!Q78</f>
        <v>257.58140500000002</v>
      </c>
      <c r="I78" s="297">
        <f>+Дніпро!T78</f>
        <v>287.8</v>
      </c>
      <c r="J78" s="251">
        <f>+Дніпро!Q78</f>
        <v>239.83040500000001</v>
      </c>
      <c r="K78" s="297">
        <f>+Харків!T78</f>
        <v>251.17</v>
      </c>
      <c r="L78" s="251">
        <f>+Харків!Q78</f>
        <v>209.30600500000003</v>
      </c>
      <c r="M78" s="297">
        <f>+Криворіж!T78</f>
        <v>284.05</v>
      </c>
      <c r="N78" s="251">
        <f>+Криворіж!Q78</f>
        <v>236.70720500000002</v>
      </c>
      <c r="O78" s="297">
        <f>+'Харків міськ'!T78</f>
        <v>299.98</v>
      </c>
      <c r="P78" s="251">
        <f>+'Харків міськ'!Q78</f>
        <v>249.98080500000003</v>
      </c>
      <c r="Q78" s="297">
        <f>+Київ!T78</f>
        <v>278.38</v>
      </c>
      <c r="R78" s="251">
        <f>+Київ!Q78</f>
        <v>231.98580500000003</v>
      </c>
      <c r="S78" s="297">
        <f>+Львів!T78</f>
        <v>300.91000000000003</v>
      </c>
      <c r="T78" s="251">
        <f>+Львів!Q78</f>
        <v>250.76160500000003</v>
      </c>
      <c r="U78" s="297">
        <f>+Житомир!T78</f>
        <v>284.8</v>
      </c>
      <c r="V78" s="251">
        <f>+Житомир!Q78</f>
        <v>237.32940500000001</v>
      </c>
      <c r="W78" s="297">
        <f>+Хмельницький!T78</f>
        <v>276.49</v>
      </c>
      <c r="X78" s="251">
        <f>+Хмельницький!Q78</f>
        <v>230.41200500000002</v>
      </c>
      <c r="Y78" s="297">
        <f>+Вінниця!T78</f>
        <v>268.20999999999998</v>
      </c>
      <c r="Z78" s="251">
        <f>+Вінниця!Q78</f>
        <v>223.50680500000001</v>
      </c>
      <c r="AA78" s="297">
        <f>+Дніпропетровськ!T78</f>
        <v>287.8</v>
      </c>
      <c r="AB78" s="251">
        <f>+Дніпропетровськ!Q78</f>
        <v>239.83040500000001</v>
      </c>
      <c r="AC78" s="297">
        <f>+Сумська!T78</f>
        <v>287.8</v>
      </c>
      <c r="AD78" s="251">
        <f>+Сумська!Q78</f>
        <v>239.83040500000001</v>
      </c>
      <c r="AE78" s="297">
        <f>+ІвФранківськ!T78</f>
        <v>263.54000000000002</v>
      </c>
      <c r="AF78" s="251">
        <f>+ІвФранківськ!Q78</f>
        <v>219.615005</v>
      </c>
      <c r="AG78" s="297">
        <f>+Миколаїв!T78</f>
        <v>322.51</v>
      </c>
      <c r="AH78" s="251">
        <f>+Миколаїв!Q78</f>
        <v>268.75660499999998</v>
      </c>
      <c r="AI78" s="297">
        <f>+Усереднене!T78</f>
        <v>356.88</v>
      </c>
      <c r="AJ78" s="251">
        <f>+Усереднене!Q78</f>
        <v>297.40000000000003</v>
      </c>
      <c r="AK78" s="297">
        <f>+Усереднена!T78</f>
        <v>285.89999999999998</v>
      </c>
      <c r="AL78" s="251">
        <f>+Усереднена!Q78</f>
        <v>238.24166871428574</v>
      </c>
      <c r="AM78" s="271">
        <f t="shared" si="2"/>
        <v>-0.19891839706023634</v>
      </c>
    </row>
    <row r="79" spans="2:39" x14ac:dyDescent="0.25">
      <c r="B79" s="95" t="s">
        <v>150</v>
      </c>
      <c r="C79" s="114" t="s">
        <v>151</v>
      </c>
      <c r="D79" s="97" t="s">
        <v>88</v>
      </c>
      <c r="E79" s="108" t="s">
        <v>33</v>
      </c>
      <c r="F79" s="98">
        <v>3</v>
      </c>
      <c r="G79" s="285">
        <f>+Кропивницький!T79</f>
        <v>377.53</v>
      </c>
      <c r="H79" s="251">
        <f>+Кропивницький!Q79</f>
        <v>314.60879999999997</v>
      </c>
      <c r="I79" s="297">
        <f>+Дніпро!T79</f>
        <v>351.5</v>
      </c>
      <c r="J79" s="251">
        <f>+Дніпро!Q79</f>
        <v>292.91719999999998</v>
      </c>
      <c r="K79" s="297">
        <f>+Харків!T79</f>
        <v>306.76</v>
      </c>
      <c r="L79" s="251">
        <f>+Харків!Q79</f>
        <v>255.63400000000001</v>
      </c>
      <c r="M79" s="297">
        <f>+Криворіж!T79</f>
        <v>346.93</v>
      </c>
      <c r="N79" s="251">
        <f>+Криворіж!Q79</f>
        <v>289.11079999999998</v>
      </c>
      <c r="O79" s="297">
        <f>+'Харків міськ'!T79</f>
        <v>366.37</v>
      </c>
      <c r="P79" s="251">
        <f>+'Харків міськ'!Q79</f>
        <v>305.31239999999997</v>
      </c>
      <c r="Q79" s="297">
        <f>+Київ!T79</f>
        <v>340.01</v>
      </c>
      <c r="R79" s="251">
        <f>+Київ!Q79</f>
        <v>283.34019999999998</v>
      </c>
      <c r="S79" s="297">
        <f>+Львів!T79</f>
        <v>367.53</v>
      </c>
      <c r="T79" s="251">
        <f>+Львів!Q79</f>
        <v>306.27619999999996</v>
      </c>
      <c r="U79" s="297">
        <f>+Житомир!T79</f>
        <v>347.86</v>
      </c>
      <c r="V79" s="251">
        <f>+Житомир!Q79</f>
        <v>289.87939999999998</v>
      </c>
      <c r="W79" s="297">
        <f>+Хмельницький!T79</f>
        <v>337.71</v>
      </c>
      <c r="X79" s="251">
        <f>+Хмельницький!Q79</f>
        <v>281.4248</v>
      </c>
      <c r="Y79" s="297">
        <f>+Вінниця!T79</f>
        <v>327.58999999999997</v>
      </c>
      <c r="Z79" s="251">
        <f>+Вінниця!Q79</f>
        <v>272.99459999999999</v>
      </c>
      <c r="AA79" s="297">
        <f>+Дніпропетровськ!T79</f>
        <v>351.5</v>
      </c>
      <c r="AB79" s="251">
        <f>+Дніпропетровськ!Q79</f>
        <v>292.91719999999998</v>
      </c>
      <c r="AC79" s="297">
        <f>+Сумська!T79</f>
        <v>351.5</v>
      </c>
      <c r="AD79" s="251">
        <f>+Сумська!Q79</f>
        <v>292.91719999999998</v>
      </c>
      <c r="AE79" s="297">
        <f>+ІвФранківськ!T79</f>
        <v>321.87</v>
      </c>
      <c r="AF79" s="251">
        <f>+ІвФранківськ!Q79</f>
        <v>268.2244</v>
      </c>
      <c r="AG79" s="297">
        <f>+Миколаїв!T79</f>
        <v>393.9</v>
      </c>
      <c r="AH79" s="251">
        <f>+Миколаїв!Q79</f>
        <v>328.2484</v>
      </c>
      <c r="AI79" s="297">
        <f>+Усереднене!T79</f>
        <v>435.86</v>
      </c>
      <c r="AJ79" s="251">
        <f>+Усереднене!Q79</f>
        <v>363.21999999999997</v>
      </c>
      <c r="AK79" s="297">
        <f>+Усереднена!T79</f>
        <v>349.19</v>
      </c>
      <c r="AL79" s="251">
        <f>+Усереднена!Q79</f>
        <v>290.98402285714286</v>
      </c>
      <c r="AM79" s="271">
        <f t="shared" si="2"/>
        <v>-0.19887665090814691</v>
      </c>
    </row>
    <row r="80" spans="2:39" x14ac:dyDescent="0.25">
      <c r="B80" s="95" t="s">
        <v>152</v>
      </c>
      <c r="C80" s="114" t="s">
        <v>153</v>
      </c>
      <c r="D80" s="97" t="s">
        <v>88</v>
      </c>
      <c r="E80" s="108" t="s">
        <v>33</v>
      </c>
      <c r="F80" s="98">
        <v>3</v>
      </c>
      <c r="G80" s="285">
        <f>+Кропивницький!T80</f>
        <v>427.09</v>
      </c>
      <c r="H80" s="251">
        <f>+Кропивницький!Q80</f>
        <v>355.90775500000001</v>
      </c>
      <c r="I80" s="297">
        <f>+Дніпро!T80</f>
        <v>397.65</v>
      </c>
      <c r="J80" s="251">
        <f>+Дніпро!Q80</f>
        <v>331.37355500000007</v>
      </c>
      <c r="K80" s="297">
        <f>+Харків!T80</f>
        <v>347.04</v>
      </c>
      <c r="L80" s="251">
        <f>+Харків!Q80</f>
        <v>289.19815500000004</v>
      </c>
      <c r="M80" s="297">
        <f>+Криворіж!T80</f>
        <v>392.48</v>
      </c>
      <c r="N80" s="251">
        <f>+Криворіж!Q80</f>
        <v>327.06695500000006</v>
      </c>
      <c r="O80" s="297">
        <f>+'Харків міськ'!T80</f>
        <v>414.47</v>
      </c>
      <c r="P80" s="251">
        <f>+'Харків міськ'!Q80</f>
        <v>345.39135500000003</v>
      </c>
      <c r="Q80" s="297">
        <f>+Київ!T80</f>
        <v>384.63</v>
      </c>
      <c r="R80" s="251">
        <f>+Київ!Q80</f>
        <v>320.52775500000001</v>
      </c>
      <c r="S80" s="297">
        <f>+Львів!T80</f>
        <v>415.77</v>
      </c>
      <c r="T80" s="251">
        <f>+Львів!Q80</f>
        <v>346.47715500000004</v>
      </c>
      <c r="U80" s="297">
        <f>+Житомир!T80</f>
        <v>393.51</v>
      </c>
      <c r="V80" s="251">
        <f>+Житомир!Q80</f>
        <v>327.92095500000005</v>
      </c>
      <c r="W80" s="297">
        <f>+Хмельницький!T80</f>
        <v>382.04</v>
      </c>
      <c r="X80" s="251">
        <f>+Хмельницький!Q80</f>
        <v>318.36835500000001</v>
      </c>
      <c r="Y80" s="297">
        <f>+Вінниця!T80</f>
        <v>370.59</v>
      </c>
      <c r="Z80" s="251">
        <f>+Вінниця!Q80</f>
        <v>308.82795500000003</v>
      </c>
      <c r="AA80" s="297">
        <f>+Дніпропетровськ!T80</f>
        <v>397.65</v>
      </c>
      <c r="AB80" s="251">
        <f>+Дніпропетровськ!Q80</f>
        <v>331.37355500000007</v>
      </c>
      <c r="AC80" s="297">
        <f>+Сумська!T80</f>
        <v>397.65</v>
      </c>
      <c r="AD80" s="251">
        <f>+Сумська!Q80</f>
        <v>331.37355500000007</v>
      </c>
      <c r="AE80" s="297">
        <f>+ІвФранківськ!T80</f>
        <v>364.12</v>
      </c>
      <c r="AF80" s="251">
        <f>+ІвФранківськ!Q80</f>
        <v>303.43555500000008</v>
      </c>
      <c r="AG80" s="297">
        <f>+Миколаїв!T80</f>
        <v>445.61</v>
      </c>
      <c r="AH80" s="251">
        <f>+Миколаїв!Q80</f>
        <v>371.340755</v>
      </c>
      <c r="AI80" s="297">
        <f>+Усереднене!T80</f>
        <v>493.04</v>
      </c>
      <c r="AJ80" s="251">
        <f>+Усереднене!Q80</f>
        <v>410.87</v>
      </c>
      <c r="AK80" s="297">
        <f>+Усереднена!T80</f>
        <v>395.02</v>
      </c>
      <c r="AL80" s="251">
        <f>+Усереднена!Q80</f>
        <v>329.17917585714287</v>
      </c>
      <c r="AM80" s="271">
        <f t="shared" si="2"/>
        <v>-0.19882401767677643</v>
      </c>
    </row>
    <row r="81" spans="2:39" x14ac:dyDescent="0.25">
      <c r="B81" s="95" t="s">
        <v>154</v>
      </c>
      <c r="C81" s="114" t="s">
        <v>155</v>
      </c>
      <c r="D81" s="97" t="s">
        <v>88</v>
      </c>
      <c r="E81" s="108" t="s">
        <v>33</v>
      </c>
      <c r="F81" s="98">
        <v>3</v>
      </c>
      <c r="G81" s="285">
        <f>+Кропивницький!T81</f>
        <v>493.15</v>
      </c>
      <c r="H81" s="251">
        <f>+Кропивницький!Q81</f>
        <v>410.96229499999998</v>
      </c>
      <c r="I81" s="297">
        <f>+Дніпро!T81</f>
        <v>459.16</v>
      </c>
      <c r="J81" s="251">
        <f>+Дніпро!Q81</f>
        <v>382.633895</v>
      </c>
      <c r="K81" s="297">
        <f>+Харків!T81</f>
        <v>400.72</v>
      </c>
      <c r="L81" s="251">
        <f>+Харків!Q81</f>
        <v>333.93149499999998</v>
      </c>
      <c r="M81" s="297">
        <f>+Криворіж!T81</f>
        <v>453.19</v>
      </c>
      <c r="N81" s="251">
        <f>+Криворіж!Q81</f>
        <v>377.656295</v>
      </c>
      <c r="O81" s="297">
        <f>+'Харків міськ'!T81</f>
        <v>478.59</v>
      </c>
      <c r="P81" s="251">
        <f>+'Харків міськ'!Q81</f>
        <v>398.82329499999997</v>
      </c>
      <c r="Q81" s="297">
        <f>+Київ!T81</f>
        <v>444.14</v>
      </c>
      <c r="R81" s="251">
        <f>+Київ!Q81</f>
        <v>370.11669499999999</v>
      </c>
      <c r="S81" s="297">
        <f>+Львів!T81</f>
        <v>480.08</v>
      </c>
      <c r="T81" s="251">
        <f>+Львів!Q81</f>
        <v>400.06769500000001</v>
      </c>
      <c r="U81" s="297">
        <f>+Житомир!T81</f>
        <v>454.39</v>
      </c>
      <c r="V81" s="251">
        <f>+Житомир!Q81</f>
        <v>378.65669500000001</v>
      </c>
      <c r="W81" s="297">
        <f>+Хмельницький!T81</f>
        <v>441.14</v>
      </c>
      <c r="X81" s="251">
        <f>+Хмельницький!Q81</f>
        <v>367.61569500000002</v>
      </c>
      <c r="Y81" s="297">
        <f>+Вінниця!T81</f>
        <v>427.92</v>
      </c>
      <c r="Z81" s="251">
        <f>+Вінниця!Q81</f>
        <v>356.59909499999998</v>
      </c>
      <c r="AA81" s="297">
        <f>+Дніпропетровськ!T81</f>
        <v>459.16</v>
      </c>
      <c r="AB81" s="251">
        <f>+Дніпропетровськ!Q81</f>
        <v>382.633895</v>
      </c>
      <c r="AC81" s="297">
        <f>+Сумська!T81</f>
        <v>459.16</v>
      </c>
      <c r="AD81" s="251">
        <f>+Сумська!Q81</f>
        <v>382.633895</v>
      </c>
      <c r="AE81" s="297">
        <f>+ІвФранківськ!T81</f>
        <v>420.45</v>
      </c>
      <c r="AF81" s="251">
        <f>+ІвФранківськ!Q81</f>
        <v>350.377095</v>
      </c>
      <c r="AG81" s="297">
        <f>+Миколаїв!T81</f>
        <v>514.54</v>
      </c>
      <c r="AH81" s="251">
        <f>+Миколаїв!Q81</f>
        <v>428.786495</v>
      </c>
      <c r="AI81" s="297">
        <f>+Усереднене!T81</f>
        <v>569.32000000000005</v>
      </c>
      <c r="AJ81" s="251">
        <f>+Усереднене!Q81</f>
        <v>474.43</v>
      </c>
      <c r="AK81" s="297">
        <f>+Усереднена!T81</f>
        <v>456.13</v>
      </c>
      <c r="AL81" s="251">
        <f>+Усереднена!Q81</f>
        <v>380.09937985714288</v>
      </c>
      <c r="AM81" s="271">
        <f t="shared" si="2"/>
        <v>-0.19882937449751728</v>
      </c>
    </row>
    <row r="82" spans="2:39" x14ac:dyDescent="0.25">
      <c r="B82" s="95" t="s">
        <v>156</v>
      </c>
      <c r="C82" s="104" t="s">
        <v>157</v>
      </c>
      <c r="D82" s="97"/>
      <c r="E82" s="97"/>
      <c r="F82" s="98"/>
      <c r="G82" s="285"/>
      <c r="H82" s="251"/>
      <c r="I82" s="297"/>
      <c r="J82" s="251"/>
      <c r="K82" s="297"/>
      <c r="L82" s="251"/>
      <c r="M82" s="297"/>
      <c r="N82" s="251"/>
      <c r="O82" s="297"/>
      <c r="P82" s="251"/>
      <c r="Q82" s="297"/>
      <c r="R82" s="251"/>
      <c r="S82" s="297"/>
      <c r="T82" s="251"/>
      <c r="U82" s="297"/>
      <c r="V82" s="251"/>
      <c r="W82" s="297"/>
      <c r="X82" s="251"/>
      <c r="Y82" s="297"/>
      <c r="Z82" s="251"/>
      <c r="AA82" s="297"/>
      <c r="AB82" s="251"/>
      <c r="AC82" s="297"/>
      <c r="AD82" s="251"/>
      <c r="AE82" s="297"/>
      <c r="AF82" s="251"/>
      <c r="AG82" s="297"/>
      <c r="AH82" s="251"/>
      <c r="AI82" s="297"/>
      <c r="AJ82" s="251"/>
      <c r="AK82" s="297"/>
      <c r="AL82" s="251"/>
      <c r="AM82" s="271"/>
    </row>
    <row r="83" spans="2:39" x14ac:dyDescent="0.25">
      <c r="B83" s="95" t="s">
        <v>158</v>
      </c>
      <c r="C83" s="114" t="s">
        <v>159</v>
      </c>
      <c r="D83" s="97" t="s">
        <v>160</v>
      </c>
      <c r="E83" s="108" t="s">
        <v>33</v>
      </c>
      <c r="F83" s="98">
        <v>3</v>
      </c>
      <c r="G83" s="285">
        <f>+Кропивницький!T83</f>
        <v>127.42</v>
      </c>
      <c r="H83" s="251">
        <f>+Кропивницький!Q83</f>
        <v>106.18557</v>
      </c>
      <c r="I83" s="297">
        <f>+Дніпро!T83</f>
        <v>118.64</v>
      </c>
      <c r="J83" s="251">
        <f>+Дніпро!Q83</f>
        <v>98.865569999999991</v>
      </c>
      <c r="K83" s="297">
        <f>+Харків!T83</f>
        <v>103.53</v>
      </c>
      <c r="L83" s="251">
        <f>+Харків!Q83</f>
        <v>86.275169999999989</v>
      </c>
      <c r="M83" s="297">
        <f>+Криворіж!T83</f>
        <v>117.09</v>
      </c>
      <c r="N83" s="251">
        <f>+Криворіж!Q83</f>
        <v>97.572369999999992</v>
      </c>
      <c r="O83" s="297">
        <f>+'Харків міськ'!T83</f>
        <v>123.65</v>
      </c>
      <c r="P83" s="251">
        <f>+'Харків міськ'!Q83</f>
        <v>103.03796999999999</v>
      </c>
      <c r="Q83" s="297">
        <f>+Київ!T83</f>
        <v>114.74</v>
      </c>
      <c r="R83" s="251">
        <f>+Київ!Q83</f>
        <v>95.620369999999994</v>
      </c>
      <c r="S83" s="297">
        <f>+Львів!T83</f>
        <v>124.04</v>
      </c>
      <c r="T83" s="251">
        <f>+Львів!Q83</f>
        <v>103.36736999999999</v>
      </c>
      <c r="U83" s="297">
        <f>+Житомир!T83</f>
        <v>117.39</v>
      </c>
      <c r="V83" s="251">
        <f>+Житомир!Q83</f>
        <v>97.828569999999999</v>
      </c>
      <c r="W83" s="297">
        <f>+Хмельницький!T83</f>
        <v>113.98</v>
      </c>
      <c r="X83" s="251">
        <f>+Хмельницький!Q83</f>
        <v>94.985969999999995</v>
      </c>
      <c r="Y83" s="297">
        <f>+Вінниця!T83</f>
        <v>110.56</v>
      </c>
      <c r="Z83" s="251">
        <f>+Вінниця!Q83</f>
        <v>92.131169999999997</v>
      </c>
      <c r="AA83" s="297">
        <f>+Дніпропетровськ!T83</f>
        <v>118.64</v>
      </c>
      <c r="AB83" s="251">
        <f>+Дніпропетровськ!Q83</f>
        <v>98.865569999999991</v>
      </c>
      <c r="AC83" s="297">
        <f>+Сумська!T83</f>
        <v>118.64</v>
      </c>
      <c r="AD83" s="251">
        <f>+Сумська!Q83</f>
        <v>98.865569999999991</v>
      </c>
      <c r="AE83" s="297">
        <f>+ІвФранківськ!T83</f>
        <v>108.62</v>
      </c>
      <c r="AF83" s="251">
        <f>+ІвФранківськ!Q83</f>
        <v>90.520769999999999</v>
      </c>
      <c r="AG83" s="297">
        <f>+Миколаїв!T83</f>
        <v>132.94</v>
      </c>
      <c r="AH83" s="251">
        <f>+Миколаїв!Q83</f>
        <v>110.78497</v>
      </c>
      <c r="AI83" s="297">
        <f>+Усереднене!T83</f>
        <v>147.08000000000001</v>
      </c>
      <c r="AJ83" s="251">
        <f>+Усереднене!Q83</f>
        <v>122.56999999999998</v>
      </c>
      <c r="AK83" s="297">
        <f>+Усереднена!T83</f>
        <v>117.85</v>
      </c>
      <c r="AL83" s="251">
        <f>+Усереднена!Q83</f>
        <v>98.206107714285707</v>
      </c>
      <c r="AM83" s="271">
        <f t="shared" si="2"/>
        <v>-0.19877533071481013</v>
      </c>
    </row>
    <row r="84" spans="2:39" x14ac:dyDescent="0.25">
      <c r="B84" s="95" t="s">
        <v>161</v>
      </c>
      <c r="C84" s="114" t="s">
        <v>162</v>
      </c>
      <c r="D84" s="97" t="s">
        <v>160</v>
      </c>
      <c r="E84" s="108" t="s">
        <v>33</v>
      </c>
      <c r="F84" s="98">
        <v>3</v>
      </c>
      <c r="G84" s="285">
        <f>+Кропивницький!T84</f>
        <v>139.21</v>
      </c>
      <c r="H84" s="251">
        <f>+Кропивницький!Q84</f>
        <v>116.00544500000001</v>
      </c>
      <c r="I84" s="297">
        <f>+Дніпро!T84</f>
        <v>129.62</v>
      </c>
      <c r="J84" s="251">
        <f>+Дніпро!Q84</f>
        <v>108.01444499999999</v>
      </c>
      <c r="K84" s="297">
        <f>+Харків!T84</f>
        <v>113.12</v>
      </c>
      <c r="L84" s="251">
        <f>+Харків!Q84</f>
        <v>94.265045000000001</v>
      </c>
      <c r="M84" s="297">
        <f>+Криворіж!T84</f>
        <v>127.93</v>
      </c>
      <c r="N84" s="251">
        <f>+Криворіж!Q84</f>
        <v>106.611445</v>
      </c>
      <c r="O84" s="297">
        <f>+'Харків міськ'!T84</f>
        <v>135.09</v>
      </c>
      <c r="P84" s="251">
        <f>+'Харків міськ'!Q84</f>
        <v>112.577245</v>
      </c>
      <c r="Q84" s="297">
        <f>+Київ!T84</f>
        <v>125.37</v>
      </c>
      <c r="R84" s="251">
        <f>+Київ!Q84</f>
        <v>104.476445</v>
      </c>
      <c r="S84" s="297">
        <f>+Львів!T84</f>
        <v>135.52000000000001</v>
      </c>
      <c r="T84" s="251">
        <f>+Львів!Q84</f>
        <v>112.931045</v>
      </c>
      <c r="U84" s="297">
        <f>+Житомир!T84</f>
        <v>128.27000000000001</v>
      </c>
      <c r="V84" s="251">
        <f>+Житомир!Q84</f>
        <v>106.892045</v>
      </c>
      <c r="W84" s="297">
        <f>+Хмельницький!T84</f>
        <v>124.52</v>
      </c>
      <c r="X84" s="251">
        <f>+Хмельницький!Q84</f>
        <v>103.768845</v>
      </c>
      <c r="Y84" s="297">
        <f>+Вінниця!T84</f>
        <v>120.79</v>
      </c>
      <c r="Z84" s="251">
        <f>+Вінниця!Q84</f>
        <v>100.65784500000001</v>
      </c>
      <c r="AA84" s="297">
        <f>+Дніпропетровськ!T84</f>
        <v>129.62</v>
      </c>
      <c r="AB84" s="251">
        <f>+Дніпропетровськ!Q84</f>
        <v>108.01444499999999</v>
      </c>
      <c r="AC84" s="297">
        <f>+Сумська!T84</f>
        <v>129.62</v>
      </c>
      <c r="AD84" s="251">
        <f>+Сумська!Q84</f>
        <v>108.01444499999999</v>
      </c>
      <c r="AE84" s="297">
        <f>+ІвФранківськ!T84</f>
        <v>118.68</v>
      </c>
      <c r="AF84" s="251">
        <f>+ІвФранківськ!Q84</f>
        <v>98.901044999999996</v>
      </c>
      <c r="AG84" s="297">
        <f>+Миколаїв!T84</f>
        <v>145.25</v>
      </c>
      <c r="AH84" s="251">
        <f>+Миколаїв!Q84</f>
        <v>121.044045</v>
      </c>
      <c r="AI84" s="297">
        <f>+Усереднене!T84</f>
        <v>160.72</v>
      </c>
      <c r="AJ84" s="251">
        <f>+Усереднене!Q84</f>
        <v>133.93</v>
      </c>
      <c r="AK84" s="297">
        <f>+Усереднена!T84</f>
        <v>128.76</v>
      </c>
      <c r="AL84" s="251">
        <f>+Усереднена!Q84</f>
        <v>107.29685842857143</v>
      </c>
      <c r="AM84" s="271">
        <f t="shared" si="2"/>
        <v>-0.19885866924086149</v>
      </c>
    </row>
    <row r="85" spans="2:39" x14ac:dyDescent="0.25">
      <c r="B85" s="95" t="s">
        <v>163</v>
      </c>
      <c r="C85" s="114" t="s">
        <v>164</v>
      </c>
      <c r="D85" s="97" t="s">
        <v>160</v>
      </c>
      <c r="E85" s="108" t="s">
        <v>33</v>
      </c>
      <c r="F85" s="98">
        <v>3</v>
      </c>
      <c r="G85" s="285">
        <f>+Кропивницький!T85</f>
        <v>186.4</v>
      </c>
      <c r="H85" s="251">
        <f>+Кропивницький!Q85</f>
        <v>155.33154500000001</v>
      </c>
      <c r="I85" s="297">
        <f>+Дніпро!T85</f>
        <v>173.56</v>
      </c>
      <c r="J85" s="251">
        <f>+Дніпро!Q85</f>
        <v>144.63214500000001</v>
      </c>
      <c r="K85" s="297">
        <f>+Харків!T85</f>
        <v>151.47</v>
      </c>
      <c r="L85" s="251">
        <f>+Харків!Q85</f>
        <v>126.222345</v>
      </c>
      <c r="M85" s="297">
        <f>+Криворіж!T85</f>
        <v>171.3</v>
      </c>
      <c r="N85" s="251">
        <f>+Криворіж!Q85</f>
        <v>142.753345</v>
      </c>
      <c r="O85" s="297">
        <f>+'Харків міськ'!T85</f>
        <v>180.89</v>
      </c>
      <c r="P85" s="251">
        <f>+'Харків міськ'!Q85</f>
        <v>150.74434500000001</v>
      </c>
      <c r="Q85" s="297">
        <f>+Київ!T85</f>
        <v>167.88</v>
      </c>
      <c r="R85" s="251">
        <f>+Київ!Q85</f>
        <v>139.89854500000001</v>
      </c>
      <c r="S85" s="297">
        <f>+Львів!T85</f>
        <v>181.46</v>
      </c>
      <c r="T85" s="251">
        <f>+Львів!Q85</f>
        <v>151.220145</v>
      </c>
      <c r="U85" s="297">
        <f>+Житомир!T85</f>
        <v>171.74</v>
      </c>
      <c r="V85" s="251">
        <f>+Житомир!Q85</f>
        <v>143.11934500000001</v>
      </c>
      <c r="W85" s="297">
        <f>+Хмельницький!T85</f>
        <v>166.74</v>
      </c>
      <c r="X85" s="251">
        <f>+Хмельницький!Q85</f>
        <v>138.946945</v>
      </c>
      <c r="Y85" s="297">
        <f>+Вінниця!T85</f>
        <v>161.74</v>
      </c>
      <c r="Z85" s="251">
        <f>+Вінниця!Q85</f>
        <v>134.786745</v>
      </c>
      <c r="AA85" s="297">
        <f>+Дніпропетровськ!T85</f>
        <v>173.56</v>
      </c>
      <c r="AB85" s="251">
        <f>+Дніпропетровськ!Q85</f>
        <v>144.63214500000001</v>
      </c>
      <c r="AC85" s="297">
        <f>+Сумська!T85</f>
        <v>173.56</v>
      </c>
      <c r="AD85" s="251">
        <f>+Сумська!Q85</f>
        <v>144.63214500000001</v>
      </c>
      <c r="AE85" s="297">
        <f>+ІвФранківськ!T85</f>
        <v>158.91999999999999</v>
      </c>
      <c r="AF85" s="251">
        <f>+ІвФранківськ!Q85</f>
        <v>132.43214500000002</v>
      </c>
      <c r="AG85" s="297">
        <f>+Миколаїв!T85</f>
        <v>194.48</v>
      </c>
      <c r="AH85" s="251">
        <f>+Миколаїв!Q85</f>
        <v>162.065945</v>
      </c>
      <c r="AI85" s="297">
        <f>+Усереднене!T85</f>
        <v>215.2</v>
      </c>
      <c r="AJ85" s="251">
        <f>+Усереднене!Q85</f>
        <v>179.33</v>
      </c>
      <c r="AK85" s="297">
        <f>+Усереднена!T85</f>
        <v>172.41</v>
      </c>
      <c r="AL85" s="251">
        <f>+Усереднена!Q85</f>
        <v>143.66986128571429</v>
      </c>
      <c r="AM85" s="271">
        <f t="shared" si="2"/>
        <v>-0.19885205327767647</v>
      </c>
    </row>
    <row r="86" spans="2:39" ht="30" x14ac:dyDescent="0.25">
      <c r="B86" s="95" t="s">
        <v>165</v>
      </c>
      <c r="C86" s="110" t="s">
        <v>166</v>
      </c>
      <c r="D86" s="97"/>
      <c r="E86" s="108"/>
      <c r="F86" s="98"/>
      <c r="G86" s="285"/>
      <c r="H86" s="251"/>
      <c r="I86" s="297"/>
      <c r="J86" s="251"/>
      <c r="K86" s="297"/>
      <c r="L86" s="251"/>
      <c r="M86" s="297"/>
      <c r="N86" s="251"/>
      <c r="O86" s="297"/>
      <c r="P86" s="251"/>
      <c r="Q86" s="297"/>
      <c r="R86" s="251"/>
      <c r="S86" s="297"/>
      <c r="T86" s="251"/>
      <c r="U86" s="297"/>
      <c r="V86" s="251"/>
      <c r="W86" s="297"/>
      <c r="X86" s="251"/>
      <c r="Y86" s="297"/>
      <c r="Z86" s="251"/>
      <c r="AA86" s="297"/>
      <c r="AB86" s="251"/>
      <c r="AC86" s="297"/>
      <c r="AD86" s="251"/>
      <c r="AE86" s="297"/>
      <c r="AF86" s="251"/>
      <c r="AG86" s="297"/>
      <c r="AH86" s="251"/>
      <c r="AI86" s="297"/>
      <c r="AJ86" s="251"/>
      <c r="AK86" s="297"/>
      <c r="AL86" s="251"/>
      <c r="AM86" s="271"/>
    </row>
    <row r="87" spans="2:39" x14ac:dyDescent="0.25">
      <c r="B87" s="95" t="s">
        <v>167</v>
      </c>
      <c r="C87" s="111" t="s">
        <v>168</v>
      </c>
      <c r="D87" s="97" t="s">
        <v>94</v>
      </c>
      <c r="E87" s="108" t="s">
        <v>33</v>
      </c>
      <c r="F87" s="98">
        <v>3</v>
      </c>
      <c r="G87" s="285">
        <f>+Кропивницький!T87</f>
        <v>68.430000000000007</v>
      </c>
      <c r="H87" s="251">
        <f>+Кропивницький!Q87</f>
        <v>57.027394999999999</v>
      </c>
      <c r="I87" s="297">
        <f>+Дніпро!T87</f>
        <v>63.72</v>
      </c>
      <c r="J87" s="251">
        <f>+Дніпро!Q87</f>
        <v>53.098995000000002</v>
      </c>
      <c r="K87" s="297">
        <f>+Харків!T87</f>
        <v>55.61</v>
      </c>
      <c r="L87" s="251">
        <f>+Харків!Q87</f>
        <v>46.340194999999994</v>
      </c>
      <c r="M87" s="297">
        <f>+Криворіж!T87</f>
        <v>62.88</v>
      </c>
      <c r="N87" s="251">
        <f>+Криворіж!Q87</f>
        <v>52.403594999999996</v>
      </c>
      <c r="O87" s="297">
        <f>+'Харків міськ'!T87</f>
        <v>66.41</v>
      </c>
      <c r="P87" s="251">
        <f>+'Харків міськ'!Q87</f>
        <v>55.343795</v>
      </c>
      <c r="Q87" s="297">
        <f>+Київ!T87</f>
        <v>61.63</v>
      </c>
      <c r="R87" s="251">
        <f>+Київ!Q87</f>
        <v>51.354394999999997</v>
      </c>
      <c r="S87" s="297">
        <f>+Львів!T87</f>
        <v>66.62</v>
      </c>
      <c r="T87" s="251">
        <f>+Львів!Q87</f>
        <v>55.514595</v>
      </c>
      <c r="U87" s="297">
        <f>+Житомир!T87</f>
        <v>63.05</v>
      </c>
      <c r="V87" s="251">
        <f>+Житомир!Q87</f>
        <v>52.537795000000003</v>
      </c>
      <c r="W87" s="297">
        <f>+Хмельницький!T87</f>
        <v>61.22</v>
      </c>
      <c r="X87" s="251">
        <f>+Хмельницький!Q87</f>
        <v>51.012794999999997</v>
      </c>
      <c r="Y87" s="297">
        <f>+Вінниця!T87</f>
        <v>59.37</v>
      </c>
      <c r="Z87" s="251">
        <f>+Вінниця!Q87</f>
        <v>49.475594999999998</v>
      </c>
      <c r="AA87" s="297">
        <f>+Дніпропетровськ!T87</f>
        <v>63.72</v>
      </c>
      <c r="AB87" s="251">
        <f>+Дніпропетровськ!Q87</f>
        <v>53.098995000000002</v>
      </c>
      <c r="AC87" s="297">
        <f>+Сумська!T87</f>
        <v>63.72</v>
      </c>
      <c r="AD87" s="251">
        <f>+Сумська!Q87</f>
        <v>53.098995000000002</v>
      </c>
      <c r="AE87" s="297">
        <f>+ІвФранківськ!T87</f>
        <v>58.35</v>
      </c>
      <c r="AF87" s="251">
        <f>+ІвФранківськ!Q87</f>
        <v>48.621594999999999</v>
      </c>
      <c r="AG87" s="297">
        <f>+Миколаїв!T87</f>
        <v>71.39</v>
      </c>
      <c r="AH87" s="251">
        <f>+Миколаїв!Q87</f>
        <v>59.491794999999996</v>
      </c>
      <c r="AI87" s="297">
        <f>+Усереднене!T87</f>
        <v>79.02</v>
      </c>
      <c r="AJ87" s="251">
        <f>+Усереднене!Q87</f>
        <v>65.850000000000009</v>
      </c>
      <c r="AK87" s="297">
        <f>+Усереднена!T87</f>
        <v>63.29</v>
      </c>
      <c r="AL87" s="251">
        <f>+Усереднена!Q87</f>
        <v>52.742354142857138</v>
      </c>
      <c r="AM87" s="271">
        <f t="shared" ref="AM87:AM149" si="3">+(AL87-AJ87)/AJ87</f>
        <v>-0.19905308818743916</v>
      </c>
    </row>
    <row r="88" spans="2:39" x14ac:dyDescent="0.25">
      <c r="B88" s="95" t="s">
        <v>169</v>
      </c>
      <c r="C88" s="111" t="s">
        <v>137</v>
      </c>
      <c r="D88" s="97"/>
      <c r="E88" s="108"/>
      <c r="F88" s="98"/>
      <c r="G88" s="285"/>
      <c r="H88" s="251"/>
      <c r="I88" s="297"/>
      <c r="J88" s="251"/>
      <c r="K88" s="297"/>
      <c r="L88" s="251"/>
      <c r="M88" s="297"/>
      <c r="N88" s="251"/>
      <c r="O88" s="297"/>
      <c r="P88" s="251"/>
      <c r="Q88" s="297"/>
      <c r="R88" s="251"/>
      <c r="S88" s="297"/>
      <c r="T88" s="251"/>
      <c r="U88" s="297"/>
      <c r="V88" s="251"/>
      <c r="W88" s="297"/>
      <c r="X88" s="251"/>
      <c r="Y88" s="297"/>
      <c r="Z88" s="251"/>
      <c r="AA88" s="297"/>
      <c r="AB88" s="251"/>
      <c r="AC88" s="297"/>
      <c r="AD88" s="251"/>
      <c r="AE88" s="297"/>
      <c r="AF88" s="251"/>
      <c r="AG88" s="297"/>
      <c r="AH88" s="251"/>
      <c r="AI88" s="297"/>
      <c r="AJ88" s="251"/>
      <c r="AK88" s="297"/>
      <c r="AL88" s="251"/>
      <c r="AM88" s="271"/>
    </row>
    <row r="89" spans="2:39" x14ac:dyDescent="0.25">
      <c r="B89" s="95" t="s">
        <v>170</v>
      </c>
      <c r="C89" s="112" t="s">
        <v>139</v>
      </c>
      <c r="D89" s="97" t="s">
        <v>94</v>
      </c>
      <c r="E89" s="108" t="s">
        <v>33</v>
      </c>
      <c r="F89" s="98">
        <v>3</v>
      </c>
      <c r="G89" s="285">
        <f>+Кропивницький!T89</f>
        <v>134.5</v>
      </c>
      <c r="H89" s="251">
        <f>+Кропивницький!Q89</f>
        <v>112.08193499999999</v>
      </c>
      <c r="I89" s="297">
        <f>+Дніпро!T89</f>
        <v>125.22</v>
      </c>
      <c r="J89" s="251">
        <f>+Дніпро!Q89</f>
        <v>104.34713499999999</v>
      </c>
      <c r="K89" s="297">
        <f>+Харків!T89</f>
        <v>109.29</v>
      </c>
      <c r="L89" s="251">
        <f>+Харків!Q89</f>
        <v>91.073534999999978</v>
      </c>
      <c r="M89" s="297">
        <f>+Криворіж!T89</f>
        <v>123.59</v>
      </c>
      <c r="N89" s="251">
        <f>+Криворіж!Q89</f>
        <v>102.99293499999997</v>
      </c>
      <c r="O89" s="297">
        <f>+'Харків міськ'!T89</f>
        <v>130.52000000000001</v>
      </c>
      <c r="P89" s="251">
        <f>+'Харків міськ'!Q89</f>
        <v>108.76353499999999</v>
      </c>
      <c r="Q89" s="297">
        <f>+Київ!T89</f>
        <v>121.13</v>
      </c>
      <c r="R89" s="251">
        <f>+Київ!Q89</f>
        <v>100.94333499999998</v>
      </c>
      <c r="S89" s="297">
        <f>+Львів!T89</f>
        <v>130.93</v>
      </c>
      <c r="T89" s="251">
        <f>+Львів!Q89</f>
        <v>109.10513499999999</v>
      </c>
      <c r="U89" s="297">
        <f>+Житомир!T89</f>
        <v>123.93</v>
      </c>
      <c r="V89" s="251">
        <f>+Житомир!Q89</f>
        <v>103.273535</v>
      </c>
      <c r="W89" s="297">
        <f>+Хмельницький!T89</f>
        <v>120.31</v>
      </c>
      <c r="X89" s="251">
        <f>+Хмельницький!Q89</f>
        <v>100.26013499999999</v>
      </c>
      <c r="Y89" s="297">
        <f>+Вінниця!T89</f>
        <v>116.71</v>
      </c>
      <c r="Z89" s="251">
        <f>+Вінниця!Q89</f>
        <v>97.258934999999994</v>
      </c>
      <c r="AA89" s="297">
        <f>+Дніпропетровськ!T89</f>
        <v>125.22</v>
      </c>
      <c r="AB89" s="251">
        <f>+Дніпропетровськ!Q89</f>
        <v>104.34713499999999</v>
      </c>
      <c r="AC89" s="297">
        <f>+Сумська!T89</f>
        <v>125.22</v>
      </c>
      <c r="AD89" s="251">
        <f>+Сумська!Q89</f>
        <v>104.34713499999999</v>
      </c>
      <c r="AE89" s="297">
        <f>+ІвФранківськ!T89</f>
        <v>114.66</v>
      </c>
      <c r="AF89" s="251">
        <f>+ІвФранківськ!Q89</f>
        <v>95.550934999999981</v>
      </c>
      <c r="AG89" s="297">
        <f>+Миколаїв!T89</f>
        <v>140.33000000000001</v>
      </c>
      <c r="AH89" s="251">
        <f>+Миколаїв!Q89</f>
        <v>116.93753499999998</v>
      </c>
      <c r="AI89" s="297">
        <f>+Усереднене!T89</f>
        <v>155.27000000000001</v>
      </c>
      <c r="AJ89" s="251">
        <f>+Усереднене!Q89</f>
        <v>129.38999999999999</v>
      </c>
      <c r="AK89" s="297">
        <f>+Усереднена!T89</f>
        <v>124.4</v>
      </c>
      <c r="AL89" s="251">
        <f>+Усереднена!Q89</f>
        <v>103.66255814285712</v>
      </c>
      <c r="AM89" s="271">
        <f t="shared" si="3"/>
        <v>-0.19883640047254708</v>
      </c>
    </row>
    <row r="90" spans="2:39" x14ac:dyDescent="0.25">
      <c r="B90" s="95" t="s">
        <v>171</v>
      </c>
      <c r="C90" s="112" t="s">
        <v>141</v>
      </c>
      <c r="D90" s="97" t="s">
        <v>94</v>
      </c>
      <c r="E90" s="108" t="s">
        <v>33</v>
      </c>
      <c r="F90" s="98">
        <v>3</v>
      </c>
      <c r="G90" s="285">
        <f>+Кропивницький!T90</f>
        <v>377.53</v>
      </c>
      <c r="H90" s="251">
        <f>+Кропивницький!Q90</f>
        <v>314.60879999999997</v>
      </c>
      <c r="I90" s="297">
        <f>+Дніпро!T90</f>
        <v>351.5</v>
      </c>
      <c r="J90" s="251">
        <f>+Дніпро!Q90</f>
        <v>292.91719999999998</v>
      </c>
      <c r="K90" s="297">
        <f>+Харків!T90</f>
        <v>306.76</v>
      </c>
      <c r="L90" s="251">
        <f>+Харків!Q90</f>
        <v>255.63400000000001</v>
      </c>
      <c r="M90" s="297">
        <f>+Криворіж!T90</f>
        <v>346.93</v>
      </c>
      <c r="N90" s="251">
        <f>+Криворіж!Q90</f>
        <v>289.11079999999998</v>
      </c>
      <c r="O90" s="297">
        <f>+'Харків міськ'!T90</f>
        <v>366.37</v>
      </c>
      <c r="P90" s="251">
        <f>+'Харків міськ'!Q90</f>
        <v>305.31239999999997</v>
      </c>
      <c r="Q90" s="297">
        <f>+Київ!T90</f>
        <v>340.01</v>
      </c>
      <c r="R90" s="251">
        <f>+Київ!Q90</f>
        <v>283.34019999999998</v>
      </c>
      <c r="S90" s="297">
        <f>+Львів!T90</f>
        <v>367.53</v>
      </c>
      <c r="T90" s="251">
        <f>+Львів!Q90</f>
        <v>306.27619999999996</v>
      </c>
      <c r="U90" s="297">
        <f>+Житомир!T90</f>
        <v>347.86</v>
      </c>
      <c r="V90" s="251">
        <f>+Житомир!Q90</f>
        <v>289.87939999999998</v>
      </c>
      <c r="W90" s="297">
        <f>+Хмельницький!T90</f>
        <v>337.71</v>
      </c>
      <c r="X90" s="251">
        <f>+Хмельницький!Q90</f>
        <v>281.4248</v>
      </c>
      <c r="Y90" s="297">
        <f>+Вінниця!T90</f>
        <v>327.58999999999997</v>
      </c>
      <c r="Z90" s="251">
        <f>+Вінниця!Q90</f>
        <v>272.99459999999999</v>
      </c>
      <c r="AA90" s="297">
        <f>+Дніпропетровськ!T90</f>
        <v>351.5</v>
      </c>
      <c r="AB90" s="251">
        <f>+Дніпропетровськ!Q90</f>
        <v>292.91719999999998</v>
      </c>
      <c r="AC90" s="297">
        <f>+Сумська!T90</f>
        <v>351.5</v>
      </c>
      <c r="AD90" s="251">
        <f>+Сумська!Q90</f>
        <v>292.91719999999998</v>
      </c>
      <c r="AE90" s="297">
        <f>+ІвФранківськ!T90</f>
        <v>321.87</v>
      </c>
      <c r="AF90" s="251">
        <f>+ІвФранківськ!Q90</f>
        <v>268.2244</v>
      </c>
      <c r="AG90" s="297">
        <f>+Миколаїв!T90</f>
        <v>393.9</v>
      </c>
      <c r="AH90" s="251">
        <f>+Миколаїв!Q90</f>
        <v>328.2484</v>
      </c>
      <c r="AI90" s="297">
        <f>+Усереднене!T90</f>
        <v>435.86</v>
      </c>
      <c r="AJ90" s="251">
        <f>+Усереднене!Q90</f>
        <v>363.21999999999997</v>
      </c>
      <c r="AK90" s="297">
        <f>+Усереднена!T90</f>
        <v>349.19</v>
      </c>
      <c r="AL90" s="251">
        <f>+Усереднена!Q90</f>
        <v>290.98402285714286</v>
      </c>
      <c r="AM90" s="271">
        <f t="shared" si="3"/>
        <v>-0.19887665090814691</v>
      </c>
    </row>
    <row r="91" spans="2:39" x14ac:dyDescent="0.25">
      <c r="B91" s="95" t="s">
        <v>172</v>
      </c>
      <c r="C91" s="111" t="s">
        <v>143</v>
      </c>
      <c r="D91" s="97"/>
      <c r="E91" s="108"/>
      <c r="F91" s="98"/>
      <c r="G91" s="285"/>
      <c r="H91" s="251"/>
      <c r="I91" s="297"/>
      <c r="J91" s="251"/>
      <c r="K91" s="297"/>
      <c r="L91" s="251"/>
      <c r="M91" s="297"/>
      <c r="N91" s="251"/>
      <c r="O91" s="297"/>
      <c r="P91" s="251"/>
      <c r="Q91" s="297"/>
      <c r="R91" s="251"/>
      <c r="S91" s="297"/>
      <c r="T91" s="251"/>
      <c r="U91" s="297"/>
      <c r="V91" s="251"/>
      <c r="W91" s="297"/>
      <c r="X91" s="251"/>
      <c r="Y91" s="297"/>
      <c r="Z91" s="251"/>
      <c r="AA91" s="297"/>
      <c r="AB91" s="251"/>
      <c r="AC91" s="297"/>
      <c r="AD91" s="251"/>
      <c r="AE91" s="297"/>
      <c r="AF91" s="251"/>
      <c r="AG91" s="297"/>
      <c r="AH91" s="251"/>
      <c r="AI91" s="297"/>
      <c r="AJ91" s="251"/>
      <c r="AK91" s="297"/>
      <c r="AL91" s="251"/>
      <c r="AM91" s="271"/>
    </row>
    <row r="92" spans="2:39" x14ac:dyDescent="0.25">
      <c r="B92" s="95" t="s">
        <v>173</v>
      </c>
      <c r="C92" s="112" t="s">
        <v>139</v>
      </c>
      <c r="D92" s="97" t="s">
        <v>94</v>
      </c>
      <c r="E92" s="108" t="s">
        <v>33</v>
      </c>
      <c r="F92" s="98">
        <v>3</v>
      </c>
      <c r="G92" s="285">
        <f>+Кропивницький!T92</f>
        <v>134.5</v>
      </c>
      <c r="H92" s="251">
        <f>+Кропивницький!Q92</f>
        <v>112.08193499999999</v>
      </c>
      <c r="I92" s="297">
        <f>+Дніпро!T92</f>
        <v>125.22</v>
      </c>
      <c r="J92" s="251">
        <f>+Дніпро!Q92</f>
        <v>104.34713499999999</v>
      </c>
      <c r="K92" s="297">
        <f>+Харків!T92</f>
        <v>109.29</v>
      </c>
      <c r="L92" s="251">
        <f>+Харків!Q92</f>
        <v>91.073534999999978</v>
      </c>
      <c r="M92" s="297">
        <f>+Криворіж!T92</f>
        <v>123.59</v>
      </c>
      <c r="N92" s="251">
        <f>+Криворіж!Q92</f>
        <v>102.99293499999997</v>
      </c>
      <c r="O92" s="297">
        <f>+'Харків міськ'!T92</f>
        <v>130.52000000000001</v>
      </c>
      <c r="P92" s="251">
        <f>+'Харків міськ'!Q92</f>
        <v>108.76353499999999</v>
      </c>
      <c r="Q92" s="297">
        <f>+Київ!T92</f>
        <v>121.13</v>
      </c>
      <c r="R92" s="251">
        <f>+Київ!Q92</f>
        <v>100.94333499999998</v>
      </c>
      <c r="S92" s="297">
        <f>+Львів!T92</f>
        <v>130.93</v>
      </c>
      <c r="T92" s="251">
        <f>+Львів!Q92</f>
        <v>109.10513499999999</v>
      </c>
      <c r="U92" s="297">
        <f>+Житомир!T92</f>
        <v>123.93</v>
      </c>
      <c r="V92" s="251">
        <f>+Житомир!Q92</f>
        <v>103.273535</v>
      </c>
      <c r="W92" s="297">
        <f>+Хмельницький!T92</f>
        <v>120.31</v>
      </c>
      <c r="X92" s="251">
        <f>+Хмельницький!Q92</f>
        <v>100.26013499999999</v>
      </c>
      <c r="Y92" s="297">
        <f>+Вінниця!T92</f>
        <v>116.71</v>
      </c>
      <c r="Z92" s="251">
        <f>+Вінниця!Q92</f>
        <v>97.258934999999994</v>
      </c>
      <c r="AA92" s="297">
        <f>+Дніпропетровськ!T92</f>
        <v>125.22</v>
      </c>
      <c r="AB92" s="251">
        <f>+Дніпропетровськ!Q92</f>
        <v>104.34713499999999</v>
      </c>
      <c r="AC92" s="297">
        <f>+Сумська!T92</f>
        <v>125.22</v>
      </c>
      <c r="AD92" s="251">
        <f>+Сумська!Q92</f>
        <v>104.34713499999999</v>
      </c>
      <c r="AE92" s="297">
        <f>+ІвФранківськ!T92</f>
        <v>114.66</v>
      </c>
      <c r="AF92" s="251">
        <f>+ІвФранківськ!Q92</f>
        <v>95.550934999999981</v>
      </c>
      <c r="AG92" s="297">
        <f>+Миколаїв!T92</f>
        <v>140.33000000000001</v>
      </c>
      <c r="AH92" s="251">
        <f>+Миколаїв!Q92</f>
        <v>116.93753499999998</v>
      </c>
      <c r="AI92" s="297">
        <f>+Усереднене!T92</f>
        <v>155.27000000000001</v>
      </c>
      <c r="AJ92" s="251">
        <f>+Усереднене!Q92</f>
        <v>129.38999999999999</v>
      </c>
      <c r="AK92" s="297">
        <f>+Усереднена!T92</f>
        <v>124.4</v>
      </c>
      <c r="AL92" s="251">
        <f>+Усереднена!Q92</f>
        <v>103.66255814285712</v>
      </c>
      <c r="AM92" s="271">
        <f t="shared" si="3"/>
        <v>-0.19883640047254708</v>
      </c>
    </row>
    <row r="93" spans="2:39" x14ac:dyDescent="0.25">
      <c r="B93" s="95" t="s">
        <v>174</v>
      </c>
      <c r="C93" s="112" t="s">
        <v>141</v>
      </c>
      <c r="D93" s="97" t="s">
        <v>94</v>
      </c>
      <c r="E93" s="108" t="s">
        <v>33</v>
      </c>
      <c r="F93" s="98">
        <v>3</v>
      </c>
      <c r="G93" s="285">
        <f>+Кропивницький!T93</f>
        <v>429.44</v>
      </c>
      <c r="H93" s="251">
        <f>+Кропивницький!Q93</f>
        <v>357.87061</v>
      </c>
      <c r="I93" s="297">
        <f>+Дніпро!T93</f>
        <v>399.83</v>
      </c>
      <c r="J93" s="251">
        <f>+Дніпро!Q93</f>
        <v>333.19000999999997</v>
      </c>
      <c r="K93" s="297">
        <f>+Харків!T93</f>
        <v>348.94</v>
      </c>
      <c r="L93" s="251">
        <f>+Харків!Q93</f>
        <v>290.78280999999998</v>
      </c>
      <c r="M93" s="297">
        <f>+Криворіж!T93</f>
        <v>394.65</v>
      </c>
      <c r="N93" s="251">
        <f>+Криворіж!Q93</f>
        <v>328.87121000000002</v>
      </c>
      <c r="O93" s="297">
        <f>+'Харків міськ'!T93</f>
        <v>416.75</v>
      </c>
      <c r="P93" s="251">
        <f>+'Харків міськ'!Q93</f>
        <v>347.29320999999999</v>
      </c>
      <c r="Q93" s="297">
        <f>+Київ!T93</f>
        <v>386.75</v>
      </c>
      <c r="R93" s="251">
        <f>+Київ!Q93</f>
        <v>322.29541</v>
      </c>
      <c r="S93" s="297">
        <f>+Львів!T93</f>
        <v>418.05</v>
      </c>
      <c r="T93" s="251">
        <f>+Львів!Q93</f>
        <v>348.37901000000005</v>
      </c>
      <c r="U93" s="297">
        <f>+Житомир!T93</f>
        <v>395.68</v>
      </c>
      <c r="V93" s="251">
        <f>+Житомир!Q93</f>
        <v>329.73741000000001</v>
      </c>
      <c r="W93" s="297">
        <f>+Хмельницький!T93</f>
        <v>384.15</v>
      </c>
      <c r="X93" s="251">
        <f>+Хмельницький!Q93</f>
        <v>320.12380999999999</v>
      </c>
      <c r="Y93" s="297">
        <f>+Вінниця!T93</f>
        <v>372.63</v>
      </c>
      <c r="Z93" s="251">
        <f>+Вінниця!Q93</f>
        <v>310.52240999999998</v>
      </c>
      <c r="AA93" s="297">
        <f>+Дніпропетровськ!T93</f>
        <v>399.83</v>
      </c>
      <c r="AB93" s="251">
        <f>+Дніпропетровськ!Q93</f>
        <v>333.19000999999997</v>
      </c>
      <c r="AC93" s="297">
        <f>+Сумська!T93</f>
        <v>399.83</v>
      </c>
      <c r="AD93" s="251">
        <f>+Сумська!Q93</f>
        <v>333.19000999999997</v>
      </c>
      <c r="AE93" s="297">
        <f>+ІвФранківськ!T93</f>
        <v>366.13</v>
      </c>
      <c r="AF93" s="251">
        <f>+ІвФранківськ!Q93</f>
        <v>305.10561000000001</v>
      </c>
      <c r="AG93" s="297">
        <f>+Миколаїв!T93</f>
        <v>448.07</v>
      </c>
      <c r="AH93" s="251">
        <f>+Миколаїв!Q93</f>
        <v>373.38901000000004</v>
      </c>
      <c r="AI93" s="297">
        <f>+Усереднене!T93</f>
        <v>495.78</v>
      </c>
      <c r="AJ93" s="251">
        <f>+Усереднене!Q93</f>
        <v>413.15000000000003</v>
      </c>
      <c r="AK93" s="297">
        <f>+Усереднена!T93</f>
        <v>397.2</v>
      </c>
      <c r="AL93" s="251">
        <f>+Усереднена!Q93</f>
        <v>330.99132600000002</v>
      </c>
      <c r="AM93" s="271">
        <f t="shared" si="3"/>
        <v>-0.19885918915648074</v>
      </c>
    </row>
    <row r="94" spans="2:39" ht="30" x14ac:dyDescent="0.25">
      <c r="B94" s="95" t="s">
        <v>175</v>
      </c>
      <c r="C94" s="96" t="s">
        <v>176</v>
      </c>
      <c r="D94" s="97"/>
      <c r="E94" s="97"/>
      <c r="F94" s="98"/>
      <c r="G94" s="285"/>
      <c r="H94" s="251"/>
      <c r="I94" s="297"/>
      <c r="J94" s="251"/>
      <c r="K94" s="297"/>
      <c r="L94" s="251"/>
      <c r="M94" s="297"/>
      <c r="N94" s="251"/>
      <c r="O94" s="297"/>
      <c r="P94" s="251"/>
      <c r="Q94" s="297"/>
      <c r="R94" s="251"/>
      <c r="S94" s="297"/>
      <c r="T94" s="251"/>
      <c r="U94" s="297"/>
      <c r="V94" s="251"/>
      <c r="W94" s="297"/>
      <c r="X94" s="251"/>
      <c r="Y94" s="297"/>
      <c r="Z94" s="251"/>
      <c r="AA94" s="297"/>
      <c r="AB94" s="251"/>
      <c r="AC94" s="297"/>
      <c r="AD94" s="251"/>
      <c r="AE94" s="297"/>
      <c r="AF94" s="251"/>
      <c r="AG94" s="297"/>
      <c r="AH94" s="251"/>
      <c r="AI94" s="297"/>
      <c r="AJ94" s="251"/>
      <c r="AK94" s="297"/>
      <c r="AL94" s="251"/>
      <c r="AM94" s="271"/>
    </row>
    <row r="95" spans="2:39" x14ac:dyDescent="0.25">
      <c r="B95" s="95" t="s">
        <v>177</v>
      </c>
      <c r="C95" s="115" t="s">
        <v>178</v>
      </c>
      <c r="D95" s="97" t="s">
        <v>179</v>
      </c>
      <c r="E95" s="97" t="s">
        <v>35</v>
      </c>
      <c r="F95" s="98">
        <v>2</v>
      </c>
      <c r="G95" s="285">
        <f>+Кропивницький!T95</f>
        <v>89.49</v>
      </c>
      <c r="H95" s="251">
        <f>+Кропивницький!Q95</f>
        <v>74.577180000000013</v>
      </c>
      <c r="I95" s="297">
        <f>+Дніпро!T95</f>
        <v>82.95</v>
      </c>
      <c r="J95" s="251">
        <f>+Дніпро!Q95</f>
        <v>69.123779999999996</v>
      </c>
      <c r="K95" s="297">
        <f>+Харків!T95</f>
        <v>71.72</v>
      </c>
      <c r="L95" s="251">
        <f>+Харків!Q95</f>
        <v>59.766379999999991</v>
      </c>
      <c r="M95" s="297">
        <f>+Криворіж!T95</f>
        <v>81.81</v>
      </c>
      <c r="N95" s="251">
        <f>+Криворіж!Q95</f>
        <v>68.172180000000012</v>
      </c>
      <c r="O95" s="297">
        <f>+'Харків міськ'!T95</f>
        <v>86.68</v>
      </c>
      <c r="P95" s="251">
        <f>+'Харків міськ'!Q95</f>
        <v>72.234780000000015</v>
      </c>
      <c r="Q95" s="297">
        <f>+Київ!T95</f>
        <v>80.06</v>
      </c>
      <c r="R95" s="251">
        <f>+Київ!Q95</f>
        <v>66.720380000000006</v>
      </c>
      <c r="S95" s="297">
        <f>+Львів!T95</f>
        <v>86.97</v>
      </c>
      <c r="T95" s="251">
        <f>+Львів!Q95</f>
        <v>72.478780000000015</v>
      </c>
      <c r="U95" s="297">
        <f>+Житомир!T95</f>
        <v>82.04</v>
      </c>
      <c r="V95" s="251">
        <f>+Житомир!Q95</f>
        <v>68.367380000000011</v>
      </c>
      <c r="W95" s="297">
        <f>+Хмельницький!T95</f>
        <v>79.489999999999995</v>
      </c>
      <c r="X95" s="251">
        <f>+Хмельницький!Q95</f>
        <v>66.244579999999999</v>
      </c>
      <c r="Y95" s="297">
        <f>+Вінниця!T95</f>
        <v>76.959999999999994</v>
      </c>
      <c r="Z95" s="251">
        <f>+Вінниця!Q95</f>
        <v>64.133980000000008</v>
      </c>
      <c r="AA95" s="297">
        <f>+Дніпропетровськ!T95</f>
        <v>82.95</v>
      </c>
      <c r="AB95" s="251">
        <f>+Дніпропетровськ!Q95</f>
        <v>69.123779999999996</v>
      </c>
      <c r="AC95" s="297">
        <f>+Сумська!T95</f>
        <v>82.95</v>
      </c>
      <c r="AD95" s="251">
        <f>+Сумська!Q95</f>
        <v>69.123779999999996</v>
      </c>
      <c r="AE95" s="297">
        <f>+ІвФранківськ!T95</f>
        <v>75.53</v>
      </c>
      <c r="AF95" s="251">
        <f>+ІвФранківськ!Q95</f>
        <v>62.938380000000002</v>
      </c>
      <c r="AG95" s="297">
        <f>+Миколаїв!T95</f>
        <v>93.59</v>
      </c>
      <c r="AH95" s="251">
        <f>+Миколаїв!Q95</f>
        <v>77.993180000000009</v>
      </c>
      <c r="AI95" s="297">
        <f>+Усереднене!T95</f>
        <v>109.4</v>
      </c>
      <c r="AJ95" s="251">
        <f>+Усереднене!Q95</f>
        <v>91.169999999999987</v>
      </c>
      <c r="AK95" s="297">
        <f>+Усереднена!T95</f>
        <v>82.38000000000001</v>
      </c>
      <c r="AL95" s="251">
        <f>+Усереднена!Q95</f>
        <v>68.644075999999998</v>
      </c>
      <c r="AM95" s="271">
        <f t="shared" si="3"/>
        <v>-0.24707605572008329</v>
      </c>
    </row>
    <row r="96" spans="2:39" x14ac:dyDescent="0.25">
      <c r="B96" s="95" t="s">
        <v>180</v>
      </c>
      <c r="C96" s="115" t="s">
        <v>181</v>
      </c>
      <c r="D96" s="97" t="s">
        <v>179</v>
      </c>
      <c r="E96" s="108" t="s">
        <v>35</v>
      </c>
      <c r="F96" s="98">
        <v>2</v>
      </c>
      <c r="G96" s="285">
        <f>+Кропивницький!T96</f>
        <v>74.58</v>
      </c>
      <c r="H96" s="251">
        <f>+Кропивницький!Q96</f>
        <v>62.147849999999991</v>
      </c>
      <c r="I96" s="297">
        <f>+Дніпро!T96</f>
        <v>69.13</v>
      </c>
      <c r="J96" s="251">
        <f>+Дніпро!Q96</f>
        <v>57.609449999999995</v>
      </c>
      <c r="K96" s="297">
        <f>+Харків!T96</f>
        <v>59.78</v>
      </c>
      <c r="L96" s="251">
        <f>+Харків!Q96</f>
        <v>49.813649999999996</v>
      </c>
      <c r="M96" s="297">
        <f>+Криворіж!T96</f>
        <v>68.180000000000007</v>
      </c>
      <c r="N96" s="251">
        <f>+Криворіж!Q96</f>
        <v>56.816449999999996</v>
      </c>
      <c r="O96" s="297">
        <f>+'Харків міськ'!T96</f>
        <v>72.25</v>
      </c>
      <c r="P96" s="251">
        <f>+'Харків міськ'!Q96</f>
        <v>60.20805</v>
      </c>
      <c r="Q96" s="297">
        <f>+Київ!T96</f>
        <v>66.73</v>
      </c>
      <c r="R96" s="251">
        <f>+Київ!Q96</f>
        <v>55.608649999999997</v>
      </c>
      <c r="S96" s="297">
        <f>+Львів!T96</f>
        <v>72.48</v>
      </c>
      <c r="T96" s="251">
        <f>+Львів!Q96</f>
        <v>60.403249999999993</v>
      </c>
      <c r="U96" s="297">
        <f>+Житомир!T96</f>
        <v>68.37</v>
      </c>
      <c r="V96" s="251">
        <f>+Житомир!Q96</f>
        <v>56.975049999999996</v>
      </c>
      <c r="W96" s="297">
        <f>+Хмельницький!T96</f>
        <v>66.25</v>
      </c>
      <c r="X96" s="251">
        <f>+Хмельницький!Q96</f>
        <v>55.206049999999991</v>
      </c>
      <c r="Y96" s="297">
        <f>+Вінниця!T96</f>
        <v>64.14</v>
      </c>
      <c r="Z96" s="251">
        <f>+Вінниця!Q96</f>
        <v>53.449249999999992</v>
      </c>
      <c r="AA96" s="297">
        <f>+Дніпропетровськ!T96</f>
        <v>69.13</v>
      </c>
      <c r="AB96" s="251">
        <f>+Дніпропетровськ!Q96</f>
        <v>57.609449999999995</v>
      </c>
      <c r="AC96" s="297">
        <f>+Сумська!T96</f>
        <v>69.13</v>
      </c>
      <c r="AD96" s="251">
        <f>+Сумська!Q96</f>
        <v>57.609449999999995</v>
      </c>
      <c r="AE96" s="297">
        <f>+ІвФранківськ!T96</f>
        <v>62.94</v>
      </c>
      <c r="AF96" s="251">
        <f>+ІвФранківськ!Q96</f>
        <v>52.448849999999993</v>
      </c>
      <c r="AG96" s="297">
        <f>+Миколаїв!T96</f>
        <v>78</v>
      </c>
      <c r="AH96" s="251">
        <f>+Миколаїв!Q96</f>
        <v>65.002650000000003</v>
      </c>
      <c r="AI96" s="297">
        <f>+Усереднене!T96</f>
        <v>91.13</v>
      </c>
      <c r="AJ96" s="251">
        <f>+Усереднене!Q96</f>
        <v>75.94</v>
      </c>
      <c r="AK96" s="297">
        <f>+Усереднена!T96</f>
        <v>68.650000000000006</v>
      </c>
      <c r="AL96" s="251">
        <f>+Усереднена!Q96</f>
        <v>57.211729999999989</v>
      </c>
      <c r="AM96" s="271">
        <f t="shared" si="3"/>
        <v>-0.24661930471424823</v>
      </c>
    </row>
    <row r="97" spans="2:39" ht="30" x14ac:dyDescent="0.25">
      <c r="B97" s="95" t="s">
        <v>182</v>
      </c>
      <c r="C97" s="116" t="s">
        <v>183</v>
      </c>
      <c r="D97" s="97"/>
      <c r="E97" s="108"/>
      <c r="F97" s="98"/>
      <c r="G97" s="285"/>
      <c r="H97" s="251"/>
      <c r="I97" s="297"/>
      <c r="J97" s="251"/>
      <c r="K97" s="297"/>
      <c r="L97" s="251"/>
      <c r="M97" s="297"/>
      <c r="N97" s="251"/>
      <c r="O97" s="297"/>
      <c r="P97" s="251"/>
      <c r="Q97" s="297"/>
      <c r="R97" s="251"/>
      <c r="S97" s="297"/>
      <c r="T97" s="251"/>
      <c r="U97" s="297"/>
      <c r="V97" s="251"/>
      <c r="W97" s="297"/>
      <c r="X97" s="251"/>
      <c r="Y97" s="297"/>
      <c r="Z97" s="251"/>
      <c r="AA97" s="297"/>
      <c r="AB97" s="251"/>
      <c r="AC97" s="297"/>
      <c r="AD97" s="251"/>
      <c r="AE97" s="297"/>
      <c r="AF97" s="251"/>
      <c r="AG97" s="297"/>
      <c r="AH97" s="251"/>
      <c r="AI97" s="297"/>
      <c r="AJ97" s="251"/>
      <c r="AK97" s="297"/>
      <c r="AL97" s="251"/>
      <c r="AM97" s="271"/>
    </row>
    <row r="98" spans="2:39" x14ac:dyDescent="0.25">
      <c r="B98" s="95" t="s">
        <v>184</v>
      </c>
      <c r="C98" s="117" t="s">
        <v>185</v>
      </c>
      <c r="D98" s="97" t="s">
        <v>186</v>
      </c>
      <c r="E98" s="108" t="s">
        <v>39</v>
      </c>
      <c r="F98" s="98">
        <v>3</v>
      </c>
      <c r="G98" s="285">
        <f>+Кропивницький!T98</f>
        <v>2.79</v>
      </c>
      <c r="H98" s="251">
        <f>+Кропивницький!Q98</f>
        <v>2.3266550000000001</v>
      </c>
      <c r="I98" s="297">
        <f>+Дніпро!T98</f>
        <v>2.56</v>
      </c>
      <c r="J98" s="251">
        <f>+Дніпро!Q98</f>
        <v>2.1314549999999999</v>
      </c>
      <c r="K98" s="297">
        <f>+Харків!T98</f>
        <v>2.1800000000000002</v>
      </c>
      <c r="L98" s="251">
        <f>+Харків!Q98</f>
        <v>1.814255</v>
      </c>
      <c r="M98" s="297">
        <f>+Криворіж!T98</f>
        <v>2.5099999999999998</v>
      </c>
      <c r="N98" s="251">
        <f>+Криворіж!Q98</f>
        <v>2.0948549999999999</v>
      </c>
      <c r="O98" s="297">
        <f>+'Харків міськ'!T98</f>
        <v>2.69</v>
      </c>
      <c r="P98" s="251">
        <f>+'Харків міськ'!Q98</f>
        <v>2.2412549999999998</v>
      </c>
      <c r="Q98" s="297">
        <f>+Київ!T98</f>
        <v>2.46</v>
      </c>
      <c r="R98" s="251">
        <f>+Київ!Q98</f>
        <v>2.046055</v>
      </c>
      <c r="S98" s="297">
        <f>+Львів!T98</f>
        <v>2.7</v>
      </c>
      <c r="T98" s="251">
        <f>+Львів!Q98</f>
        <v>2.2534549999999998</v>
      </c>
      <c r="U98" s="297">
        <f>+Житомир!T98</f>
        <v>2.5299999999999998</v>
      </c>
      <c r="V98" s="251">
        <f>+Житомир!Q98</f>
        <v>2.1070549999999999</v>
      </c>
      <c r="W98" s="297">
        <f>+Хмельницький!T98</f>
        <v>2.44</v>
      </c>
      <c r="X98" s="251">
        <f>+Хмельницький!Q98</f>
        <v>2.033855</v>
      </c>
      <c r="Y98" s="297">
        <f>+Вінниця!T98</f>
        <v>2.35</v>
      </c>
      <c r="Z98" s="251">
        <f>+Вінниця!Q98</f>
        <v>1.960655</v>
      </c>
      <c r="AA98" s="297">
        <f>+Дніпропетровськ!T98</f>
        <v>2.56</v>
      </c>
      <c r="AB98" s="251">
        <f>+Дніпропетровськ!Q98</f>
        <v>2.1314549999999999</v>
      </c>
      <c r="AC98" s="297">
        <f>+Сумська!T98</f>
        <v>2.56</v>
      </c>
      <c r="AD98" s="251">
        <f>+Сумська!Q98</f>
        <v>2.1314549999999999</v>
      </c>
      <c r="AE98" s="297">
        <f>+ІвФранківськ!T98</f>
        <v>2.31</v>
      </c>
      <c r="AF98" s="251">
        <f>+ІвФранківськ!Q98</f>
        <v>1.9240550000000001</v>
      </c>
      <c r="AG98" s="297">
        <f>+Миколаїв!T98</f>
        <v>2.92</v>
      </c>
      <c r="AH98" s="251">
        <f>+Миколаїв!Q98</f>
        <v>2.4364549999999996</v>
      </c>
      <c r="AI98" s="297">
        <f>+Усереднене!T98</f>
        <v>3.79</v>
      </c>
      <c r="AJ98" s="251">
        <f>+Усереднене!Q98</f>
        <v>3.16</v>
      </c>
      <c r="AK98" s="297">
        <f>+Усереднена!T98</f>
        <v>2.54</v>
      </c>
      <c r="AL98" s="251">
        <f>+Усереднена!Q98</f>
        <v>2.1161352857142859</v>
      </c>
      <c r="AM98" s="271">
        <f t="shared" si="3"/>
        <v>-0.33033693490054244</v>
      </c>
    </row>
    <row r="99" spans="2:39" x14ac:dyDescent="0.25">
      <c r="B99" s="95" t="s">
        <v>187</v>
      </c>
      <c r="C99" s="117" t="s">
        <v>188</v>
      </c>
      <c r="D99" s="97" t="s">
        <v>186</v>
      </c>
      <c r="E99" s="108" t="s">
        <v>39</v>
      </c>
      <c r="F99" s="98">
        <v>3</v>
      </c>
      <c r="G99" s="285">
        <f>+Кропивницький!T99</f>
        <v>11.13</v>
      </c>
      <c r="H99" s="251">
        <f>+Кропивницький!Q99</f>
        <v>9.272219999999999</v>
      </c>
      <c r="I99" s="297">
        <f>+Дніпро!T99</f>
        <v>10.220000000000001</v>
      </c>
      <c r="J99" s="251">
        <f>+Дніпро!Q99</f>
        <v>8.5158199999999997</v>
      </c>
      <c r="K99" s="297">
        <f>+Харків!T99</f>
        <v>8.68</v>
      </c>
      <c r="L99" s="251">
        <f>+Харків!Q99</f>
        <v>7.23482</v>
      </c>
      <c r="M99" s="297">
        <f>+Криворіж!T99</f>
        <v>10.07</v>
      </c>
      <c r="N99" s="251">
        <f>+Криворіж!Q99</f>
        <v>8.3938199999999998</v>
      </c>
      <c r="O99" s="297">
        <f>+'Харків міськ'!T99</f>
        <v>10.75</v>
      </c>
      <c r="P99" s="251">
        <f>+'Харків міськ'!Q99</f>
        <v>8.9550199999999993</v>
      </c>
      <c r="Q99" s="297">
        <f>+Київ!T99</f>
        <v>9.82</v>
      </c>
      <c r="R99" s="251">
        <f>+Київ!Q99</f>
        <v>8.18642</v>
      </c>
      <c r="S99" s="297">
        <f>+Львів!T99</f>
        <v>10.78</v>
      </c>
      <c r="T99" s="251">
        <f>+Львів!Q99</f>
        <v>8.9794199999999993</v>
      </c>
      <c r="U99" s="297">
        <f>+Житомир!T99</f>
        <v>10.1</v>
      </c>
      <c r="V99" s="251">
        <f>+Житомир!Q99</f>
        <v>8.4182199999999998</v>
      </c>
      <c r="W99" s="297">
        <f>+Хмельницький!T99</f>
        <v>9.75</v>
      </c>
      <c r="X99" s="251">
        <f>+Хмельницький!Q99</f>
        <v>8.1254200000000001</v>
      </c>
      <c r="Y99" s="297">
        <f>+Вінниця!T99</f>
        <v>9.4</v>
      </c>
      <c r="Z99" s="251">
        <f>+Вінниця!Q99</f>
        <v>7.8326199999999995</v>
      </c>
      <c r="AA99" s="297">
        <f>+Дніпропетровськ!T99</f>
        <v>10.220000000000001</v>
      </c>
      <c r="AB99" s="251">
        <f>+Дніпропетровськ!Q99</f>
        <v>8.5158199999999997</v>
      </c>
      <c r="AC99" s="297">
        <f>+Сумська!T99</f>
        <v>10.220000000000001</v>
      </c>
      <c r="AD99" s="251">
        <f>+Сумська!Q99</f>
        <v>8.5158199999999997</v>
      </c>
      <c r="AE99" s="297">
        <f>+ІвФранківськ!T99</f>
        <v>9.19</v>
      </c>
      <c r="AF99" s="251">
        <f>+ІвФранківськ!Q99</f>
        <v>7.6618199999999996</v>
      </c>
      <c r="AG99" s="297">
        <f>+Миколаїв!T99</f>
        <v>11.7</v>
      </c>
      <c r="AH99" s="251">
        <f>+Миколаїв!Q99</f>
        <v>9.7480200000000004</v>
      </c>
      <c r="AI99" s="297">
        <f>+Усереднене!T99</f>
        <v>15.08</v>
      </c>
      <c r="AJ99" s="251">
        <f>+Усереднене!Q99</f>
        <v>12.570000000000002</v>
      </c>
      <c r="AK99" s="297">
        <f>+Усереднена!T99</f>
        <v>10.14</v>
      </c>
      <c r="AL99" s="251">
        <f>+Усереднена!Q99</f>
        <v>8.4545411428571438</v>
      </c>
      <c r="AM99" s="271">
        <f t="shared" si="3"/>
        <v>-0.32740325036936019</v>
      </c>
    </row>
    <row r="100" spans="2:39" ht="30" x14ac:dyDescent="0.25">
      <c r="B100" s="38" t="s">
        <v>189</v>
      </c>
      <c r="C100" s="39" t="s">
        <v>190</v>
      </c>
      <c r="D100" s="40" t="s">
        <v>160</v>
      </c>
      <c r="E100" s="68" t="s">
        <v>191</v>
      </c>
      <c r="F100" s="86" t="s">
        <v>192</v>
      </c>
      <c r="G100" s="249">
        <f>+Кропивницький!T100</f>
        <v>361.5</v>
      </c>
      <c r="H100" s="252">
        <f>+Кропивницький!Q100</f>
        <v>301.248065</v>
      </c>
      <c r="I100" s="298">
        <f>+Дніпро!T100</f>
        <v>334.65</v>
      </c>
      <c r="J100" s="252">
        <f>+Дніпро!Q100</f>
        <v>278.87326499999995</v>
      </c>
      <c r="K100" s="298">
        <f>+Харків!T100</f>
        <v>288.52</v>
      </c>
      <c r="L100" s="252">
        <f>+Харків!Q100</f>
        <v>240.43106499999999</v>
      </c>
      <c r="M100" s="298">
        <f>+Криворіж!T100</f>
        <v>329.95</v>
      </c>
      <c r="N100" s="252">
        <f>+Криворіж!Q100</f>
        <v>274.957065</v>
      </c>
      <c r="O100" s="298">
        <f>+'Харків міськ'!T100</f>
        <v>349.98</v>
      </c>
      <c r="P100" s="252">
        <f>+'Харків міськ'!Q100</f>
        <v>291.64666499999998</v>
      </c>
      <c r="Q100" s="298">
        <f>+Київ!T100</f>
        <v>322.79000000000002</v>
      </c>
      <c r="R100" s="252">
        <f>+Київ!Q100</f>
        <v>268.991265</v>
      </c>
      <c r="S100" s="298">
        <f>+Львів!T100</f>
        <v>351.19</v>
      </c>
      <c r="T100" s="252">
        <f>+Львів!Q100</f>
        <v>292.659265</v>
      </c>
      <c r="U100" s="298">
        <f>+Житомир!T100</f>
        <v>330.89</v>
      </c>
      <c r="V100" s="252">
        <f>+Житомир!Q100</f>
        <v>275.737865</v>
      </c>
      <c r="W100" s="298">
        <f>+Хмельницький!T100</f>
        <v>320.45</v>
      </c>
      <c r="X100" s="252">
        <f>+Хмельницький!Q100</f>
        <v>267.03926499999994</v>
      </c>
      <c r="Y100" s="298">
        <f>+Вінниця!T100</f>
        <v>309.99</v>
      </c>
      <c r="Z100" s="252">
        <f>+Вінниця!Q100</f>
        <v>258.32846499999999</v>
      </c>
      <c r="AA100" s="298">
        <f>+Дніпропетровськ!T100</f>
        <v>334.65</v>
      </c>
      <c r="AB100" s="252">
        <f>+Дніпропетровськ!Q100</f>
        <v>278.87326499999995</v>
      </c>
      <c r="AC100" s="298">
        <f>+Сумська!T100</f>
        <v>334.65</v>
      </c>
      <c r="AD100" s="252">
        <f>+Сумська!Q100</f>
        <v>278.87326499999995</v>
      </c>
      <c r="AE100" s="298">
        <f>+ІвФранківськ!T100</f>
        <v>304.11</v>
      </c>
      <c r="AF100" s="252">
        <f>+ІвФранківськ!Q100</f>
        <v>253.42406499999998</v>
      </c>
      <c r="AG100" s="298">
        <f>+Миколаїв!T100</f>
        <v>378.36</v>
      </c>
      <c r="AH100" s="252">
        <f>+Миколаїв!Q100</f>
        <v>315.30246499999998</v>
      </c>
      <c r="AI100" s="298">
        <f>+Усереднене!T100</f>
        <v>449.47</v>
      </c>
      <c r="AJ100" s="252">
        <f>+Усереднене!Q100</f>
        <v>374.56</v>
      </c>
      <c r="AK100" s="298">
        <f>+Усереднена!T100</f>
        <v>332.28</v>
      </c>
      <c r="AL100" s="252">
        <f>+Усереднена!Q100</f>
        <v>276.890399</v>
      </c>
      <c r="AM100" s="272">
        <f t="shared" si="3"/>
        <v>-0.26075822565143103</v>
      </c>
    </row>
    <row r="101" spans="2:39" ht="30.75" thickBot="1" x14ac:dyDescent="0.3">
      <c r="B101" s="95" t="s">
        <v>193</v>
      </c>
      <c r="C101" s="96" t="s">
        <v>194</v>
      </c>
      <c r="D101" s="97" t="s">
        <v>195</v>
      </c>
      <c r="E101" s="108" t="s">
        <v>196</v>
      </c>
      <c r="F101" s="102" t="s">
        <v>49</v>
      </c>
      <c r="G101" s="285">
        <f>+Кропивницький!T101</f>
        <v>29.08</v>
      </c>
      <c r="H101" s="251">
        <f>+Кропивницький!Q101</f>
        <v>24.232060000000001</v>
      </c>
      <c r="I101" s="297">
        <f>+Дніпро!T101</f>
        <v>27.01</v>
      </c>
      <c r="J101" s="251">
        <f>+Дніпро!Q101</f>
        <v>22.511859999999999</v>
      </c>
      <c r="K101" s="297">
        <f>+Харків!T101</f>
        <v>23.46</v>
      </c>
      <c r="L101" s="251">
        <f>+Харків!Q101</f>
        <v>19.547260000000001</v>
      </c>
      <c r="M101" s="297">
        <f>+Криворіж!T101</f>
        <v>26.65</v>
      </c>
      <c r="N101" s="251">
        <f>+Криворіж!Q101</f>
        <v>22.206859999999999</v>
      </c>
      <c r="O101" s="297">
        <f>+'Харків міськ'!T101</f>
        <v>28.19</v>
      </c>
      <c r="P101" s="251">
        <f>+'Харків міськ'!Q101</f>
        <v>23.487860000000001</v>
      </c>
      <c r="Q101" s="297">
        <f>+Київ!T101</f>
        <v>26.09</v>
      </c>
      <c r="R101" s="251">
        <f>+Київ!Q101</f>
        <v>21.743259999999999</v>
      </c>
      <c r="S101" s="297">
        <f>+Львів!T101</f>
        <v>28.29</v>
      </c>
      <c r="T101" s="251">
        <f>+Львів!Q101</f>
        <v>23.573259999999998</v>
      </c>
      <c r="U101" s="297">
        <f>+Житомир!T101</f>
        <v>26.72</v>
      </c>
      <c r="V101" s="251">
        <f>+Житомир!Q101</f>
        <v>22.267859999999999</v>
      </c>
      <c r="W101" s="297">
        <f>+Хмельницький!T101</f>
        <v>25.92</v>
      </c>
      <c r="X101" s="251">
        <f>+Хмельницький!Q101</f>
        <v>21.59686</v>
      </c>
      <c r="Y101" s="297">
        <f>+Вінниця!T101</f>
        <v>25.11</v>
      </c>
      <c r="Z101" s="251">
        <f>+Вінниця!Q101</f>
        <v>20.92586</v>
      </c>
      <c r="AA101" s="297">
        <f>+Дніпропетровськ!T101</f>
        <v>27.01</v>
      </c>
      <c r="AB101" s="251">
        <f>+Дніпропетровськ!Q101</f>
        <v>22.511859999999999</v>
      </c>
      <c r="AC101" s="297">
        <f>+Сумська!T101</f>
        <v>27.01</v>
      </c>
      <c r="AD101" s="251">
        <f>+Сумська!Q101</f>
        <v>22.511859999999999</v>
      </c>
      <c r="AE101" s="297">
        <f>+ІвФранківськ!T101</f>
        <v>24.66</v>
      </c>
      <c r="AF101" s="251">
        <f>+ІвФранківськ!Q101</f>
        <v>20.54766</v>
      </c>
      <c r="AG101" s="297">
        <f>+Миколаїв!T101</f>
        <v>30.38</v>
      </c>
      <c r="AH101" s="251">
        <f>+Миколаїв!Q101</f>
        <v>25.317860000000003</v>
      </c>
      <c r="AI101" s="297">
        <f>+Усереднене!T101</f>
        <v>34.57</v>
      </c>
      <c r="AJ101" s="251">
        <f>+Усереднене!Q101</f>
        <v>28.81</v>
      </c>
      <c r="AK101" s="297">
        <f>+Усереднена!T101</f>
        <v>26.819999999999997</v>
      </c>
      <c r="AL101" s="251">
        <f>+Усереднена!Q101</f>
        <v>22.354723999999997</v>
      </c>
      <c r="AM101" s="271">
        <f t="shared" si="3"/>
        <v>-0.22406372787226664</v>
      </c>
    </row>
    <row r="102" spans="2:39" ht="75" x14ac:dyDescent="0.25">
      <c r="B102" s="49" t="s">
        <v>197</v>
      </c>
      <c r="C102" s="50" t="s">
        <v>198</v>
      </c>
      <c r="D102" s="49"/>
      <c r="E102" s="49"/>
      <c r="F102" s="49"/>
      <c r="G102" s="289"/>
      <c r="H102" s="253"/>
      <c r="I102" s="299"/>
      <c r="J102" s="253"/>
      <c r="K102" s="299"/>
      <c r="L102" s="253"/>
      <c r="M102" s="299"/>
      <c r="N102" s="253"/>
      <c r="O102" s="299"/>
      <c r="P102" s="253"/>
      <c r="Q102" s="299"/>
      <c r="R102" s="253"/>
      <c r="S102" s="299"/>
      <c r="T102" s="253"/>
      <c r="U102" s="299"/>
      <c r="V102" s="253"/>
      <c r="W102" s="299"/>
      <c r="X102" s="253"/>
      <c r="Y102" s="299"/>
      <c r="Z102" s="253"/>
      <c r="AA102" s="299"/>
      <c r="AB102" s="253"/>
      <c r="AC102" s="299"/>
      <c r="AD102" s="253"/>
      <c r="AE102" s="299"/>
      <c r="AF102" s="253"/>
      <c r="AG102" s="299"/>
      <c r="AH102" s="253"/>
      <c r="AI102" s="299"/>
      <c r="AJ102" s="253"/>
      <c r="AK102" s="299"/>
      <c r="AL102" s="253"/>
      <c r="AM102" s="273"/>
    </row>
    <row r="103" spans="2:39" ht="33" x14ac:dyDescent="0.25">
      <c r="B103" s="54" t="s">
        <v>199</v>
      </c>
      <c r="C103" s="55" t="s">
        <v>200</v>
      </c>
      <c r="D103" s="56"/>
      <c r="E103" s="118"/>
      <c r="F103" s="57"/>
      <c r="G103" s="288"/>
      <c r="H103" s="254"/>
      <c r="I103" s="300"/>
      <c r="J103" s="254"/>
      <c r="K103" s="300"/>
      <c r="L103" s="254"/>
      <c r="M103" s="300"/>
      <c r="N103" s="254"/>
      <c r="O103" s="300"/>
      <c r="P103" s="254"/>
      <c r="Q103" s="300"/>
      <c r="R103" s="254"/>
      <c r="S103" s="300"/>
      <c r="T103" s="254"/>
      <c r="U103" s="300"/>
      <c r="V103" s="254"/>
      <c r="W103" s="300"/>
      <c r="X103" s="254"/>
      <c r="Y103" s="300"/>
      <c r="Z103" s="254"/>
      <c r="AA103" s="300"/>
      <c r="AB103" s="254"/>
      <c r="AC103" s="300"/>
      <c r="AD103" s="254"/>
      <c r="AE103" s="300"/>
      <c r="AF103" s="254"/>
      <c r="AG103" s="300"/>
      <c r="AH103" s="254"/>
      <c r="AI103" s="300"/>
      <c r="AJ103" s="254"/>
      <c r="AK103" s="300"/>
      <c r="AL103" s="254"/>
      <c r="AM103" s="270"/>
    </row>
    <row r="104" spans="2:39" x14ac:dyDescent="0.25">
      <c r="B104" s="38" t="s">
        <v>29</v>
      </c>
      <c r="C104" s="80" t="s">
        <v>201</v>
      </c>
      <c r="D104" s="40"/>
      <c r="E104" s="40"/>
      <c r="F104" s="41"/>
      <c r="G104" s="249"/>
      <c r="H104" s="252"/>
      <c r="I104" s="298"/>
      <c r="J104" s="252"/>
      <c r="K104" s="298"/>
      <c r="L104" s="252"/>
      <c r="M104" s="298"/>
      <c r="N104" s="252"/>
      <c r="O104" s="298"/>
      <c r="P104" s="252"/>
      <c r="Q104" s="298"/>
      <c r="R104" s="252"/>
      <c r="S104" s="298"/>
      <c r="T104" s="252"/>
      <c r="U104" s="298"/>
      <c r="V104" s="252"/>
      <c r="W104" s="298"/>
      <c r="X104" s="252"/>
      <c r="Y104" s="298"/>
      <c r="Z104" s="252"/>
      <c r="AA104" s="298"/>
      <c r="AB104" s="252"/>
      <c r="AC104" s="298"/>
      <c r="AD104" s="252"/>
      <c r="AE104" s="298"/>
      <c r="AF104" s="252"/>
      <c r="AG104" s="298"/>
      <c r="AH104" s="252"/>
      <c r="AI104" s="298"/>
      <c r="AJ104" s="252"/>
      <c r="AK104" s="298"/>
      <c r="AL104" s="252"/>
      <c r="AM104" s="272"/>
    </row>
    <row r="105" spans="2:39" x14ac:dyDescent="0.25">
      <c r="B105" s="38" t="s">
        <v>45</v>
      </c>
      <c r="C105" s="119" t="s">
        <v>202</v>
      </c>
      <c r="D105" s="40" t="s">
        <v>203</v>
      </c>
      <c r="E105" s="68" t="s">
        <v>89</v>
      </c>
      <c r="F105" s="86" t="s">
        <v>49</v>
      </c>
      <c r="G105" s="249">
        <f>+Кропивницький!T105</f>
        <v>138.09</v>
      </c>
      <c r="H105" s="252">
        <f>+Кропивницький!Q105</f>
        <v>115.07093499999999</v>
      </c>
      <c r="I105" s="298">
        <f>+Дніпро!T105</f>
        <v>128.29</v>
      </c>
      <c r="J105" s="252">
        <f>+Дніпро!Q105</f>
        <v>106.90913499999998</v>
      </c>
      <c r="K105" s="298">
        <f>+Харків!T105</f>
        <v>111.43</v>
      </c>
      <c r="L105" s="252">
        <f>+Харків!Q105</f>
        <v>92.854734999999991</v>
      </c>
      <c r="M105" s="298">
        <f>+Криворіж!T105</f>
        <v>126.56</v>
      </c>
      <c r="N105" s="252">
        <f>+Криворіж!Q105</f>
        <v>105.46953499999998</v>
      </c>
      <c r="O105" s="298">
        <f>+'Харків міськ'!T105</f>
        <v>133.9</v>
      </c>
      <c r="P105" s="252">
        <f>+'Харків міськ'!Q105</f>
        <v>111.58173499999999</v>
      </c>
      <c r="Q105" s="298">
        <f>+Київ!T105</f>
        <v>123.94</v>
      </c>
      <c r="R105" s="252">
        <f>+Київ!Q105</f>
        <v>103.28573499999997</v>
      </c>
      <c r="S105" s="298">
        <f>+Львів!T105</f>
        <v>134.32</v>
      </c>
      <c r="T105" s="252">
        <f>+Львів!Q105</f>
        <v>111.93553499999999</v>
      </c>
      <c r="U105" s="298">
        <f>+Житомир!T105</f>
        <v>126.91</v>
      </c>
      <c r="V105" s="252">
        <f>+Житомир!Q105</f>
        <v>105.76233499999999</v>
      </c>
      <c r="W105" s="298">
        <f>+Хмельницький!T105</f>
        <v>123.09</v>
      </c>
      <c r="X105" s="252">
        <f>+Хмельницький!Q105</f>
        <v>102.57813499999999</v>
      </c>
      <c r="Y105" s="298">
        <f>+Вінниця!T105</f>
        <v>119.27</v>
      </c>
      <c r="Z105" s="252">
        <f>+Вінниця!Q105</f>
        <v>99.393934999999985</v>
      </c>
      <c r="AA105" s="298">
        <f>+Дніпропетровськ!T105</f>
        <v>128.29</v>
      </c>
      <c r="AB105" s="252">
        <f>+Дніпропетровськ!Q105</f>
        <v>106.90913499999998</v>
      </c>
      <c r="AC105" s="298">
        <f>+Сумська!T105</f>
        <v>128.29</v>
      </c>
      <c r="AD105" s="252">
        <f>+Сумська!Q105</f>
        <v>106.90913499999998</v>
      </c>
      <c r="AE105" s="298">
        <f>+ІвФранківськ!T105</f>
        <v>117.14</v>
      </c>
      <c r="AF105" s="252">
        <f>+ІвФранківськ!Q105</f>
        <v>97.612734999999986</v>
      </c>
      <c r="AG105" s="298">
        <f>+Миколаїв!T105</f>
        <v>144.26</v>
      </c>
      <c r="AH105" s="252">
        <f>+Миколаїв!Q105</f>
        <v>120.21933499999999</v>
      </c>
      <c r="AI105" s="298">
        <f>+Усереднене!T105</f>
        <v>164.23</v>
      </c>
      <c r="AJ105" s="252">
        <f>+Усереднене!Q105</f>
        <v>136.86000000000001</v>
      </c>
      <c r="AK105" s="298">
        <f>+Усереднена!T105</f>
        <v>127.42</v>
      </c>
      <c r="AL105" s="252">
        <f>+Усереднена!Q105</f>
        <v>106.17667749999998</v>
      </c>
      <c r="AM105" s="272">
        <f t="shared" si="3"/>
        <v>-0.22419496200496877</v>
      </c>
    </row>
    <row r="106" spans="2:39" ht="30" x14ac:dyDescent="0.25">
      <c r="B106" s="38" t="s">
        <v>204</v>
      </c>
      <c r="C106" s="119" t="s">
        <v>205</v>
      </c>
      <c r="D106" s="40" t="s">
        <v>203</v>
      </c>
      <c r="E106" s="68" t="s">
        <v>89</v>
      </c>
      <c r="F106" s="86" t="s">
        <v>49</v>
      </c>
      <c r="G106" s="249">
        <f>+Кропивницький!T106</f>
        <v>249.53</v>
      </c>
      <c r="H106" s="252">
        <f>+Кропивницький!Q106</f>
        <v>207.94366499999998</v>
      </c>
      <c r="I106" s="298">
        <f>+Дніпро!T106</f>
        <v>231.82</v>
      </c>
      <c r="J106" s="252">
        <f>+Дніпро!Q106</f>
        <v>193.18166499999998</v>
      </c>
      <c r="K106" s="298">
        <f>+Харків!T106</f>
        <v>201.35</v>
      </c>
      <c r="L106" s="252">
        <f>+Харків!Q106</f>
        <v>167.793465</v>
      </c>
      <c r="M106" s="298">
        <f>+Криворіж!T106</f>
        <v>228.71</v>
      </c>
      <c r="N106" s="252">
        <f>+Криворіж!Q106</f>
        <v>190.59526499999996</v>
      </c>
      <c r="O106" s="298">
        <f>+'Харків міськ'!T106</f>
        <v>241.95</v>
      </c>
      <c r="P106" s="252">
        <f>+'Харків міськ'!Q106</f>
        <v>201.624065</v>
      </c>
      <c r="Q106" s="298">
        <f>+Київ!T106</f>
        <v>223.97</v>
      </c>
      <c r="R106" s="252">
        <f>+Київ!Q106</f>
        <v>186.64246499999999</v>
      </c>
      <c r="S106" s="298">
        <f>+Львів!T106</f>
        <v>242.74</v>
      </c>
      <c r="T106" s="252">
        <f>+Львів!Q106</f>
        <v>202.28286499999999</v>
      </c>
      <c r="U106" s="298">
        <f>+Житомир!T106</f>
        <v>229.33</v>
      </c>
      <c r="V106" s="252">
        <f>+Житомир!Q106</f>
        <v>191.10766499999997</v>
      </c>
      <c r="W106" s="298">
        <f>+Хмельницький!T106</f>
        <v>222.43</v>
      </c>
      <c r="X106" s="252">
        <f>+Хмельницький!Q106</f>
        <v>185.36146499999998</v>
      </c>
      <c r="Y106" s="298">
        <f>+Вінниця!T106</f>
        <v>215.54</v>
      </c>
      <c r="Z106" s="252">
        <f>+Вінниця!Q106</f>
        <v>179.61526499999999</v>
      </c>
      <c r="AA106" s="298">
        <f>+Дніпропетровськ!T106</f>
        <v>231.82</v>
      </c>
      <c r="AB106" s="252">
        <f>+Дніпропетровськ!Q106</f>
        <v>193.18166499999998</v>
      </c>
      <c r="AC106" s="298">
        <f>+Сумська!T106</f>
        <v>231.82</v>
      </c>
      <c r="AD106" s="252">
        <f>+Сумська!Q106</f>
        <v>193.18166499999998</v>
      </c>
      <c r="AE106" s="298">
        <f>+ІвФранківськ!T106</f>
        <v>211.66</v>
      </c>
      <c r="AF106" s="252">
        <f>+ІвФранківськ!Q106</f>
        <v>176.38226499999999</v>
      </c>
      <c r="AG106" s="298">
        <f>+Миколаїв!T106</f>
        <v>260.69</v>
      </c>
      <c r="AH106" s="252">
        <f>+Миколаїв!Q106</f>
        <v>217.24006499999999</v>
      </c>
      <c r="AI106" s="298">
        <f>+Усереднене!T106</f>
        <v>296.77</v>
      </c>
      <c r="AJ106" s="252">
        <f>+Усереднене!Q106</f>
        <v>247.31</v>
      </c>
      <c r="AK106" s="298">
        <f>+Усереднена!T106</f>
        <v>230.24</v>
      </c>
      <c r="AL106" s="252">
        <f>+Усереднена!Q106</f>
        <v>191.86452249999999</v>
      </c>
      <c r="AM106" s="272">
        <f t="shared" si="3"/>
        <v>-0.22419424002264368</v>
      </c>
    </row>
    <row r="107" spans="2:39" x14ac:dyDescent="0.25">
      <c r="B107" s="38" t="s">
        <v>50</v>
      </c>
      <c r="C107" s="119" t="s">
        <v>206</v>
      </c>
      <c r="D107" s="40" t="s">
        <v>203</v>
      </c>
      <c r="E107" s="68" t="s">
        <v>89</v>
      </c>
      <c r="F107" s="86" t="s">
        <v>49</v>
      </c>
      <c r="G107" s="249">
        <f>+Кропивницький!T107</f>
        <v>208.35</v>
      </c>
      <c r="H107" s="252">
        <f>+Кропивницький!Q107</f>
        <v>173.62333000000001</v>
      </c>
      <c r="I107" s="298">
        <f>+Дніпро!T107</f>
        <v>193.56</v>
      </c>
      <c r="J107" s="252">
        <f>+Дніпро!Q107</f>
        <v>161.30133000000001</v>
      </c>
      <c r="K107" s="298">
        <f>+Харків!T107</f>
        <v>168.12</v>
      </c>
      <c r="L107" s="252">
        <f>+Харків!Q107</f>
        <v>140.09773000000001</v>
      </c>
      <c r="M107" s="298">
        <f>+Криворіж!T107</f>
        <v>190.97</v>
      </c>
      <c r="N107" s="252">
        <f>+Криворіж!Q107</f>
        <v>159.14193</v>
      </c>
      <c r="O107" s="298">
        <f>+'Харків міськ'!T107</f>
        <v>202.02</v>
      </c>
      <c r="P107" s="252">
        <f>+'Харків міськ'!Q107</f>
        <v>168.35293000000001</v>
      </c>
      <c r="Q107" s="298">
        <f>+Київ!T107</f>
        <v>187</v>
      </c>
      <c r="R107" s="252">
        <f>+Київ!Q107</f>
        <v>155.83573000000001</v>
      </c>
      <c r="S107" s="298">
        <f>+Львів!T107</f>
        <v>202.67</v>
      </c>
      <c r="T107" s="252">
        <f>+Львів!Q107</f>
        <v>168.88973000000004</v>
      </c>
      <c r="U107" s="298">
        <f>+Житомир!T107</f>
        <v>191.48</v>
      </c>
      <c r="V107" s="252">
        <f>+Житомир!Q107</f>
        <v>159.56893000000002</v>
      </c>
      <c r="W107" s="298">
        <f>+Хмельницький!T107</f>
        <v>185.73</v>
      </c>
      <c r="X107" s="252">
        <f>+Хмельницький!Q107</f>
        <v>154.77433000000002</v>
      </c>
      <c r="Y107" s="298">
        <f>+Вінниця!T107</f>
        <v>179.96</v>
      </c>
      <c r="Z107" s="252">
        <f>+Вінниця!Q107</f>
        <v>149.96753000000001</v>
      </c>
      <c r="AA107" s="298">
        <f>+Дніпропетровськ!T107</f>
        <v>193.56</v>
      </c>
      <c r="AB107" s="252">
        <f>+Дніпропетровськ!Q107</f>
        <v>161.30133000000001</v>
      </c>
      <c r="AC107" s="298">
        <f>+Сумська!T107</f>
        <v>193.56</v>
      </c>
      <c r="AD107" s="252">
        <f>+Сумська!Q107</f>
        <v>161.30133000000001</v>
      </c>
      <c r="AE107" s="298">
        <f>+ІвФранківськ!T107</f>
        <v>176.73</v>
      </c>
      <c r="AF107" s="252">
        <f>+ІвФранківськ!Q107</f>
        <v>147.27133000000003</v>
      </c>
      <c r="AG107" s="298">
        <f>+Миколаїв!T107</f>
        <v>217.67</v>
      </c>
      <c r="AH107" s="252">
        <f>+Миколаїв!Q107</f>
        <v>181.39473000000004</v>
      </c>
      <c r="AI107" s="298">
        <f>+Усереднене!T107</f>
        <v>247.76</v>
      </c>
      <c r="AJ107" s="252">
        <f>+Усереднене!Q107</f>
        <v>206.47</v>
      </c>
      <c r="AK107" s="298">
        <f>+Усереднена!T107</f>
        <v>192.24</v>
      </c>
      <c r="AL107" s="252">
        <f>+Усереднена!Q107</f>
        <v>160.19814500000001</v>
      </c>
      <c r="AM107" s="272">
        <f t="shared" si="3"/>
        <v>-0.22410933791834159</v>
      </c>
    </row>
    <row r="108" spans="2:39" x14ac:dyDescent="0.25">
      <c r="B108" s="38" t="s">
        <v>207</v>
      </c>
      <c r="C108" s="119" t="s">
        <v>208</v>
      </c>
      <c r="D108" s="40" t="s">
        <v>203</v>
      </c>
      <c r="E108" s="68" t="s">
        <v>89</v>
      </c>
      <c r="F108" s="86" t="s">
        <v>49</v>
      </c>
      <c r="G108" s="249">
        <f>+Кропивницький!T108</f>
        <v>373.09</v>
      </c>
      <c r="H108" s="252">
        <f>+Кропивницький!Q108</f>
        <v>310.9046699999999</v>
      </c>
      <c r="I108" s="298">
        <f>+Дніпро!T108</f>
        <v>346.6</v>
      </c>
      <c r="J108" s="252">
        <f>+Дніпро!Q108</f>
        <v>288.83486999999991</v>
      </c>
      <c r="K108" s="298">
        <f>+Харків!T108</f>
        <v>301.06</v>
      </c>
      <c r="L108" s="252">
        <f>+Харків!Q108</f>
        <v>250.88066999999998</v>
      </c>
      <c r="M108" s="298">
        <f>+Криворіж!T108</f>
        <v>341.96</v>
      </c>
      <c r="N108" s="252">
        <f>+Криворіж!Q108</f>
        <v>284.96746999999993</v>
      </c>
      <c r="O108" s="298">
        <f>+'Харків міськ'!T108</f>
        <v>361.75</v>
      </c>
      <c r="P108" s="252">
        <f>+'Харків міськ'!Q108</f>
        <v>301.46186999999998</v>
      </c>
      <c r="Q108" s="298">
        <f>+Київ!T108</f>
        <v>334.88</v>
      </c>
      <c r="R108" s="252">
        <f>+Київ!Q108</f>
        <v>279.06266999999991</v>
      </c>
      <c r="S108" s="298">
        <f>+Львів!T108</f>
        <v>362.93</v>
      </c>
      <c r="T108" s="252">
        <f>+Львів!Q108</f>
        <v>302.43786999999998</v>
      </c>
      <c r="U108" s="298">
        <f>+Житомир!T108</f>
        <v>342.88</v>
      </c>
      <c r="V108" s="252">
        <f>+Житомир!Q108</f>
        <v>285.73606999999993</v>
      </c>
      <c r="W108" s="298">
        <f>+Хмельницький!T108</f>
        <v>332.58</v>
      </c>
      <c r="X108" s="252">
        <f>+Хмельницький!Q108</f>
        <v>277.14726999999993</v>
      </c>
      <c r="Y108" s="298">
        <f>+Вінниця!T108</f>
        <v>322.26</v>
      </c>
      <c r="Z108" s="252">
        <f>+Вінниця!Q108</f>
        <v>268.54626999999994</v>
      </c>
      <c r="AA108" s="298">
        <f>+Дніпропетровськ!T108</f>
        <v>346.6</v>
      </c>
      <c r="AB108" s="252">
        <f>+Дніпропетровськ!Q108</f>
        <v>288.83486999999991</v>
      </c>
      <c r="AC108" s="298">
        <f>+Сумська!T108</f>
        <v>346.6</v>
      </c>
      <c r="AD108" s="252">
        <f>+Сумська!Q108</f>
        <v>288.83486999999991</v>
      </c>
      <c r="AE108" s="298">
        <f>+ІвФранківськ!T108</f>
        <v>316.45999999999998</v>
      </c>
      <c r="AF108" s="252">
        <f>+ІвФранківськ!Q108</f>
        <v>263.71506999999997</v>
      </c>
      <c r="AG108" s="298">
        <f>+Миколаїв!T108</f>
        <v>389.78</v>
      </c>
      <c r="AH108" s="252">
        <f>+Миколаїв!Q108</f>
        <v>324.81266999999991</v>
      </c>
      <c r="AI108" s="298">
        <f>+Усереднене!T108</f>
        <v>443.69</v>
      </c>
      <c r="AJ108" s="252">
        <f>+Усереднене!Q108</f>
        <v>369.74000000000007</v>
      </c>
      <c r="AK108" s="298">
        <f>+Усереднена!T108</f>
        <v>344.25</v>
      </c>
      <c r="AL108" s="252">
        <f>+Усереднена!Q108</f>
        <v>286.87365499999999</v>
      </c>
      <c r="AM108" s="272">
        <f t="shared" si="3"/>
        <v>-0.22412058473521951</v>
      </c>
    </row>
    <row r="109" spans="2:39" x14ac:dyDescent="0.25">
      <c r="B109" s="38" t="s">
        <v>52</v>
      </c>
      <c r="C109" s="119" t="s">
        <v>209</v>
      </c>
      <c r="D109" s="40" t="s">
        <v>203</v>
      </c>
      <c r="E109" s="68" t="s">
        <v>89</v>
      </c>
      <c r="F109" s="86" t="s">
        <v>49</v>
      </c>
      <c r="G109" s="249">
        <f>+Кропивницький!T109</f>
        <v>276.18</v>
      </c>
      <c r="H109" s="252">
        <f>+Кропивницький!Q109</f>
        <v>230.15406999999996</v>
      </c>
      <c r="I109" s="298">
        <f>+Дніпро!T109</f>
        <v>256.57</v>
      </c>
      <c r="J109" s="252">
        <f>+Дніпро!Q109</f>
        <v>213.80606999999998</v>
      </c>
      <c r="K109" s="298">
        <f>+Харків!T109</f>
        <v>222.87</v>
      </c>
      <c r="L109" s="252">
        <f>+Харків!Q109</f>
        <v>185.72166999999999</v>
      </c>
      <c r="M109" s="298">
        <f>+Криворіж!T109</f>
        <v>253.14</v>
      </c>
      <c r="N109" s="252">
        <f>+Криворіж!Q109</f>
        <v>210.95126999999997</v>
      </c>
      <c r="O109" s="298">
        <f>+'Харків міськ'!T109</f>
        <v>267.77999999999997</v>
      </c>
      <c r="P109" s="252">
        <f>+'Харків міськ'!Q109</f>
        <v>223.15126999999998</v>
      </c>
      <c r="Q109" s="298">
        <f>+Київ!T109</f>
        <v>247.9</v>
      </c>
      <c r="R109" s="252">
        <f>+Київ!Q109</f>
        <v>206.58366999999996</v>
      </c>
      <c r="S109" s="298">
        <f>+Львів!T109</f>
        <v>268.66000000000003</v>
      </c>
      <c r="T109" s="252">
        <f>+Львів!Q109</f>
        <v>223.88326999999995</v>
      </c>
      <c r="U109" s="298">
        <f>+Житомир!T109</f>
        <v>253.81</v>
      </c>
      <c r="V109" s="252">
        <f>+Житомир!Q109</f>
        <v>211.51246999999998</v>
      </c>
      <c r="W109" s="298">
        <f>+Хмельницький!T109</f>
        <v>246.19</v>
      </c>
      <c r="X109" s="252">
        <f>+Хмельницький!Q109</f>
        <v>205.15626999999998</v>
      </c>
      <c r="Y109" s="298">
        <f>+Вінниця!T109</f>
        <v>238.55</v>
      </c>
      <c r="Z109" s="252">
        <f>+Вінниця!Q109</f>
        <v>198.78786999999997</v>
      </c>
      <c r="AA109" s="298">
        <f>+Дніпропетровськ!T109</f>
        <v>256.57</v>
      </c>
      <c r="AB109" s="252">
        <f>+Дніпропетровськ!Q109</f>
        <v>213.80606999999998</v>
      </c>
      <c r="AC109" s="298">
        <f>+Сумська!T109</f>
        <v>256.57</v>
      </c>
      <c r="AD109" s="252">
        <f>+Сумська!Q109</f>
        <v>213.80606999999998</v>
      </c>
      <c r="AE109" s="298">
        <f>+ІвФранківськ!T109</f>
        <v>234.26</v>
      </c>
      <c r="AF109" s="252">
        <f>+ІвФранківськ!Q109</f>
        <v>195.21326999999999</v>
      </c>
      <c r="AG109" s="298">
        <f>+Миколаїв!T109</f>
        <v>288.52999999999997</v>
      </c>
      <c r="AH109" s="252">
        <f>+Миколаїв!Q109</f>
        <v>240.43866999999997</v>
      </c>
      <c r="AI109" s="298">
        <f>+Усереднене!T109</f>
        <v>328.43</v>
      </c>
      <c r="AJ109" s="252">
        <f>+Усереднене!Q109</f>
        <v>273.69000000000005</v>
      </c>
      <c r="AK109" s="298">
        <f>+Усереднена!T109</f>
        <v>254.83</v>
      </c>
      <c r="AL109" s="252">
        <f>+Усереднена!Q109</f>
        <v>212.36335499999996</v>
      </c>
      <c r="AM109" s="272">
        <f t="shared" si="3"/>
        <v>-0.22407338594760526</v>
      </c>
    </row>
    <row r="110" spans="2:39" ht="30" x14ac:dyDescent="0.25">
      <c r="B110" s="38" t="s">
        <v>210</v>
      </c>
      <c r="C110" s="119" t="s">
        <v>211</v>
      </c>
      <c r="D110" s="40" t="s">
        <v>203</v>
      </c>
      <c r="E110" s="68" t="s">
        <v>89</v>
      </c>
      <c r="F110" s="86" t="s">
        <v>49</v>
      </c>
      <c r="G110" s="249">
        <f>+Кропивницький!T110</f>
        <v>496.64</v>
      </c>
      <c r="H110" s="252">
        <f>+Кропивницький!Q110</f>
        <v>413.86567499999995</v>
      </c>
      <c r="I110" s="298">
        <f>+Дніпро!T110</f>
        <v>461.39</v>
      </c>
      <c r="J110" s="252">
        <f>+Дніпро!Q110</f>
        <v>384.48807499999998</v>
      </c>
      <c r="K110" s="298">
        <f>+Харків!T110</f>
        <v>400.76</v>
      </c>
      <c r="L110" s="252">
        <f>+Харків!Q110</f>
        <v>333.96787499999994</v>
      </c>
      <c r="M110" s="298">
        <f>+Криворіж!T110</f>
        <v>455.19</v>
      </c>
      <c r="N110" s="252">
        <f>+Криворіж!Q110</f>
        <v>379.32747499999994</v>
      </c>
      <c r="O110" s="298">
        <f>+'Харків міськ'!T110</f>
        <v>481.54</v>
      </c>
      <c r="P110" s="252">
        <f>+'Харків міськ'!Q110</f>
        <v>401.28747499999997</v>
      </c>
      <c r="Q110" s="298">
        <f>+Київ!T110</f>
        <v>445.78</v>
      </c>
      <c r="R110" s="252">
        <f>+Київ!Q110</f>
        <v>371.48287499999998</v>
      </c>
      <c r="S110" s="298">
        <f>+Львів!T110</f>
        <v>483.11</v>
      </c>
      <c r="T110" s="252">
        <f>+Львів!Q110</f>
        <v>402.59287499999999</v>
      </c>
      <c r="U110" s="298">
        <f>+Житомир!T110</f>
        <v>456.42</v>
      </c>
      <c r="V110" s="252">
        <f>+Житомир!Q110</f>
        <v>380.35227499999996</v>
      </c>
      <c r="W110" s="298">
        <f>+Хмельницький!T110</f>
        <v>442.71</v>
      </c>
      <c r="X110" s="252">
        <f>+Хмельницький!Q110</f>
        <v>368.92087499999997</v>
      </c>
      <c r="Y110" s="298">
        <f>+Вінниця!T110</f>
        <v>428.97</v>
      </c>
      <c r="Z110" s="252">
        <f>+Вінниця!Q110</f>
        <v>357.47727499999996</v>
      </c>
      <c r="AA110" s="298">
        <f>+Дніпропетровськ!T110</f>
        <v>461.39</v>
      </c>
      <c r="AB110" s="252">
        <f>+Дніпропетровськ!Q110</f>
        <v>384.48807499999998</v>
      </c>
      <c r="AC110" s="298">
        <f>+Сумська!T110</f>
        <v>461.39</v>
      </c>
      <c r="AD110" s="252">
        <f>+Сумська!Q110</f>
        <v>384.48807499999998</v>
      </c>
      <c r="AE110" s="298">
        <f>+ІвФранківськ!T110</f>
        <v>421.26</v>
      </c>
      <c r="AF110" s="252">
        <f>+ІвФранківськ!Q110</f>
        <v>351.04787499999998</v>
      </c>
      <c r="AG110" s="298">
        <f>+Миколаїв!T110</f>
        <v>518.85</v>
      </c>
      <c r="AH110" s="252">
        <f>+Миколаїв!Q110</f>
        <v>432.37307499999997</v>
      </c>
      <c r="AI110" s="298">
        <f>+Усереднене!T110</f>
        <v>590.62</v>
      </c>
      <c r="AJ110" s="252">
        <f>+Усереднене!Q110</f>
        <v>492.18</v>
      </c>
      <c r="AK110" s="298">
        <f>+Усереднена!T110</f>
        <v>458.25</v>
      </c>
      <c r="AL110" s="252">
        <f>+Усереднена!Q110</f>
        <v>381.87278749999996</v>
      </c>
      <c r="AM110" s="272">
        <f t="shared" si="3"/>
        <v>-0.22411965642651072</v>
      </c>
    </row>
    <row r="111" spans="2:39" x14ac:dyDescent="0.25">
      <c r="B111" s="38" t="s">
        <v>32</v>
      </c>
      <c r="C111" s="80" t="s">
        <v>212</v>
      </c>
      <c r="D111" s="40" t="s">
        <v>213</v>
      </c>
      <c r="E111" s="68" t="s">
        <v>89</v>
      </c>
      <c r="F111" s="86" t="s">
        <v>49</v>
      </c>
      <c r="G111" s="249">
        <f>+Кропивницький!T111</f>
        <v>92.06</v>
      </c>
      <c r="H111" s="252">
        <f>+Кропивницький!Q111</f>
        <v>76.717290000000006</v>
      </c>
      <c r="I111" s="298">
        <f>+Дніпро!T111</f>
        <v>85.53</v>
      </c>
      <c r="J111" s="252">
        <f>+Дніпро!Q111</f>
        <v>71.276089999999996</v>
      </c>
      <c r="K111" s="298">
        <f>+Харків!T111</f>
        <v>74.290000000000006</v>
      </c>
      <c r="L111" s="252">
        <f>+Харків!Q111</f>
        <v>61.906489999999991</v>
      </c>
      <c r="M111" s="298">
        <f>+Криворіж!T111</f>
        <v>84.39</v>
      </c>
      <c r="N111" s="252">
        <f>+Криворіж!Q111</f>
        <v>70.324489999999997</v>
      </c>
      <c r="O111" s="298">
        <f>+'Харків міськ'!T111</f>
        <v>89.26</v>
      </c>
      <c r="P111" s="252">
        <f>+'Харків міськ'!Q111</f>
        <v>74.387089999999986</v>
      </c>
      <c r="Q111" s="298">
        <f>+Київ!T111</f>
        <v>82.63</v>
      </c>
      <c r="R111" s="252">
        <f>+Київ!Q111</f>
        <v>68.860489999999999</v>
      </c>
      <c r="S111" s="298">
        <f>+Львів!T111</f>
        <v>89.56</v>
      </c>
      <c r="T111" s="252">
        <f>+Львів!Q111</f>
        <v>74.631089999999986</v>
      </c>
      <c r="U111" s="298">
        <f>+Житомир!T111</f>
        <v>84.61</v>
      </c>
      <c r="V111" s="252">
        <f>+Житомир!Q111</f>
        <v>70.507490000000004</v>
      </c>
      <c r="W111" s="298">
        <f>+Хмельницький!T111</f>
        <v>82.06</v>
      </c>
      <c r="X111" s="252">
        <f>+Хмельницький!Q111</f>
        <v>68.384689999999992</v>
      </c>
      <c r="Y111" s="298">
        <f>+Вінниця!T111</f>
        <v>79.510000000000005</v>
      </c>
      <c r="Z111" s="252">
        <f>+Вінниця!Q111</f>
        <v>66.261889999999994</v>
      </c>
      <c r="AA111" s="298">
        <f>+Дніпропетровськ!T111</f>
        <v>85.53</v>
      </c>
      <c r="AB111" s="252">
        <f>+Дніпропетровськ!Q111</f>
        <v>71.276089999999996</v>
      </c>
      <c r="AC111" s="298">
        <f>+Сумська!T111</f>
        <v>85.53</v>
      </c>
      <c r="AD111" s="252">
        <f>+Сумська!Q111</f>
        <v>71.276089999999996</v>
      </c>
      <c r="AE111" s="298">
        <f>+ІвФранківськ!T111</f>
        <v>78.09</v>
      </c>
      <c r="AF111" s="252">
        <f>+ІвФранківськ!Q111</f>
        <v>65.078490000000002</v>
      </c>
      <c r="AG111" s="298">
        <f>+Миколаїв!T111</f>
        <v>96.17</v>
      </c>
      <c r="AH111" s="252">
        <f>+Миколаїв!Q111</f>
        <v>80.145489999999995</v>
      </c>
      <c r="AI111" s="298">
        <f>+Усереднене!T111</f>
        <v>109.48</v>
      </c>
      <c r="AJ111" s="252">
        <f>+Усереднене!Q111</f>
        <v>91.22999999999999</v>
      </c>
      <c r="AK111" s="298">
        <f>+Усереднена!T111</f>
        <v>84.95</v>
      </c>
      <c r="AL111" s="252">
        <f>+Усереднена!Q111</f>
        <v>70.787785</v>
      </c>
      <c r="AM111" s="272">
        <f t="shared" si="3"/>
        <v>-0.22407338594760487</v>
      </c>
    </row>
    <row r="112" spans="2:39" x14ac:dyDescent="0.25">
      <c r="B112" s="38" t="s">
        <v>61</v>
      </c>
      <c r="C112" s="88" t="s">
        <v>214</v>
      </c>
      <c r="D112" s="40" t="s">
        <v>213</v>
      </c>
      <c r="E112" s="68" t="s">
        <v>89</v>
      </c>
      <c r="F112" s="86" t="s">
        <v>49</v>
      </c>
      <c r="G112" s="249">
        <f>+Кропивницький!T112</f>
        <v>164.74</v>
      </c>
      <c r="H112" s="252">
        <f>+Кропивницький!Q112</f>
        <v>137.28133999999997</v>
      </c>
      <c r="I112" s="298">
        <f>+Дніпро!T112</f>
        <v>153.04</v>
      </c>
      <c r="J112" s="252">
        <f>+Дніпро!Q112</f>
        <v>127.53354000000002</v>
      </c>
      <c r="K112" s="298">
        <f>+Харків!T112</f>
        <v>132.91999999999999</v>
      </c>
      <c r="L112" s="252">
        <f>+Харків!Q112</f>
        <v>110.77074</v>
      </c>
      <c r="M112" s="298">
        <f>+Криворіж!T112</f>
        <v>150.99</v>
      </c>
      <c r="N112" s="252">
        <f>+Криворіж!Q112</f>
        <v>125.82554</v>
      </c>
      <c r="O112" s="298">
        <f>+'Харків міськ'!T112</f>
        <v>159.72999999999999</v>
      </c>
      <c r="P112" s="252">
        <f>+'Харків міськ'!Q112</f>
        <v>133.10894000000002</v>
      </c>
      <c r="Q112" s="298">
        <f>+Київ!T112</f>
        <v>147.86000000000001</v>
      </c>
      <c r="R112" s="252">
        <f>+Київ!Q112</f>
        <v>123.21474000000001</v>
      </c>
      <c r="S112" s="298">
        <f>+Львів!T112</f>
        <v>160.24</v>
      </c>
      <c r="T112" s="252">
        <f>+Львів!Q112</f>
        <v>133.53593999999998</v>
      </c>
      <c r="U112" s="298">
        <f>+Житомир!T112</f>
        <v>151.4</v>
      </c>
      <c r="V112" s="252">
        <f>+Житомир!Q112</f>
        <v>126.16714</v>
      </c>
      <c r="W112" s="298">
        <f>+Хмельницький!T112</f>
        <v>146.85</v>
      </c>
      <c r="X112" s="252">
        <f>+Хмельницький!Q112</f>
        <v>122.37294</v>
      </c>
      <c r="Y112" s="298">
        <f>+Вінниця!T112</f>
        <v>142.29</v>
      </c>
      <c r="Z112" s="252">
        <f>+Вінниця!Q112</f>
        <v>118.57874000000001</v>
      </c>
      <c r="AA112" s="298">
        <f>+Дніпропетровськ!T112</f>
        <v>153.04</v>
      </c>
      <c r="AB112" s="252">
        <f>+Дніпропетровськ!Q112</f>
        <v>127.53354000000002</v>
      </c>
      <c r="AC112" s="298">
        <f>+Сумська!T112</f>
        <v>153.04</v>
      </c>
      <c r="AD112" s="252">
        <f>+Сумська!Q112</f>
        <v>127.53354000000002</v>
      </c>
      <c r="AE112" s="298">
        <f>+ІвФранківськ!T112</f>
        <v>139.72999999999999</v>
      </c>
      <c r="AF112" s="252">
        <f>+ІвФранківськ!Q112</f>
        <v>116.44374000000001</v>
      </c>
      <c r="AG112" s="298">
        <f>+Миколаїв!T112</f>
        <v>172.1</v>
      </c>
      <c r="AH112" s="252">
        <f>+Миколаїв!Q112</f>
        <v>143.41793999999999</v>
      </c>
      <c r="AI112" s="298">
        <f>+Усереднене!T112</f>
        <v>195.92</v>
      </c>
      <c r="AJ112" s="252">
        <f>+Усереднене!Q112</f>
        <v>163.27000000000001</v>
      </c>
      <c r="AK112" s="298">
        <f>+Усереднена!T112</f>
        <v>152</v>
      </c>
      <c r="AL112" s="252">
        <f>+Усереднена!Q112</f>
        <v>126.66551000000001</v>
      </c>
      <c r="AM112" s="272">
        <f t="shared" si="3"/>
        <v>-0.22419605561340109</v>
      </c>
    </row>
    <row r="113" spans="2:39" ht="30" x14ac:dyDescent="0.25">
      <c r="B113" s="38" t="s">
        <v>34</v>
      </c>
      <c r="C113" s="80" t="s">
        <v>215</v>
      </c>
      <c r="D113" s="40"/>
      <c r="E113" s="40"/>
      <c r="F113" s="41"/>
      <c r="G113" s="249"/>
      <c r="H113" s="252"/>
      <c r="I113" s="298"/>
      <c r="J113" s="252"/>
      <c r="K113" s="298"/>
      <c r="L113" s="252"/>
      <c r="M113" s="298"/>
      <c r="N113" s="252"/>
      <c r="O113" s="298"/>
      <c r="P113" s="252"/>
      <c r="Q113" s="298"/>
      <c r="R113" s="252"/>
      <c r="S113" s="298"/>
      <c r="T113" s="252"/>
      <c r="U113" s="298"/>
      <c r="V113" s="252"/>
      <c r="W113" s="298"/>
      <c r="X113" s="252"/>
      <c r="Y113" s="298"/>
      <c r="Z113" s="252"/>
      <c r="AA113" s="298"/>
      <c r="AB113" s="252"/>
      <c r="AC113" s="298"/>
      <c r="AD113" s="252"/>
      <c r="AE113" s="298"/>
      <c r="AF113" s="252"/>
      <c r="AG113" s="298"/>
      <c r="AH113" s="252"/>
      <c r="AI113" s="298"/>
      <c r="AJ113" s="252"/>
      <c r="AK113" s="298"/>
      <c r="AL113" s="252"/>
      <c r="AM113" s="272"/>
    </row>
    <row r="114" spans="2:39" x14ac:dyDescent="0.25">
      <c r="B114" s="38" t="s">
        <v>216</v>
      </c>
      <c r="C114" s="119" t="s">
        <v>202</v>
      </c>
      <c r="D114" s="40" t="s">
        <v>203</v>
      </c>
      <c r="E114" s="68" t="s">
        <v>217</v>
      </c>
      <c r="F114" s="87" t="s">
        <v>218</v>
      </c>
      <c r="G114" s="290">
        <f>+Кропивницький!T114</f>
        <v>827.81</v>
      </c>
      <c r="H114" s="255">
        <f>+Кропивницький!Q114</f>
        <v>689.840915</v>
      </c>
      <c r="I114" s="301">
        <f>+Дніпро!T114</f>
        <v>767.35</v>
      </c>
      <c r="J114" s="255">
        <f>+Дніпро!Q114</f>
        <v>639.45491500000003</v>
      </c>
      <c r="K114" s="301">
        <f>+Харків!T114</f>
        <v>663.5</v>
      </c>
      <c r="L114" s="255">
        <f>+Харків!Q114</f>
        <v>552.92031500000007</v>
      </c>
      <c r="M114" s="301">
        <f>+Криворіж!T114</f>
        <v>756.72</v>
      </c>
      <c r="N114" s="255">
        <f>+Криворіж!Q114</f>
        <v>630.59771500000011</v>
      </c>
      <c r="O114" s="301">
        <f>+'Харків міськ'!T114</f>
        <v>801.87</v>
      </c>
      <c r="P114" s="255">
        <f>+'Харків міськ'!Q114</f>
        <v>668.22251500000004</v>
      </c>
      <c r="Q114" s="301">
        <f>+Київ!T114</f>
        <v>740.64</v>
      </c>
      <c r="R114" s="255">
        <f>+Київ!Q114</f>
        <v>617.20211500000005</v>
      </c>
      <c r="S114" s="301">
        <f>+Львів!T114</f>
        <v>804.55</v>
      </c>
      <c r="T114" s="255">
        <f>+Львів!Q114</f>
        <v>670.45511499999998</v>
      </c>
      <c r="U114" s="301">
        <f>+Житомир!T114</f>
        <v>758.87</v>
      </c>
      <c r="V114" s="255">
        <f>+Житомир!Q114</f>
        <v>632.39111500000001</v>
      </c>
      <c r="W114" s="301">
        <f>+Хмельницький!T114</f>
        <v>735.33</v>
      </c>
      <c r="X114" s="255">
        <f>+Хмельницький!Q114</f>
        <v>612.77351500000009</v>
      </c>
      <c r="Y114" s="301">
        <f>+Вінниця!T114</f>
        <v>711.87</v>
      </c>
      <c r="Z114" s="255">
        <f>+Вінниця!Q114</f>
        <v>593.22911500000009</v>
      </c>
      <c r="AA114" s="301">
        <f>+Дніпропетровськ!T114</f>
        <v>767.35</v>
      </c>
      <c r="AB114" s="255">
        <f>+Дніпропетровськ!Q114</f>
        <v>639.45491500000003</v>
      </c>
      <c r="AC114" s="301">
        <f>+Сумська!T114</f>
        <v>767.35</v>
      </c>
      <c r="AD114" s="255">
        <f>+Сумська!Q114</f>
        <v>639.45491500000003</v>
      </c>
      <c r="AE114" s="301">
        <f>+ІвФранківськ!T114</f>
        <v>698.61</v>
      </c>
      <c r="AF114" s="255">
        <f>+ІвФранківськ!Q114</f>
        <v>582.17591500000003</v>
      </c>
      <c r="AG114" s="301">
        <f>+Миколаїв!T114</f>
        <v>865.83</v>
      </c>
      <c r="AH114" s="255">
        <f>+Миколаїв!Q114</f>
        <v>721.524315</v>
      </c>
      <c r="AI114" s="301">
        <f>+Усереднене!T114</f>
        <v>1011.82</v>
      </c>
      <c r="AJ114" s="255">
        <f>+Усереднене!Q114</f>
        <v>843.18</v>
      </c>
      <c r="AK114" s="301">
        <f>+Усереднена!T114</f>
        <v>761.99</v>
      </c>
      <c r="AL114" s="255">
        <f>+Усереднена!Q114</f>
        <v>634.98989000000006</v>
      </c>
      <c r="AM114" s="274">
        <f t="shared" si="3"/>
        <v>-0.24691063592589946</v>
      </c>
    </row>
    <row r="115" spans="2:39" ht="30" x14ac:dyDescent="0.25">
      <c r="B115" s="38" t="s">
        <v>219</v>
      </c>
      <c r="C115" s="119" t="s">
        <v>205</v>
      </c>
      <c r="D115" s="40" t="s">
        <v>203</v>
      </c>
      <c r="E115" s="68" t="s">
        <v>217</v>
      </c>
      <c r="F115" s="87" t="s">
        <v>218</v>
      </c>
      <c r="G115" s="290">
        <f>+Кропивницький!T115</f>
        <v>1491.55</v>
      </c>
      <c r="H115" s="255">
        <f>+Кропивницький!Q115</f>
        <v>1242.9546</v>
      </c>
      <c r="I115" s="301">
        <f>+Дніпро!T115</f>
        <v>1382.62</v>
      </c>
      <c r="J115" s="255">
        <f>+Дніпро!Q115</f>
        <v>1152.1866</v>
      </c>
      <c r="K115" s="301">
        <f>+Харків!T115</f>
        <v>1195.52</v>
      </c>
      <c r="L115" s="255">
        <f>+Харків!Q115</f>
        <v>996.27060000000006</v>
      </c>
      <c r="M115" s="301">
        <f>+Криворіж!T115</f>
        <v>1363.47</v>
      </c>
      <c r="N115" s="255">
        <f>+Криворіж!Q115</f>
        <v>1136.229</v>
      </c>
      <c r="O115" s="301">
        <f>+'Харків міськ'!T115</f>
        <v>1444.81</v>
      </c>
      <c r="P115" s="255">
        <f>+'Харків міськ'!Q115</f>
        <v>1204.0122000000001</v>
      </c>
      <c r="Q115" s="301">
        <f>+Київ!T115</f>
        <v>1334.49</v>
      </c>
      <c r="R115" s="255">
        <f>+Київ!Q115</f>
        <v>1112.0730000000001</v>
      </c>
      <c r="S115" s="301">
        <f>+Львів!T115</f>
        <v>1449.65</v>
      </c>
      <c r="T115" s="255">
        <f>+Львів!Q115</f>
        <v>1208.0382000000002</v>
      </c>
      <c r="U115" s="301">
        <f>+Житомир!T115</f>
        <v>1367.34</v>
      </c>
      <c r="V115" s="255">
        <f>+Житомир!Q115</f>
        <v>1139.4498000000001</v>
      </c>
      <c r="W115" s="301">
        <f>+Хмельницький!T115</f>
        <v>1324.91</v>
      </c>
      <c r="X115" s="255">
        <f>+Хмельницький!Q115</f>
        <v>1104.0942</v>
      </c>
      <c r="Y115" s="301">
        <f>+Вінниця!T115</f>
        <v>1282.6600000000001</v>
      </c>
      <c r="Z115" s="255">
        <f>+Вінниця!Q115</f>
        <v>1068.8850000000002</v>
      </c>
      <c r="AA115" s="301">
        <f>+Дніпропетровськ!T115</f>
        <v>1382.62</v>
      </c>
      <c r="AB115" s="255">
        <f>+Дніпропетровськ!Q115</f>
        <v>1152.1866</v>
      </c>
      <c r="AC115" s="301">
        <f>+Сумська!T115</f>
        <v>1382.62</v>
      </c>
      <c r="AD115" s="255">
        <f>+Сумська!Q115</f>
        <v>1152.1866</v>
      </c>
      <c r="AE115" s="301">
        <f>+ІвФранківськ!T115</f>
        <v>1258.77</v>
      </c>
      <c r="AF115" s="255">
        <f>+ІвФранківськ!Q115</f>
        <v>1048.9746</v>
      </c>
      <c r="AG115" s="301">
        <f>+Миколаїв!T115</f>
        <v>1560.06</v>
      </c>
      <c r="AH115" s="255">
        <f>+Миколаїв!Q115</f>
        <v>1300.0506000000003</v>
      </c>
      <c r="AI115" s="301">
        <f>+Усереднене!T115</f>
        <v>1823.14</v>
      </c>
      <c r="AJ115" s="255">
        <f>+Усереднене!Q115</f>
        <v>1519.2799999999997</v>
      </c>
      <c r="AK115" s="301">
        <f>+Усереднена!T115</f>
        <v>1372.92</v>
      </c>
      <c r="AL115" s="255">
        <f>+Усереднена!Q115</f>
        <v>1144.0980000000002</v>
      </c>
      <c r="AM115" s="274">
        <f t="shared" si="3"/>
        <v>-0.24694723816544653</v>
      </c>
    </row>
    <row r="116" spans="2:39" x14ac:dyDescent="0.25">
      <c r="B116" s="38" t="s">
        <v>220</v>
      </c>
      <c r="C116" s="119" t="s">
        <v>206</v>
      </c>
      <c r="D116" s="40" t="s">
        <v>203</v>
      </c>
      <c r="E116" s="68" t="s">
        <v>217</v>
      </c>
      <c r="F116" s="87" t="s">
        <v>218</v>
      </c>
      <c r="G116" s="290">
        <f>+Кропивницький!T116</f>
        <v>1270.3</v>
      </c>
      <c r="H116" s="255">
        <f>+Кропивницький!Q116</f>
        <v>1058.5793049999997</v>
      </c>
      <c r="I116" s="301">
        <f>+Дніпро!T116</f>
        <v>1177.54</v>
      </c>
      <c r="J116" s="255">
        <f>+Дніпро!Q116</f>
        <v>981.28010499999993</v>
      </c>
      <c r="K116" s="301">
        <f>+Харків!T116</f>
        <v>1018.18</v>
      </c>
      <c r="L116" s="255">
        <f>+Харків!Q116</f>
        <v>848.48310499999991</v>
      </c>
      <c r="M116" s="301">
        <f>+Криворіж!T116</f>
        <v>1161.23</v>
      </c>
      <c r="N116" s="255">
        <f>+Криворіж!Q116</f>
        <v>967.68930499999999</v>
      </c>
      <c r="O116" s="301">
        <f>+'Харків міськ'!T116</f>
        <v>1230.5</v>
      </c>
      <c r="P116" s="255">
        <f>+'Харків міськ'!Q116</f>
        <v>1025.4197049999998</v>
      </c>
      <c r="Q116" s="301">
        <f>+Київ!T116</f>
        <v>1136.54</v>
      </c>
      <c r="R116" s="255">
        <f>+Київ!Q116</f>
        <v>947.12010499999985</v>
      </c>
      <c r="S116" s="301">
        <f>+Львів!T116</f>
        <v>1234.6199999999999</v>
      </c>
      <c r="T116" s="255">
        <f>+Львів!Q116</f>
        <v>1028.8479049999999</v>
      </c>
      <c r="U116" s="301">
        <f>+Житомир!T116</f>
        <v>1164.52</v>
      </c>
      <c r="V116" s="255">
        <f>+Житомир!Q116</f>
        <v>970.43430499999988</v>
      </c>
      <c r="W116" s="301">
        <f>+Хмельницький!T116</f>
        <v>1128.3900000000001</v>
      </c>
      <c r="X116" s="255">
        <f>+Хмельницький!Q116</f>
        <v>940.32470499999988</v>
      </c>
      <c r="Y116" s="301">
        <f>+Вінниця!T116</f>
        <v>1092.4000000000001</v>
      </c>
      <c r="Z116" s="255">
        <f>+Вінниця!Q116</f>
        <v>910.33710499999995</v>
      </c>
      <c r="AA116" s="301">
        <f>+Дніпропетровськ!T116</f>
        <v>1177.54</v>
      </c>
      <c r="AB116" s="255">
        <f>+Дніпропетровськ!Q116</f>
        <v>981.28010499999993</v>
      </c>
      <c r="AC116" s="301">
        <f>+Сумська!T116</f>
        <v>1177.54</v>
      </c>
      <c r="AD116" s="255">
        <f>+Сумська!Q116</f>
        <v>981.28010499999993</v>
      </c>
      <c r="AE116" s="301">
        <f>+ІвФранківськ!T116</f>
        <v>1072.05</v>
      </c>
      <c r="AF116" s="255">
        <f>+ІвФранківськ!Q116</f>
        <v>893.37910499999998</v>
      </c>
      <c r="AG116" s="301">
        <f>+Миколаїв!T116</f>
        <v>1328.65</v>
      </c>
      <c r="AH116" s="255">
        <f>+Миколаїв!Q116</f>
        <v>1107.2085049999998</v>
      </c>
      <c r="AI116" s="301">
        <f>+Усереднене!T116</f>
        <v>1552.72</v>
      </c>
      <c r="AJ116" s="255">
        <f>+Усереднене!Q116</f>
        <v>1293.9299999999998</v>
      </c>
      <c r="AK116" s="301">
        <f>+Усереднена!T116</f>
        <v>1169.27</v>
      </c>
      <c r="AL116" s="255">
        <f>+Усереднена!Q116</f>
        <v>974.38863000000003</v>
      </c>
      <c r="AM116" s="274">
        <f t="shared" si="3"/>
        <v>-0.24695413971389477</v>
      </c>
    </row>
    <row r="117" spans="2:39" x14ac:dyDescent="0.25">
      <c r="B117" s="38" t="s">
        <v>221</v>
      </c>
      <c r="C117" s="119" t="s">
        <v>208</v>
      </c>
      <c r="D117" s="40" t="s">
        <v>203</v>
      </c>
      <c r="E117" s="68" t="s">
        <v>217</v>
      </c>
      <c r="F117" s="87" t="s">
        <v>218</v>
      </c>
      <c r="G117" s="290">
        <f>+Кропивницький!T117</f>
        <v>2287.04</v>
      </c>
      <c r="H117" s="255">
        <f>+Кропивницький!Q117</f>
        <v>1905.8685999999998</v>
      </c>
      <c r="I117" s="301">
        <f>+Дніпро!T117</f>
        <v>2120.0300000000002</v>
      </c>
      <c r="J117" s="255">
        <f>+Дніпро!Q117</f>
        <v>1766.6909999999998</v>
      </c>
      <c r="K117" s="301">
        <f>+Харків!T117</f>
        <v>1833.14</v>
      </c>
      <c r="L117" s="255">
        <f>+Харків!Q117</f>
        <v>1527.6197999999999</v>
      </c>
      <c r="M117" s="301">
        <f>+Криворіж!T117</f>
        <v>2090.66</v>
      </c>
      <c r="N117" s="255">
        <f>+Криворіж!Q117</f>
        <v>1742.2177999999999</v>
      </c>
      <c r="O117" s="301">
        <f>+'Харків міськ'!T117</f>
        <v>2215.38</v>
      </c>
      <c r="P117" s="255">
        <f>+'Харків міськ'!Q117</f>
        <v>1846.1495999999997</v>
      </c>
      <c r="Q117" s="301">
        <f>+Київ!T117</f>
        <v>2046.21</v>
      </c>
      <c r="R117" s="255">
        <f>+Київ!Q117</f>
        <v>1705.1785999999997</v>
      </c>
      <c r="S117" s="301">
        <f>+Львів!T117</f>
        <v>2222.79</v>
      </c>
      <c r="T117" s="255">
        <f>+Львів!Q117</f>
        <v>1852.3227999999999</v>
      </c>
      <c r="U117" s="301">
        <f>+Житомир!T117</f>
        <v>2096.59</v>
      </c>
      <c r="V117" s="255">
        <f>+Житомир!Q117</f>
        <v>1747.1587999999997</v>
      </c>
      <c r="W117" s="301">
        <f>+Хмельницький!T117</f>
        <v>2031.53</v>
      </c>
      <c r="X117" s="255">
        <f>+Хмельницький!Q117</f>
        <v>1692.942</v>
      </c>
      <c r="Y117" s="301">
        <f>+Вінниця!T117</f>
        <v>1966.75</v>
      </c>
      <c r="Z117" s="255">
        <f>+Вінниця!Q117</f>
        <v>1638.9569999999999</v>
      </c>
      <c r="AA117" s="301">
        <f>+Дніпропетровськ!T117</f>
        <v>2120.0300000000002</v>
      </c>
      <c r="AB117" s="255">
        <f>+Дніпропетровськ!Q117</f>
        <v>1766.6909999999998</v>
      </c>
      <c r="AC117" s="301">
        <f>+Сумська!T117</f>
        <v>2120.0300000000002</v>
      </c>
      <c r="AD117" s="255">
        <f>+Сумська!Q117</f>
        <v>1766.6909999999998</v>
      </c>
      <c r="AE117" s="301">
        <f>+ІвФранківськ!T117</f>
        <v>1930.12</v>
      </c>
      <c r="AF117" s="255">
        <f>+ІвФранківськ!Q117</f>
        <v>1608.4325999999996</v>
      </c>
      <c r="AG117" s="301">
        <f>+Миколаїв!T117</f>
        <v>2392.1</v>
      </c>
      <c r="AH117" s="255">
        <f>+Миколаїв!Q117</f>
        <v>1993.4157999999998</v>
      </c>
      <c r="AI117" s="301">
        <f>+Усереднене!T117</f>
        <v>2795.5</v>
      </c>
      <c r="AJ117" s="255">
        <f>+Усереднене!Q117</f>
        <v>2329.58</v>
      </c>
      <c r="AK117" s="301">
        <f>+Усереднена!T117</f>
        <v>2105.14</v>
      </c>
      <c r="AL117" s="255">
        <f>+Усереднена!Q117</f>
        <v>1754.2835999999998</v>
      </c>
      <c r="AM117" s="274">
        <f t="shared" si="3"/>
        <v>-0.24695284128469519</v>
      </c>
    </row>
    <row r="118" spans="2:39" x14ac:dyDescent="0.25">
      <c r="B118" s="38" t="s">
        <v>222</v>
      </c>
      <c r="C118" s="119" t="s">
        <v>209</v>
      </c>
      <c r="D118" s="40" t="s">
        <v>203</v>
      </c>
      <c r="E118" s="68" t="s">
        <v>217</v>
      </c>
      <c r="F118" s="87" t="s">
        <v>218</v>
      </c>
      <c r="G118" s="290">
        <f>+Кропивницький!T118</f>
        <v>1658.1</v>
      </c>
      <c r="H118" s="255">
        <f>+Кропивницький!Q118</f>
        <v>1381.7500849999999</v>
      </c>
      <c r="I118" s="301">
        <f>+Дніпро!T118</f>
        <v>1537.03</v>
      </c>
      <c r="J118" s="255">
        <f>+Дніпро!Q118</f>
        <v>1280.8560850000001</v>
      </c>
      <c r="K118" s="301">
        <f>+Харків!T118</f>
        <v>1329.04</v>
      </c>
      <c r="L118" s="255">
        <f>+Харків!Q118</f>
        <v>1107.5306849999999</v>
      </c>
      <c r="M118" s="301">
        <f>+Криворіж!T118</f>
        <v>1515.74</v>
      </c>
      <c r="N118" s="255">
        <f>+Криворіж!Q118</f>
        <v>1263.117285</v>
      </c>
      <c r="O118" s="301">
        <f>+'Харків міськ'!T118</f>
        <v>1606.16</v>
      </c>
      <c r="P118" s="255">
        <f>+'Харків міськ'!Q118</f>
        <v>1338.464485</v>
      </c>
      <c r="Q118" s="301">
        <f>+Київ!T118</f>
        <v>1483.52</v>
      </c>
      <c r="R118" s="255">
        <f>+Київ!Q118</f>
        <v>1236.265085</v>
      </c>
      <c r="S118" s="301">
        <f>+Львів!T118</f>
        <v>1611.53</v>
      </c>
      <c r="T118" s="255">
        <f>+Львів!Q118</f>
        <v>1342.941885</v>
      </c>
      <c r="U118" s="301">
        <f>+Житомир!T118</f>
        <v>1520.03</v>
      </c>
      <c r="V118" s="255">
        <f>+Житомир!Q118</f>
        <v>1266.691885</v>
      </c>
      <c r="W118" s="301">
        <f>+Хмельницький!T118</f>
        <v>1472.86</v>
      </c>
      <c r="X118" s="255">
        <f>+Хмельницький!Q118</f>
        <v>1227.3834850000001</v>
      </c>
      <c r="Y118" s="301">
        <f>+Вінниця!T118</f>
        <v>1425.9</v>
      </c>
      <c r="Z118" s="255">
        <f>+Вінниця!Q118</f>
        <v>1188.245885</v>
      </c>
      <c r="AA118" s="301">
        <f>+Дніпропетровськ!T118</f>
        <v>1537.03</v>
      </c>
      <c r="AB118" s="255">
        <f>+Дніпропетровськ!Q118</f>
        <v>1280.8560850000001</v>
      </c>
      <c r="AC118" s="301">
        <f>+Сумська!T118</f>
        <v>1537.03</v>
      </c>
      <c r="AD118" s="255">
        <f>+Сумська!Q118</f>
        <v>1280.8560850000001</v>
      </c>
      <c r="AE118" s="301">
        <f>+ІвФранківськ!T118</f>
        <v>1399.34</v>
      </c>
      <c r="AF118" s="255">
        <f>+ІвФранківськ!Q118</f>
        <v>1166.1150849999999</v>
      </c>
      <c r="AG118" s="301">
        <f>+Миколаїв!T118</f>
        <v>1734.27</v>
      </c>
      <c r="AH118" s="255">
        <f>+Миколаїв!Q118</f>
        <v>1445.2266849999999</v>
      </c>
      <c r="AI118" s="301">
        <f>+Усереднене!T118</f>
        <v>2026.72</v>
      </c>
      <c r="AJ118" s="255">
        <f>+Усереднене!Q118</f>
        <v>1688.93</v>
      </c>
      <c r="AK118" s="301">
        <f>+Усереднена!T118</f>
        <v>1526.26</v>
      </c>
      <c r="AL118" s="255">
        <f>+Усереднена!Q118</f>
        <v>1271.8901099999998</v>
      </c>
      <c r="AM118" s="274">
        <f t="shared" si="3"/>
        <v>-0.24692550312920028</v>
      </c>
    </row>
    <row r="119" spans="2:39" ht="30" x14ac:dyDescent="0.25">
      <c r="B119" s="38" t="s">
        <v>223</v>
      </c>
      <c r="C119" s="119" t="s">
        <v>211</v>
      </c>
      <c r="D119" s="40" t="s">
        <v>203</v>
      </c>
      <c r="E119" s="68" t="s">
        <v>217</v>
      </c>
      <c r="F119" s="87" t="s">
        <v>218</v>
      </c>
      <c r="G119" s="290">
        <f>+Кропивницький!T119</f>
        <v>2983.09</v>
      </c>
      <c r="H119" s="255">
        <f>+Кропивницький!Q119</f>
        <v>2485.9092000000001</v>
      </c>
      <c r="I119" s="301">
        <f>+Дніпро!T119</f>
        <v>2765.25</v>
      </c>
      <c r="J119" s="255">
        <f>+Дніпро!Q119</f>
        <v>2304.3732</v>
      </c>
      <c r="K119" s="301">
        <f>+Харків!T119</f>
        <v>2391.0500000000002</v>
      </c>
      <c r="L119" s="255">
        <f>+Харків!Q119</f>
        <v>1992.5412000000001</v>
      </c>
      <c r="M119" s="301">
        <f>+Криворіж!T119</f>
        <v>2726.95</v>
      </c>
      <c r="N119" s="255">
        <f>+Криворіж!Q119</f>
        <v>2272.4580000000001</v>
      </c>
      <c r="O119" s="301">
        <f>+'Харків міськ'!T119</f>
        <v>2889.63</v>
      </c>
      <c r="P119" s="255">
        <f>+'Харків міськ'!Q119</f>
        <v>2408.0244000000002</v>
      </c>
      <c r="Q119" s="301">
        <f>+Київ!T119</f>
        <v>2668.98</v>
      </c>
      <c r="R119" s="255">
        <f>+Київ!Q119</f>
        <v>2224.1460000000002</v>
      </c>
      <c r="S119" s="301">
        <f>+Львів!T119</f>
        <v>2899.29</v>
      </c>
      <c r="T119" s="255">
        <f>+Львів!Q119</f>
        <v>2416.0764000000004</v>
      </c>
      <c r="U119" s="301">
        <f>+Житомир!T119</f>
        <v>2734.68</v>
      </c>
      <c r="V119" s="255">
        <f>+Житомир!Q119</f>
        <v>2278.8996000000002</v>
      </c>
      <c r="W119" s="301">
        <f>+Хмельницький!T119</f>
        <v>2649.83</v>
      </c>
      <c r="X119" s="255">
        <f>+Хмельницький!Q119</f>
        <v>2208.1884</v>
      </c>
      <c r="Y119" s="301">
        <f>+Вінниця!T119</f>
        <v>2565.3200000000002</v>
      </c>
      <c r="Z119" s="255">
        <f>+Вінниця!Q119</f>
        <v>2137.7700000000004</v>
      </c>
      <c r="AA119" s="301">
        <f>+Дніпропетровськ!T119</f>
        <v>2765.25</v>
      </c>
      <c r="AB119" s="255">
        <f>+Дніпропетровськ!Q119</f>
        <v>2304.3732</v>
      </c>
      <c r="AC119" s="301">
        <f>+Сумська!T119</f>
        <v>2765.25</v>
      </c>
      <c r="AD119" s="255">
        <f>+Сумська!Q119</f>
        <v>2304.3732</v>
      </c>
      <c r="AE119" s="301">
        <f>+ІвФранківськ!T119</f>
        <v>2517.54</v>
      </c>
      <c r="AF119" s="255">
        <f>+ІвФранківськ!Q119</f>
        <v>2097.9492</v>
      </c>
      <c r="AG119" s="301">
        <f>+Миколаїв!T119</f>
        <v>3120.12</v>
      </c>
      <c r="AH119" s="255">
        <f>+Миколаїв!Q119</f>
        <v>2600.1012000000005</v>
      </c>
      <c r="AI119" s="301">
        <f>+Усереднене!T119</f>
        <v>3646.31</v>
      </c>
      <c r="AJ119" s="255">
        <f>+Усереднене!Q119</f>
        <v>3038.59</v>
      </c>
      <c r="AK119" s="301">
        <f>+Усереднена!T119</f>
        <v>2745.9</v>
      </c>
      <c r="AL119" s="255">
        <f>+Усереднена!Q119</f>
        <v>2288.2460000000005</v>
      </c>
      <c r="AM119" s="274">
        <f t="shared" si="3"/>
        <v>-0.24693821805508462</v>
      </c>
    </row>
    <row r="120" spans="2:39" ht="30" x14ac:dyDescent="0.25">
      <c r="B120" s="38" t="s">
        <v>36</v>
      </c>
      <c r="C120" s="80" t="s">
        <v>224</v>
      </c>
      <c r="D120" s="40" t="s">
        <v>213</v>
      </c>
      <c r="E120" s="68" t="s">
        <v>89</v>
      </c>
      <c r="F120" s="86" t="s">
        <v>49</v>
      </c>
      <c r="G120" s="249">
        <f>+Кропивницький!T120</f>
        <v>506.35</v>
      </c>
      <c r="H120" s="252">
        <f>+Кропивницький!Q120</f>
        <v>421.95449500000001</v>
      </c>
      <c r="I120" s="298">
        <f>+Дніпро!T120</f>
        <v>470.39</v>
      </c>
      <c r="J120" s="252">
        <f>+Дніпро!Q120</f>
        <v>391.99129499999998</v>
      </c>
      <c r="K120" s="298">
        <f>+Харків!T120</f>
        <v>408.58</v>
      </c>
      <c r="L120" s="252">
        <f>+Харків!Q120</f>
        <v>340.48289499999998</v>
      </c>
      <c r="M120" s="298">
        <f>+Криворіж!T120</f>
        <v>464.08</v>
      </c>
      <c r="N120" s="252">
        <f>+Криворіж!Q120</f>
        <v>386.73309499999999</v>
      </c>
      <c r="O120" s="298">
        <f>+'Харків міськ'!T120</f>
        <v>490.94</v>
      </c>
      <c r="P120" s="252">
        <f>+'Харків міськ'!Q120</f>
        <v>409.12009499999999</v>
      </c>
      <c r="Q120" s="298">
        <f>+Київ!T120</f>
        <v>454.48</v>
      </c>
      <c r="R120" s="252">
        <f>+Київ!Q120</f>
        <v>378.729895</v>
      </c>
      <c r="S120" s="298">
        <f>+Львів!T120</f>
        <v>492.54</v>
      </c>
      <c r="T120" s="252">
        <f>+Львів!Q120</f>
        <v>410.44989500000003</v>
      </c>
      <c r="U120" s="298">
        <f>+Житомир!T120</f>
        <v>465.34</v>
      </c>
      <c r="V120" s="252">
        <f>+Житомир!Q120</f>
        <v>387.78229499999998</v>
      </c>
      <c r="W120" s="298">
        <f>+Хмельницький!T120</f>
        <v>451.36</v>
      </c>
      <c r="X120" s="252">
        <f>+Хмельницький!Q120</f>
        <v>376.13129499999997</v>
      </c>
      <c r="Y120" s="298">
        <f>+Вінниця!T120</f>
        <v>437.35</v>
      </c>
      <c r="Z120" s="252">
        <f>+Вінниця!Q120</f>
        <v>364.455895</v>
      </c>
      <c r="AA120" s="298">
        <f>+Дніпропетровськ!T120</f>
        <v>470.39</v>
      </c>
      <c r="AB120" s="252">
        <f>+Дніпропетровськ!Q120</f>
        <v>391.99129499999998</v>
      </c>
      <c r="AC120" s="298">
        <f>+Сумська!T120</f>
        <v>470.39</v>
      </c>
      <c r="AD120" s="252">
        <f>+Сумська!Q120</f>
        <v>391.99129499999998</v>
      </c>
      <c r="AE120" s="298">
        <f>+ІвФранківськ!T120</f>
        <v>429.47</v>
      </c>
      <c r="AF120" s="252">
        <f>+ІвФранківськ!Q120</f>
        <v>357.89229499999999</v>
      </c>
      <c r="AG120" s="298">
        <f>+Миколаїв!T120</f>
        <v>528.98</v>
      </c>
      <c r="AH120" s="252">
        <f>+Миколаїв!Q120</f>
        <v>440.81569499999995</v>
      </c>
      <c r="AI120" s="298">
        <f>+Усереднене!T120</f>
        <v>602.16</v>
      </c>
      <c r="AJ120" s="252">
        <f>+Усереднене!Q120</f>
        <v>501.79999999999995</v>
      </c>
      <c r="AK120" s="298">
        <f>+Усереднена!T120</f>
        <v>467.19</v>
      </c>
      <c r="AL120" s="252">
        <f>+Усереднена!Q120</f>
        <v>389.32781749999998</v>
      </c>
      <c r="AM120" s="272">
        <f t="shared" si="3"/>
        <v>-0.22413747010761256</v>
      </c>
    </row>
    <row r="121" spans="2:39" x14ac:dyDescent="0.25">
      <c r="B121" s="38" t="s">
        <v>70</v>
      </c>
      <c r="C121" s="88" t="s">
        <v>214</v>
      </c>
      <c r="D121" s="40" t="s">
        <v>213</v>
      </c>
      <c r="E121" s="68" t="s">
        <v>89</v>
      </c>
      <c r="F121" s="86" t="s">
        <v>49</v>
      </c>
      <c r="G121" s="249">
        <f>+Кропивницький!T121</f>
        <v>910.92</v>
      </c>
      <c r="H121" s="252">
        <f>+Кропивницький!Q121</f>
        <v>759.10287999999991</v>
      </c>
      <c r="I121" s="298">
        <f>+Дніпро!T121</f>
        <v>846.24</v>
      </c>
      <c r="J121" s="252">
        <f>+Дніпро!Q121</f>
        <v>705.20327999999995</v>
      </c>
      <c r="K121" s="298">
        <f>+Харків!T121</f>
        <v>735.04</v>
      </c>
      <c r="L121" s="252">
        <f>+Харків!Q121</f>
        <v>612.53207999999995</v>
      </c>
      <c r="M121" s="298">
        <f>+Криворіж!T121</f>
        <v>834.9</v>
      </c>
      <c r="N121" s="252">
        <f>+Криворіж!Q121</f>
        <v>695.74827999999991</v>
      </c>
      <c r="O121" s="298">
        <f>+'Харків міськ'!T121</f>
        <v>883.22</v>
      </c>
      <c r="P121" s="252">
        <f>+'Харків міськ'!Q121</f>
        <v>736.02048000000002</v>
      </c>
      <c r="Q121" s="298">
        <f>+Київ!T121</f>
        <v>817.61</v>
      </c>
      <c r="R121" s="252">
        <f>+Київ!Q121</f>
        <v>681.34007999999994</v>
      </c>
      <c r="S121" s="298">
        <f>+Львів!T121</f>
        <v>886.09</v>
      </c>
      <c r="T121" s="252">
        <f>+Львів!Q121</f>
        <v>738.41167999999993</v>
      </c>
      <c r="U121" s="298">
        <f>+Житомир!T121</f>
        <v>837.15</v>
      </c>
      <c r="V121" s="252">
        <f>+Житомир!Q121</f>
        <v>697.62707999999986</v>
      </c>
      <c r="W121" s="298">
        <f>+Хмельницький!T121</f>
        <v>812</v>
      </c>
      <c r="X121" s="252">
        <f>+Хмельницький!Q121</f>
        <v>676.66747999999995</v>
      </c>
      <c r="Y121" s="298">
        <f>+Вінниця!T121</f>
        <v>786.79</v>
      </c>
      <c r="Z121" s="252">
        <f>+Вінниця!Q121</f>
        <v>655.6590799999999</v>
      </c>
      <c r="AA121" s="298">
        <f>+Дніпропетровськ!T121</f>
        <v>846.24</v>
      </c>
      <c r="AB121" s="252">
        <f>+Дніпропетровськ!Q121</f>
        <v>705.20327999999995</v>
      </c>
      <c r="AC121" s="298">
        <f>+Сумська!T121</f>
        <v>846.24</v>
      </c>
      <c r="AD121" s="252">
        <f>+Сумська!Q121</f>
        <v>705.20327999999995</v>
      </c>
      <c r="AE121" s="298">
        <f>+ІвФранківськ!T121</f>
        <v>772.63</v>
      </c>
      <c r="AF121" s="252">
        <f>+ІвФранківськ!Q121</f>
        <v>643.86167999999986</v>
      </c>
      <c r="AG121" s="298">
        <f>+Миколаїв!T121</f>
        <v>951.65</v>
      </c>
      <c r="AH121" s="252">
        <f>+Миколаїв!Q121</f>
        <v>793.04327999999987</v>
      </c>
      <c r="AI121" s="298">
        <f>+Усереднене!T121</f>
        <v>1083.32</v>
      </c>
      <c r="AJ121" s="252">
        <f>+Усереднене!Q121</f>
        <v>902.77</v>
      </c>
      <c r="AK121" s="298">
        <f>+Усереднена!T121</f>
        <v>840.5</v>
      </c>
      <c r="AL121" s="252">
        <f>+Усереднена!Q121</f>
        <v>700.4128199999999</v>
      </c>
      <c r="AM121" s="272">
        <f t="shared" si="3"/>
        <v>-0.22415142284302766</v>
      </c>
    </row>
    <row r="122" spans="2:39" ht="30" x14ac:dyDescent="0.25">
      <c r="B122" s="38" t="s">
        <v>38</v>
      </c>
      <c r="C122" s="96" t="s">
        <v>225</v>
      </c>
      <c r="D122" s="97" t="s">
        <v>195</v>
      </c>
      <c r="E122" s="68" t="s">
        <v>35</v>
      </c>
      <c r="F122" s="86" t="s">
        <v>226</v>
      </c>
      <c r="G122" s="249">
        <f>+Кропивницький!T122</f>
        <v>1019.23</v>
      </c>
      <c r="H122" s="252">
        <f>+Кропивницький!Q122</f>
        <v>849.35974999999996</v>
      </c>
      <c r="I122" s="298">
        <f>+Дніпро!T122</f>
        <v>944.8</v>
      </c>
      <c r="J122" s="252">
        <f>+Дніпро!Q122</f>
        <v>787.33494999999994</v>
      </c>
      <c r="K122" s="298">
        <f>+Харків!T122</f>
        <v>816.95</v>
      </c>
      <c r="L122" s="252">
        <f>+Харків!Q122</f>
        <v>680.79234999999994</v>
      </c>
      <c r="M122" s="298">
        <f>+Криворіж!T122</f>
        <v>931.71</v>
      </c>
      <c r="N122" s="252">
        <f>+Криворіж!Q122</f>
        <v>776.42814999999996</v>
      </c>
      <c r="O122" s="298">
        <f>+'Харків міськ'!T122</f>
        <v>987.3</v>
      </c>
      <c r="P122" s="252">
        <f>+'Харків міськ'!Q122</f>
        <v>822.75154999999995</v>
      </c>
      <c r="Q122" s="298">
        <f>+Київ!T122</f>
        <v>911.91</v>
      </c>
      <c r="R122" s="252">
        <f>+Київ!Q122</f>
        <v>759.92155000000002</v>
      </c>
      <c r="S122" s="298">
        <f>+Львів!T122</f>
        <v>990.6</v>
      </c>
      <c r="T122" s="252">
        <f>+Львів!Q122</f>
        <v>825.49654999999996</v>
      </c>
      <c r="U122" s="298">
        <f>+Житомир!T122</f>
        <v>934.35</v>
      </c>
      <c r="V122" s="252">
        <f>+Житомир!Q122</f>
        <v>778.62414999999987</v>
      </c>
      <c r="W122" s="298">
        <f>+Хмельницький!T122</f>
        <v>905.36</v>
      </c>
      <c r="X122" s="252">
        <f>+Хмельницький!Q122</f>
        <v>754.46814999999992</v>
      </c>
      <c r="Y122" s="298">
        <f>+Вінниця!T122</f>
        <v>876.49</v>
      </c>
      <c r="Z122" s="252">
        <f>+Вінниця!Q122</f>
        <v>730.40975000000003</v>
      </c>
      <c r="AA122" s="298">
        <f>+Дніпропетровськ!T122</f>
        <v>944.8</v>
      </c>
      <c r="AB122" s="252">
        <f>+Дніпропетровськ!Q122</f>
        <v>787.33494999999994</v>
      </c>
      <c r="AC122" s="298">
        <f>+Сумська!T122</f>
        <v>944.8</v>
      </c>
      <c r="AD122" s="252">
        <f>+Сумська!Q122</f>
        <v>787.33494999999994</v>
      </c>
      <c r="AE122" s="298">
        <f>+ІвФранківськ!T122</f>
        <v>860.17</v>
      </c>
      <c r="AF122" s="252">
        <f>+ІвФранківськ!Q122</f>
        <v>716.80674999999997</v>
      </c>
      <c r="AG122" s="298">
        <f>+Миколаїв!T122</f>
        <v>1066.05</v>
      </c>
      <c r="AH122" s="252">
        <f>+Миколаїв!Q122</f>
        <v>888.37534999999991</v>
      </c>
      <c r="AI122" s="298">
        <f>+Усереднене!T122</f>
        <v>1245.82</v>
      </c>
      <c r="AJ122" s="252">
        <f>+Усереднене!Q122</f>
        <v>1038.1799999999998</v>
      </c>
      <c r="AK122" s="298">
        <f>+Усереднена!T122</f>
        <v>938.18</v>
      </c>
      <c r="AL122" s="252">
        <f>+Усереднена!Q122</f>
        <v>781.81529999999987</v>
      </c>
      <c r="AM122" s="272">
        <f t="shared" si="3"/>
        <v>-0.24693665838293938</v>
      </c>
    </row>
    <row r="123" spans="2:39" x14ac:dyDescent="0.25">
      <c r="B123" s="95"/>
      <c r="C123" s="96"/>
      <c r="D123" s="97"/>
      <c r="E123" s="97"/>
      <c r="F123" s="98"/>
      <c r="G123" s="285"/>
      <c r="H123" s="251"/>
      <c r="I123" s="297"/>
      <c r="J123" s="251"/>
      <c r="K123" s="297"/>
      <c r="L123" s="251"/>
      <c r="M123" s="297"/>
      <c r="N123" s="251"/>
      <c r="O123" s="297"/>
      <c r="P123" s="251"/>
      <c r="Q123" s="297"/>
      <c r="R123" s="251"/>
      <c r="S123" s="297"/>
      <c r="T123" s="251"/>
      <c r="U123" s="297"/>
      <c r="V123" s="251"/>
      <c r="W123" s="297"/>
      <c r="X123" s="251"/>
      <c r="Y123" s="297"/>
      <c r="Z123" s="251"/>
      <c r="AA123" s="297"/>
      <c r="AB123" s="251"/>
      <c r="AC123" s="297"/>
      <c r="AD123" s="251"/>
      <c r="AE123" s="297"/>
      <c r="AF123" s="251"/>
      <c r="AG123" s="297"/>
      <c r="AH123" s="251"/>
      <c r="AI123" s="297"/>
      <c r="AJ123" s="251"/>
      <c r="AK123" s="297"/>
      <c r="AL123" s="251"/>
      <c r="AM123" s="271"/>
    </row>
    <row r="124" spans="2:39" ht="16.5" x14ac:dyDescent="0.25">
      <c r="B124" s="238" t="s">
        <v>227</v>
      </c>
      <c r="C124" s="239" t="s">
        <v>228</v>
      </c>
      <c r="D124" s="240"/>
      <c r="E124" s="241"/>
      <c r="F124" s="240"/>
      <c r="G124" s="291"/>
      <c r="H124" s="256"/>
      <c r="I124" s="302"/>
      <c r="J124" s="256"/>
      <c r="K124" s="302"/>
      <c r="L124" s="256"/>
      <c r="M124" s="302"/>
      <c r="N124" s="256"/>
      <c r="O124" s="302"/>
      <c r="P124" s="256"/>
      <c r="Q124" s="302"/>
      <c r="R124" s="256"/>
      <c r="S124" s="302"/>
      <c r="T124" s="256"/>
      <c r="U124" s="302"/>
      <c r="V124" s="256"/>
      <c r="W124" s="302"/>
      <c r="X124" s="256"/>
      <c r="Y124" s="302"/>
      <c r="Z124" s="256"/>
      <c r="AA124" s="302"/>
      <c r="AB124" s="256"/>
      <c r="AC124" s="302"/>
      <c r="AD124" s="256"/>
      <c r="AE124" s="302"/>
      <c r="AF124" s="256"/>
      <c r="AG124" s="302"/>
      <c r="AH124" s="256"/>
      <c r="AI124" s="302"/>
      <c r="AJ124" s="256"/>
      <c r="AK124" s="302"/>
      <c r="AL124" s="256"/>
      <c r="AM124" s="275"/>
    </row>
    <row r="125" spans="2:39" ht="30" x14ac:dyDescent="0.25">
      <c r="B125" s="38" t="s">
        <v>29</v>
      </c>
      <c r="C125" s="80" t="s">
        <v>229</v>
      </c>
      <c r="D125" s="40"/>
      <c r="E125" s="41"/>
      <c r="F125" s="40"/>
      <c r="G125" s="45"/>
      <c r="H125" s="257"/>
      <c r="I125" s="303"/>
      <c r="J125" s="257"/>
      <c r="K125" s="303"/>
      <c r="L125" s="257"/>
      <c r="M125" s="303"/>
      <c r="N125" s="257"/>
      <c r="O125" s="303"/>
      <c r="P125" s="257"/>
      <c r="Q125" s="303"/>
      <c r="R125" s="257"/>
      <c r="S125" s="303"/>
      <c r="T125" s="257"/>
      <c r="U125" s="303"/>
      <c r="V125" s="257"/>
      <c r="W125" s="303"/>
      <c r="X125" s="257"/>
      <c r="Y125" s="303"/>
      <c r="Z125" s="257"/>
      <c r="AA125" s="303"/>
      <c r="AB125" s="257"/>
      <c r="AC125" s="303"/>
      <c r="AD125" s="257"/>
      <c r="AE125" s="303"/>
      <c r="AF125" s="257"/>
      <c r="AG125" s="303"/>
      <c r="AH125" s="257"/>
      <c r="AI125" s="303"/>
      <c r="AJ125" s="257"/>
      <c r="AK125" s="303"/>
      <c r="AL125" s="257"/>
      <c r="AM125" s="276"/>
    </row>
    <row r="126" spans="2:39" x14ac:dyDescent="0.25">
      <c r="B126" s="38" t="s">
        <v>45</v>
      </c>
      <c r="C126" s="81" t="s">
        <v>230</v>
      </c>
      <c r="D126" s="40" t="s">
        <v>231</v>
      </c>
      <c r="E126" s="68" t="s">
        <v>217</v>
      </c>
      <c r="F126" s="87" t="s">
        <v>218</v>
      </c>
      <c r="G126" s="290">
        <f>+Кропивницький!T126</f>
        <v>3070.1</v>
      </c>
      <c r="H126" s="255">
        <f>+Кропивницький!Q126</f>
        <v>2558.4137249999994</v>
      </c>
      <c r="I126" s="301">
        <f>+Дніпро!T126</f>
        <v>2845.9</v>
      </c>
      <c r="J126" s="255">
        <f>+Дніпро!Q126</f>
        <v>2371.5829249999997</v>
      </c>
      <c r="K126" s="301">
        <f>+Харків!T126</f>
        <v>2460.79</v>
      </c>
      <c r="L126" s="255">
        <f>+Харків!Q126</f>
        <v>2050.6619249999999</v>
      </c>
      <c r="M126" s="301">
        <f>+Криворіж!T126</f>
        <v>2806.49</v>
      </c>
      <c r="N126" s="255">
        <f>+Криворіж!Q126</f>
        <v>2338.7405249999997</v>
      </c>
      <c r="O126" s="301">
        <f>+'Харків міськ'!T126</f>
        <v>2973.91</v>
      </c>
      <c r="P126" s="255">
        <f>+'Харків міськ'!Q126</f>
        <v>2478.2597249999999</v>
      </c>
      <c r="Q126" s="301">
        <f>+Київ!T126</f>
        <v>2746.83</v>
      </c>
      <c r="R126" s="255">
        <f>+Київ!Q126</f>
        <v>2289.0255249999996</v>
      </c>
      <c r="S126" s="301">
        <f>+Львів!T126</f>
        <v>2983.85</v>
      </c>
      <c r="T126" s="255">
        <f>+Львів!Q126</f>
        <v>2486.543525</v>
      </c>
      <c r="U126" s="301">
        <f>+Житомир!T126</f>
        <v>2814.44</v>
      </c>
      <c r="V126" s="255">
        <f>+Житомир!Q126</f>
        <v>2345.3651249999998</v>
      </c>
      <c r="W126" s="301">
        <f>+Хмельницький!T126</f>
        <v>2727.11</v>
      </c>
      <c r="X126" s="255">
        <f>+Хмельницький!Q126</f>
        <v>2272.5921249999997</v>
      </c>
      <c r="Y126" s="301">
        <f>+Вінниця!T126</f>
        <v>2640.15</v>
      </c>
      <c r="Z126" s="255">
        <f>+Вінниця!Q126</f>
        <v>2200.1241249999994</v>
      </c>
      <c r="AA126" s="301">
        <f>+Дніпропетровськ!T126</f>
        <v>2845.9</v>
      </c>
      <c r="AB126" s="255">
        <f>+Дніпропетровськ!Q126</f>
        <v>2371.5829249999997</v>
      </c>
      <c r="AC126" s="301">
        <f>+Сумська!T126</f>
        <v>2845.9</v>
      </c>
      <c r="AD126" s="255">
        <f>+Сумська!Q126</f>
        <v>2371.5829249999997</v>
      </c>
      <c r="AE126" s="301">
        <f>+ІвФранківськ!T126</f>
        <v>2590.9699999999998</v>
      </c>
      <c r="AF126" s="255">
        <f>+ІвФранківськ!Q126</f>
        <v>2159.1443249999998</v>
      </c>
      <c r="AG126" s="301">
        <f>+Миколаїв!T126</f>
        <v>3211.12</v>
      </c>
      <c r="AH126" s="255">
        <f>+Миколаїв!Q126</f>
        <v>2675.9363249999997</v>
      </c>
      <c r="AI126" s="301">
        <f>+Усереднене!T126</f>
        <v>3752.6</v>
      </c>
      <c r="AJ126" s="255">
        <f>+Усереднене!Q126</f>
        <v>3127.17</v>
      </c>
      <c r="AK126" s="301">
        <f>+Усереднена!T126</f>
        <v>2825.99</v>
      </c>
      <c r="AL126" s="255">
        <f>+Усереднена!Q126</f>
        <v>2354.9875499999998</v>
      </c>
      <c r="AM126" s="274">
        <f t="shared" si="3"/>
        <v>-0.24692691794817687</v>
      </c>
    </row>
    <row r="127" spans="2:39" x14ac:dyDescent="0.25">
      <c r="B127" s="38" t="s">
        <v>204</v>
      </c>
      <c r="C127" s="84" t="s">
        <v>214</v>
      </c>
      <c r="D127" s="40" t="s">
        <v>231</v>
      </c>
      <c r="E127" s="68" t="s">
        <v>217</v>
      </c>
      <c r="F127" s="87" t="s">
        <v>218</v>
      </c>
      <c r="G127" s="290">
        <f>+Кропивницький!T127</f>
        <v>5986.07</v>
      </c>
      <c r="H127" s="255">
        <f>+Кропивницький!Q127</f>
        <v>4988.3886399999992</v>
      </c>
      <c r="I127" s="301">
        <f>+Дніпро!T127</f>
        <v>5548.93</v>
      </c>
      <c r="J127" s="255">
        <f>+Дніпро!Q127</f>
        <v>4624.1088399999999</v>
      </c>
      <c r="K127" s="301">
        <f>+Харків!T127</f>
        <v>4798.03</v>
      </c>
      <c r="L127" s="255">
        <f>+Харків!Q127</f>
        <v>3998.3586399999995</v>
      </c>
      <c r="M127" s="301">
        <f>+Криворіж!T127</f>
        <v>5472.07</v>
      </c>
      <c r="N127" s="255">
        <f>+Криворіж!Q127</f>
        <v>4560.0588399999997</v>
      </c>
      <c r="O127" s="301">
        <f>+'Харків міськ'!T127</f>
        <v>5798.51</v>
      </c>
      <c r="P127" s="255">
        <f>+'Харків міськ'!Q127</f>
        <v>4832.0944399999998</v>
      </c>
      <c r="Q127" s="301">
        <f>+Київ!T127</f>
        <v>5355.74</v>
      </c>
      <c r="R127" s="255">
        <f>+Київ!Q127</f>
        <v>4463.1176399999995</v>
      </c>
      <c r="S127" s="301">
        <f>+Львів!T127</f>
        <v>5817.91</v>
      </c>
      <c r="T127" s="255">
        <f>+Львів!Q127</f>
        <v>4848.2594399999998</v>
      </c>
      <c r="U127" s="301">
        <f>+Житомир!T127</f>
        <v>5487.59</v>
      </c>
      <c r="V127" s="255">
        <f>+Житомир!Q127</f>
        <v>4572.9908399999995</v>
      </c>
      <c r="W127" s="301">
        <f>+Хмельницький!T127</f>
        <v>5317.31</v>
      </c>
      <c r="X127" s="255">
        <f>+Хмельницький!Q127</f>
        <v>4431.0926399999998</v>
      </c>
      <c r="Y127" s="301">
        <f>+Вінниця!T127</f>
        <v>5147.75</v>
      </c>
      <c r="Z127" s="255">
        <f>+Вінниця!Q127</f>
        <v>4289.7922399999998</v>
      </c>
      <c r="AA127" s="301">
        <f>+Дніпропетровськ!T127</f>
        <v>5548.93</v>
      </c>
      <c r="AB127" s="255">
        <f>+Дніпропетровськ!Q127</f>
        <v>4624.1088399999999</v>
      </c>
      <c r="AC127" s="301">
        <f>+Сумська!T127</f>
        <v>5548.93</v>
      </c>
      <c r="AD127" s="255">
        <f>+Сумська!Q127</f>
        <v>4624.1088399999999</v>
      </c>
      <c r="AE127" s="301">
        <f>+ІвФранківськ!T127</f>
        <v>5051.8599999999997</v>
      </c>
      <c r="AF127" s="255">
        <f>+ІвФранківськ!Q127</f>
        <v>4209.8822399999999</v>
      </c>
      <c r="AG127" s="301">
        <f>+Миколаїв!T127</f>
        <v>6261.03</v>
      </c>
      <c r="AH127" s="255">
        <f>+Миколаїв!Q127</f>
        <v>5217.5290399999994</v>
      </c>
      <c r="AI127" s="301">
        <f>+Усереднене!T127</f>
        <v>7316.87</v>
      </c>
      <c r="AJ127" s="255">
        <f>+Усереднене!Q127</f>
        <v>6097.3900000000012</v>
      </c>
      <c r="AK127" s="301">
        <f>+Усереднена!T127</f>
        <v>5510.11</v>
      </c>
      <c r="AL127" s="255">
        <f>+Усереднена!Q127</f>
        <v>4591.7546399999992</v>
      </c>
      <c r="AM127" s="274">
        <f t="shared" si="3"/>
        <v>-0.24693112298868888</v>
      </c>
    </row>
    <row r="128" spans="2:39" x14ac:dyDescent="0.25">
      <c r="B128" s="38" t="s">
        <v>50</v>
      </c>
      <c r="C128" s="81" t="s">
        <v>232</v>
      </c>
      <c r="D128" s="40" t="s">
        <v>231</v>
      </c>
      <c r="E128" s="68" t="s">
        <v>217</v>
      </c>
      <c r="F128" s="87" t="s">
        <v>218</v>
      </c>
      <c r="G128" s="290">
        <f>+Кропивницький!T128</f>
        <v>4606.38</v>
      </c>
      <c r="H128" s="255">
        <f>+Кропивницький!Q128</f>
        <v>3838.6519149999999</v>
      </c>
      <c r="I128" s="301">
        <f>+Дніпро!T128</f>
        <v>4270</v>
      </c>
      <c r="J128" s="255">
        <f>+Дніпро!Q128</f>
        <v>3558.3325150000001</v>
      </c>
      <c r="K128" s="301">
        <f>+Харків!T128</f>
        <v>3692.17</v>
      </c>
      <c r="L128" s="255">
        <f>+Харків!Q128</f>
        <v>3076.8107150000001</v>
      </c>
      <c r="M128" s="301">
        <f>+Криворіж!T128</f>
        <v>4210.8500000000004</v>
      </c>
      <c r="N128" s="255">
        <f>+Криворіж!Q128</f>
        <v>3509.044515</v>
      </c>
      <c r="O128" s="301">
        <f>+'Харків міськ'!T128</f>
        <v>4462.0600000000004</v>
      </c>
      <c r="P128" s="255">
        <f>+'Харків міськ'!Q128</f>
        <v>3718.3843150000002</v>
      </c>
      <c r="Q128" s="301">
        <f>+Київ!T128</f>
        <v>4121.34</v>
      </c>
      <c r="R128" s="255">
        <f>+Київ!Q128</f>
        <v>3434.4537150000001</v>
      </c>
      <c r="S128" s="301">
        <f>+Львів!T128</f>
        <v>4476.9799999999996</v>
      </c>
      <c r="T128" s="255">
        <f>+Львів!Q128</f>
        <v>3730.8161150000001</v>
      </c>
      <c r="U128" s="301">
        <f>+Житомир!T128</f>
        <v>4222.8</v>
      </c>
      <c r="V128" s="255">
        <f>+Житомир!Q128</f>
        <v>3518.9997150000004</v>
      </c>
      <c r="W128" s="301">
        <f>+Хмельницький!T128</f>
        <v>4091.77</v>
      </c>
      <c r="X128" s="255">
        <f>+Хмельницький!Q128</f>
        <v>3409.8097149999999</v>
      </c>
      <c r="Y128" s="301">
        <f>+Вінниця!T128</f>
        <v>3961.29</v>
      </c>
      <c r="Z128" s="255">
        <f>+Вінниця!Q128</f>
        <v>3301.0711150000002</v>
      </c>
      <c r="AA128" s="301">
        <f>+Дніпропетровськ!T128</f>
        <v>4270</v>
      </c>
      <c r="AB128" s="255">
        <f>+Дніпропетровськ!Q128</f>
        <v>3558.3325150000001</v>
      </c>
      <c r="AC128" s="301">
        <f>+Сумська!T128</f>
        <v>4270</v>
      </c>
      <c r="AD128" s="255">
        <f>+Сумська!Q128</f>
        <v>3558.3325150000001</v>
      </c>
      <c r="AE128" s="301">
        <f>+ІвФранківськ!T128</f>
        <v>3887.5</v>
      </c>
      <c r="AF128" s="255">
        <f>+ІвФранківськ!Q128</f>
        <v>3239.5831149999999</v>
      </c>
      <c r="AG128" s="301">
        <f>+Миколаїв!T128</f>
        <v>4817.99</v>
      </c>
      <c r="AH128" s="255">
        <f>+Миколаїв!Q128</f>
        <v>4014.9907150000004</v>
      </c>
      <c r="AI128" s="301">
        <f>+Усереднене!T128</f>
        <v>5630.5</v>
      </c>
      <c r="AJ128" s="255">
        <f>+Усереднене!Q128</f>
        <v>4692.08</v>
      </c>
      <c r="AK128" s="301">
        <f>+Усереднена!T128</f>
        <v>4240.13</v>
      </c>
      <c r="AL128" s="255">
        <f>+Усереднена!Q128</f>
        <v>3533.4414900000006</v>
      </c>
      <c r="AM128" s="274">
        <f t="shared" si="3"/>
        <v>-0.24693494356447446</v>
      </c>
    </row>
    <row r="129" spans="2:39" x14ac:dyDescent="0.25">
      <c r="B129" s="38" t="s">
        <v>207</v>
      </c>
      <c r="C129" s="84" t="s">
        <v>214</v>
      </c>
      <c r="D129" s="40" t="s">
        <v>231</v>
      </c>
      <c r="E129" s="68" t="s">
        <v>217</v>
      </c>
      <c r="F129" s="87" t="s">
        <v>218</v>
      </c>
      <c r="G129" s="290">
        <f>+Кропивницький!T129</f>
        <v>8979.11</v>
      </c>
      <c r="H129" s="255">
        <f>+Кропивницький!Q129</f>
        <v>7482.5940600000004</v>
      </c>
      <c r="I129" s="301">
        <f>+Дніпро!T129</f>
        <v>8323.4</v>
      </c>
      <c r="J129" s="255">
        <f>+Дніпро!Q129</f>
        <v>6936.1682599999995</v>
      </c>
      <c r="K129" s="301">
        <f>+Харків!T129</f>
        <v>7197.06</v>
      </c>
      <c r="L129" s="255">
        <f>+Харків!Q129</f>
        <v>5997.5490600000003</v>
      </c>
      <c r="M129" s="301">
        <f>+Криворіж!T129</f>
        <v>8208.1299999999992</v>
      </c>
      <c r="N129" s="255">
        <f>+Криворіж!Q129</f>
        <v>6840.1054599999998</v>
      </c>
      <c r="O129" s="301">
        <f>+'Харків міськ'!T129</f>
        <v>8697.7900000000009</v>
      </c>
      <c r="P129" s="255">
        <f>+'Харків міськ'!Q129</f>
        <v>7248.1588600000005</v>
      </c>
      <c r="Q129" s="301">
        <f>+Київ!T129</f>
        <v>8033.62</v>
      </c>
      <c r="R129" s="255">
        <f>+Київ!Q129</f>
        <v>6694.6814599999998</v>
      </c>
      <c r="S129" s="301">
        <f>+Львів!T129</f>
        <v>8726.8700000000008</v>
      </c>
      <c r="T129" s="255">
        <f>+Львів!Q129</f>
        <v>7272.3880600000002</v>
      </c>
      <c r="U129" s="301">
        <f>+Житомир!T129</f>
        <v>8231.39</v>
      </c>
      <c r="V129" s="255">
        <f>+Житомир!Q129</f>
        <v>6859.4912599999998</v>
      </c>
      <c r="W129" s="301">
        <f>+Хмельницький!T129</f>
        <v>7975.98</v>
      </c>
      <c r="X129" s="255">
        <f>+Хмельницький!Q129</f>
        <v>6646.650059999999</v>
      </c>
      <c r="Y129" s="301">
        <f>+Вінниця!T129</f>
        <v>7721.62</v>
      </c>
      <c r="Z129" s="255">
        <f>+Вінниця!Q129</f>
        <v>6434.6872599999997</v>
      </c>
      <c r="AA129" s="301">
        <f>+Дніпропетровськ!T129</f>
        <v>8323.4</v>
      </c>
      <c r="AB129" s="255">
        <f>+Дніпропетровськ!Q129</f>
        <v>6936.1682599999995</v>
      </c>
      <c r="AC129" s="301">
        <f>+Сумська!T129</f>
        <v>8323.4</v>
      </c>
      <c r="AD129" s="255">
        <f>+Сумська!Q129</f>
        <v>6936.1682599999995</v>
      </c>
      <c r="AE129" s="301">
        <f>+ІвФранківськ!T129</f>
        <v>7577.8</v>
      </c>
      <c r="AF129" s="255">
        <f>+ІвФранківськ!Q129</f>
        <v>6314.83446</v>
      </c>
      <c r="AG129" s="301">
        <f>+Миколаїв!T129</f>
        <v>9391.57</v>
      </c>
      <c r="AH129" s="255">
        <f>+Миколаїв!Q129</f>
        <v>7826.3046599999998</v>
      </c>
      <c r="AI129" s="301">
        <f>+Усереднене!T129</f>
        <v>10975.3</v>
      </c>
      <c r="AJ129" s="255">
        <f>+Усереднене!Q129</f>
        <v>9146.0800000000017</v>
      </c>
      <c r="AK129" s="301">
        <f>+Усереднена!T129</f>
        <v>8265.16</v>
      </c>
      <c r="AL129" s="255">
        <f>+Усереднена!Q129</f>
        <v>6887.6319599999997</v>
      </c>
      <c r="AM129" s="274">
        <f t="shared" si="3"/>
        <v>-0.24693071129926719</v>
      </c>
    </row>
    <row r="130" spans="2:39" x14ac:dyDescent="0.25">
      <c r="B130" s="38" t="s">
        <v>52</v>
      </c>
      <c r="C130" s="81" t="s">
        <v>233</v>
      </c>
      <c r="D130" s="40" t="s">
        <v>231</v>
      </c>
      <c r="E130" s="68" t="s">
        <v>217</v>
      </c>
      <c r="F130" s="87" t="s">
        <v>218</v>
      </c>
      <c r="G130" s="290">
        <f>+Кропивницький!T130</f>
        <v>6140.21</v>
      </c>
      <c r="H130" s="255">
        <f>+Кропивницький!Q130</f>
        <v>5116.839649999999</v>
      </c>
      <c r="I130" s="301">
        <f>+Дніпро!T130</f>
        <v>5691.81</v>
      </c>
      <c r="J130" s="255">
        <f>+Дніпро!Q130</f>
        <v>4743.1780499999995</v>
      </c>
      <c r="K130" s="301">
        <f>+Харків!T130</f>
        <v>4921.59</v>
      </c>
      <c r="L130" s="255">
        <f>+Харків!Q130</f>
        <v>4101.3238499999998</v>
      </c>
      <c r="M130" s="301">
        <f>+Криворіж!T130</f>
        <v>5612.98</v>
      </c>
      <c r="N130" s="255">
        <f>+Криворіж!Q130</f>
        <v>4677.4810499999994</v>
      </c>
      <c r="O130" s="301">
        <f>+'Харків міськ'!T130</f>
        <v>5947.82</v>
      </c>
      <c r="P130" s="255">
        <f>+'Харків міськ'!Q130</f>
        <v>4956.5194499999998</v>
      </c>
      <c r="Q130" s="301">
        <f>+Київ!T130</f>
        <v>5493.65</v>
      </c>
      <c r="R130" s="255">
        <f>+Київ!Q130</f>
        <v>4578.038849999999</v>
      </c>
      <c r="S130" s="301">
        <f>+Львів!T130</f>
        <v>5967.72</v>
      </c>
      <c r="T130" s="255">
        <f>+Львів!Q130</f>
        <v>4973.0992499999993</v>
      </c>
      <c r="U130" s="301">
        <f>+Житомир!T130</f>
        <v>5628.89</v>
      </c>
      <c r="V130" s="255">
        <f>+Житомир!Q130</f>
        <v>4690.7424499999997</v>
      </c>
      <c r="W130" s="301">
        <f>+Хмельницький!T130</f>
        <v>5454.24</v>
      </c>
      <c r="X130" s="255">
        <f>+Хмельницький!Q130</f>
        <v>4545.1964499999995</v>
      </c>
      <c r="Y130" s="301">
        <f>+Вінниця!T130</f>
        <v>5280.3</v>
      </c>
      <c r="Z130" s="255">
        <f>+Вінниця!Q130</f>
        <v>4400.2482499999987</v>
      </c>
      <c r="AA130" s="301">
        <f>+Дніпропетровськ!T130</f>
        <v>5691.81</v>
      </c>
      <c r="AB130" s="255">
        <f>+Дніпропетровськ!Q130</f>
        <v>4743.1780499999995</v>
      </c>
      <c r="AC130" s="301">
        <f>+Сумська!T130</f>
        <v>5691.81</v>
      </c>
      <c r="AD130" s="255">
        <f>+Сумська!Q130</f>
        <v>4743.1780499999995</v>
      </c>
      <c r="AE130" s="301">
        <f>+ІвФранківськ!T130</f>
        <v>5181.95</v>
      </c>
      <c r="AF130" s="255">
        <f>+ІвФранківськ!Q130</f>
        <v>4318.2886499999995</v>
      </c>
      <c r="AG130" s="301">
        <f>+Миколаїв!T130</f>
        <v>6422.26</v>
      </c>
      <c r="AH130" s="255">
        <f>+Миколаїв!Q130</f>
        <v>5351.8848499999995</v>
      </c>
      <c r="AI130" s="301">
        <f>+Усереднене!T130</f>
        <v>7505.27</v>
      </c>
      <c r="AJ130" s="255">
        <f>+Усереднене!Q130</f>
        <v>6254.39</v>
      </c>
      <c r="AK130" s="301">
        <f>+Усереднена!T130</f>
        <v>5651.9800000000005</v>
      </c>
      <c r="AL130" s="255">
        <f>+Усереднена!Q130</f>
        <v>4709.9750999999997</v>
      </c>
      <c r="AM130" s="274">
        <f t="shared" si="3"/>
        <v>-0.24693293830413526</v>
      </c>
    </row>
    <row r="131" spans="2:39" x14ac:dyDescent="0.25">
      <c r="B131" s="38" t="s">
        <v>210</v>
      </c>
      <c r="C131" s="84" t="s">
        <v>214</v>
      </c>
      <c r="D131" s="40" t="s">
        <v>231</v>
      </c>
      <c r="E131" s="68" t="s">
        <v>217</v>
      </c>
      <c r="F131" s="87" t="s">
        <v>218</v>
      </c>
      <c r="G131" s="290">
        <f>+Кропивницький!T131</f>
        <v>11974.62</v>
      </c>
      <c r="H131" s="255">
        <f>+Кропивницький!Q131</f>
        <v>9978.8477349999994</v>
      </c>
      <c r="I131" s="301">
        <f>+Дніпро!T131</f>
        <v>11100.17</v>
      </c>
      <c r="J131" s="255">
        <f>+Дніпро!Q131</f>
        <v>9250.1417350000011</v>
      </c>
      <c r="K131" s="301">
        <f>+Харків!T131</f>
        <v>9598.08</v>
      </c>
      <c r="L131" s="255">
        <f>+Харків!Q131</f>
        <v>7998.3973349999997</v>
      </c>
      <c r="M131" s="301">
        <f>+Криворіж!T131</f>
        <v>10946.44</v>
      </c>
      <c r="N131" s="255">
        <f>+Криворіж!Q131</f>
        <v>9122.0295349999978</v>
      </c>
      <c r="O131" s="301">
        <f>+'Харків міськ'!T131</f>
        <v>11599.45</v>
      </c>
      <c r="P131" s="255">
        <f>+'Харків міськ'!Q131</f>
        <v>9666.2105349999983</v>
      </c>
      <c r="Q131" s="301">
        <f>+Київ!T131</f>
        <v>10713.72</v>
      </c>
      <c r="R131" s="255">
        <f>+Київ!Q131</f>
        <v>8928.0983349999988</v>
      </c>
      <c r="S131" s="301">
        <f>+Львів!T131</f>
        <v>11638.23</v>
      </c>
      <c r="T131" s="255">
        <f>+Львів!Q131</f>
        <v>9698.5283349999991</v>
      </c>
      <c r="U131" s="301">
        <f>+Житомир!T131</f>
        <v>10977.46</v>
      </c>
      <c r="V131" s="255">
        <f>+Житомир!Q131</f>
        <v>9147.8813349999982</v>
      </c>
      <c r="W131" s="301">
        <f>+Хмельницький!T131</f>
        <v>10636.84</v>
      </c>
      <c r="X131" s="255">
        <f>+Хмельницький!Q131</f>
        <v>8864.0361349999985</v>
      </c>
      <c r="Y131" s="301">
        <f>+Вінниця!T131</f>
        <v>10297.629999999999</v>
      </c>
      <c r="Z131" s="255">
        <f>+Вінниця!Q131</f>
        <v>8581.3621349999994</v>
      </c>
      <c r="AA131" s="301">
        <f>+Дніпропетровськ!T131</f>
        <v>11100.17</v>
      </c>
      <c r="AB131" s="255">
        <f>+Дніпропетровськ!Q131</f>
        <v>9250.1417350000011</v>
      </c>
      <c r="AC131" s="301">
        <f>+Сумська!T131</f>
        <v>11100.17</v>
      </c>
      <c r="AD131" s="255">
        <f>+Сумська!Q131</f>
        <v>9250.1417350000011</v>
      </c>
      <c r="AE131" s="301">
        <f>+ІвФранківськ!T131</f>
        <v>10105.82</v>
      </c>
      <c r="AF131" s="255">
        <f>+ІвФранківськ!Q131</f>
        <v>8421.5177349999994</v>
      </c>
      <c r="AG131" s="301">
        <f>+Миколаїв!T131</f>
        <v>12524.69</v>
      </c>
      <c r="AH131" s="255">
        <f>+Миколаїв!Q131</f>
        <v>10437.238335000002</v>
      </c>
      <c r="AI131" s="301">
        <f>+Усереднене!T131</f>
        <v>14636.78</v>
      </c>
      <c r="AJ131" s="255">
        <f>+Усереднене!Q131</f>
        <v>12197.32</v>
      </c>
      <c r="AK131" s="301">
        <f>+Усереднена!T131</f>
        <v>11022.5</v>
      </c>
      <c r="AL131" s="255">
        <f>+Усереднена!Q131</f>
        <v>9185.419609999999</v>
      </c>
      <c r="AM131" s="274">
        <f t="shared" si="3"/>
        <v>-0.246931325077968</v>
      </c>
    </row>
    <row r="132" spans="2:39" ht="30" x14ac:dyDescent="0.25">
      <c r="B132" s="38" t="s">
        <v>32</v>
      </c>
      <c r="C132" s="80" t="s">
        <v>234</v>
      </c>
      <c r="D132" s="40"/>
      <c r="E132" s="40"/>
      <c r="F132" s="41"/>
      <c r="G132" s="249"/>
      <c r="H132" s="252"/>
      <c r="I132" s="298"/>
      <c r="J132" s="252"/>
      <c r="K132" s="298"/>
      <c r="L132" s="252"/>
      <c r="M132" s="298"/>
      <c r="N132" s="252"/>
      <c r="O132" s="298"/>
      <c r="P132" s="252"/>
      <c r="Q132" s="298"/>
      <c r="R132" s="252"/>
      <c r="S132" s="298"/>
      <c r="T132" s="252"/>
      <c r="U132" s="298"/>
      <c r="V132" s="252"/>
      <c r="W132" s="298"/>
      <c r="X132" s="252"/>
      <c r="Y132" s="298"/>
      <c r="Z132" s="252"/>
      <c r="AA132" s="298"/>
      <c r="AB132" s="252"/>
      <c r="AC132" s="298"/>
      <c r="AD132" s="252"/>
      <c r="AE132" s="298"/>
      <c r="AF132" s="252"/>
      <c r="AG132" s="298"/>
      <c r="AH132" s="252"/>
      <c r="AI132" s="298"/>
      <c r="AJ132" s="252"/>
      <c r="AK132" s="298"/>
      <c r="AL132" s="252"/>
      <c r="AM132" s="272"/>
    </row>
    <row r="133" spans="2:39" x14ac:dyDescent="0.25">
      <c r="B133" s="38" t="s">
        <v>61</v>
      </c>
      <c r="C133" s="81" t="s">
        <v>230</v>
      </c>
      <c r="D133" s="40" t="s">
        <v>231</v>
      </c>
      <c r="E133" s="68" t="s">
        <v>217</v>
      </c>
      <c r="F133" s="87" t="s">
        <v>218</v>
      </c>
      <c r="G133" s="290">
        <f>+Кропивницький!T133</f>
        <v>3189.43</v>
      </c>
      <c r="H133" s="255">
        <f>+Кропивницький!Q133</f>
        <v>2657.8573650000003</v>
      </c>
      <c r="I133" s="301">
        <f>+Дніпро!T133</f>
        <v>2956.51</v>
      </c>
      <c r="J133" s="255">
        <f>+Дніпро!Q133</f>
        <v>2463.755365</v>
      </c>
      <c r="K133" s="301">
        <f>+Харків!T133</f>
        <v>2556.42</v>
      </c>
      <c r="L133" s="255">
        <f>+Харків!Q133</f>
        <v>2130.3537649999998</v>
      </c>
      <c r="M133" s="301">
        <f>+Криворіж!T133</f>
        <v>2915.56</v>
      </c>
      <c r="N133" s="255">
        <f>+Криворіж!Q133</f>
        <v>2429.631965</v>
      </c>
      <c r="O133" s="301">
        <f>+'Харків міськ'!T133</f>
        <v>3089.5</v>
      </c>
      <c r="P133" s="255">
        <f>+'Харків міськ'!Q133</f>
        <v>2574.5801649999999</v>
      </c>
      <c r="Q133" s="301">
        <f>+Київ!T133</f>
        <v>2853.59</v>
      </c>
      <c r="R133" s="255">
        <f>+Київ!Q133</f>
        <v>2377.9893649999999</v>
      </c>
      <c r="S133" s="301">
        <f>+Львів!T133</f>
        <v>3099.83</v>
      </c>
      <c r="T133" s="255">
        <f>+Львів!Q133</f>
        <v>2583.1933650000001</v>
      </c>
      <c r="U133" s="301">
        <f>+Житомир!T133</f>
        <v>2923.83</v>
      </c>
      <c r="V133" s="255">
        <f>+Житомир!Q133</f>
        <v>2436.5249650000001</v>
      </c>
      <c r="W133" s="301">
        <f>+Хмельницький!T133</f>
        <v>2833.11</v>
      </c>
      <c r="X133" s="255">
        <f>+Хмельницький!Q133</f>
        <v>2360.9215650000001</v>
      </c>
      <c r="Y133" s="301">
        <f>+Вінниця!T133</f>
        <v>2742.76</v>
      </c>
      <c r="Z133" s="255">
        <f>+Вінниця!Q133</f>
        <v>2285.6353650000001</v>
      </c>
      <c r="AA133" s="301">
        <f>+Дніпропетровськ!T133</f>
        <v>2956.51</v>
      </c>
      <c r="AB133" s="255">
        <f>+Дніпропетровськ!Q133</f>
        <v>2463.755365</v>
      </c>
      <c r="AC133" s="301">
        <f>+Сумська!T133</f>
        <v>2956.51</v>
      </c>
      <c r="AD133" s="255">
        <f>+Сумська!Q133</f>
        <v>2463.755365</v>
      </c>
      <c r="AE133" s="301">
        <f>+ІвФранківськ!T133</f>
        <v>2691.67</v>
      </c>
      <c r="AF133" s="255">
        <f>+ІвФранківськ!Q133</f>
        <v>2243.0573650000001</v>
      </c>
      <c r="AG133" s="301">
        <f>+Миколаїв!T133</f>
        <v>3335.93</v>
      </c>
      <c r="AH133" s="255">
        <f>+Миколаїв!Q133</f>
        <v>2779.9427650000002</v>
      </c>
      <c r="AI133" s="301">
        <f>+Усереднене!T133</f>
        <v>3898.5</v>
      </c>
      <c r="AJ133" s="255">
        <f>+Усереднене!Q133</f>
        <v>3248.75</v>
      </c>
      <c r="AK133" s="301">
        <f>+Усереднена!T133</f>
        <v>2935.8199999999997</v>
      </c>
      <c r="AL133" s="255">
        <f>+Усереднена!Q133</f>
        <v>2446.5233900000003</v>
      </c>
      <c r="AM133" s="274">
        <f t="shared" si="3"/>
        <v>-0.24693393151211995</v>
      </c>
    </row>
    <row r="134" spans="2:39" x14ac:dyDescent="0.25">
      <c r="B134" s="38" t="s">
        <v>235</v>
      </c>
      <c r="C134" s="84" t="s">
        <v>214</v>
      </c>
      <c r="D134" s="40" t="s">
        <v>231</v>
      </c>
      <c r="E134" s="68" t="s">
        <v>217</v>
      </c>
      <c r="F134" s="87" t="s">
        <v>218</v>
      </c>
      <c r="G134" s="290">
        <f>+Кропивницький!T134</f>
        <v>6217.26</v>
      </c>
      <c r="H134" s="255">
        <f>+Кропивницький!Q134</f>
        <v>5181.047955</v>
      </c>
      <c r="I134" s="301">
        <f>+Дніпро!T134</f>
        <v>5763.24</v>
      </c>
      <c r="J134" s="255">
        <f>+Дніпро!Q134</f>
        <v>4802.7015549999996</v>
      </c>
      <c r="K134" s="301">
        <f>+Харків!T134</f>
        <v>4983.3500000000004</v>
      </c>
      <c r="L134" s="255">
        <f>+Харків!Q134</f>
        <v>4152.7953550000002</v>
      </c>
      <c r="M134" s="301">
        <f>+Криворіж!T134</f>
        <v>5683.42</v>
      </c>
      <c r="N134" s="255">
        <f>+Криворіж!Q134</f>
        <v>4736.1871549999996</v>
      </c>
      <c r="O134" s="301">
        <f>+'Харків міськ'!T134</f>
        <v>6022.47</v>
      </c>
      <c r="P134" s="255">
        <f>+'Харків міськ'!Q134</f>
        <v>5018.7269550000001</v>
      </c>
      <c r="Q134" s="301">
        <f>+Київ!T134</f>
        <v>5562.6</v>
      </c>
      <c r="R134" s="255">
        <f>+Київ!Q134</f>
        <v>4635.5005550000005</v>
      </c>
      <c r="S134" s="301">
        <f>+Львів!T134</f>
        <v>6042.62</v>
      </c>
      <c r="T134" s="255">
        <f>+Львів!Q134</f>
        <v>5035.5141549999989</v>
      </c>
      <c r="U134" s="301">
        <f>+Житомир!T134</f>
        <v>5699.53</v>
      </c>
      <c r="V134" s="255">
        <f>+Житомир!Q134</f>
        <v>4749.6071549999997</v>
      </c>
      <c r="W134" s="301">
        <f>+Хмельницький!T134</f>
        <v>5522.68</v>
      </c>
      <c r="X134" s="255">
        <f>+Хмельницький!Q134</f>
        <v>4602.2311549999995</v>
      </c>
      <c r="Y134" s="301">
        <f>+Вінниця!T134</f>
        <v>5346.57</v>
      </c>
      <c r="Z134" s="255">
        <f>+Вінниця!Q134</f>
        <v>4455.4773549999991</v>
      </c>
      <c r="AA134" s="301">
        <f>+Дніпропетровськ!T134</f>
        <v>5763.24</v>
      </c>
      <c r="AB134" s="255">
        <f>+Дніпропетровськ!Q134</f>
        <v>4802.7015549999996</v>
      </c>
      <c r="AC134" s="301">
        <f>+Сумська!T134</f>
        <v>5763.24</v>
      </c>
      <c r="AD134" s="255">
        <f>+Сумська!Q134</f>
        <v>4802.7015549999996</v>
      </c>
      <c r="AE134" s="301">
        <f>+ІвФранківськ!T134</f>
        <v>5246.98</v>
      </c>
      <c r="AF134" s="255">
        <f>+ІвФранківськ!Q134</f>
        <v>4372.4807550000005</v>
      </c>
      <c r="AG134" s="301">
        <f>+Миколаїв!T134</f>
        <v>6502.85</v>
      </c>
      <c r="AH134" s="255">
        <f>+Миколаїв!Q134</f>
        <v>5419.0455549999988</v>
      </c>
      <c r="AI134" s="301">
        <f>+Усереднене!T134</f>
        <v>7599.48</v>
      </c>
      <c r="AJ134" s="255">
        <f>+Усереднене!Q134</f>
        <v>6332.9000000000005</v>
      </c>
      <c r="AK134" s="301">
        <f>+Усереднена!T134</f>
        <v>5722.91</v>
      </c>
      <c r="AL134" s="255">
        <f>+Усереднена!Q134</f>
        <v>4769.0953299999992</v>
      </c>
      <c r="AM134" s="274">
        <f t="shared" si="3"/>
        <v>-0.24693342228678825</v>
      </c>
    </row>
    <row r="135" spans="2:39" x14ac:dyDescent="0.25">
      <c r="B135" s="38" t="s">
        <v>62</v>
      </c>
      <c r="C135" s="81" t="s">
        <v>232</v>
      </c>
      <c r="D135" s="40" t="s">
        <v>231</v>
      </c>
      <c r="E135" s="68" t="s">
        <v>217</v>
      </c>
      <c r="F135" s="87" t="s">
        <v>218</v>
      </c>
      <c r="G135" s="290">
        <f>+Кропивницький!T135</f>
        <v>4790.3500000000004</v>
      </c>
      <c r="H135" s="255">
        <f>+Кропивницький!Q135</f>
        <v>3991.9571849999998</v>
      </c>
      <c r="I135" s="301">
        <f>+Дніпро!T135</f>
        <v>4440.53</v>
      </c>
      <c r="J135" s="255">
        <f>+Дніпро!Q135</f>
        <v>3700.4381850000004</v>
      </c>
      <c r="K135" s="301">
        <f>+Харків!T135</f>
        <v>3839.63</v>
      </c>
      <c r="L135" s="255">
        <f>+Харків!Q135</f>
        <v>3199.6891850000002</v>
      </c>
      <c r="M135" s="301">
        <f>+Криворіж!T135</f>
        <v>4379.04</v>
      </c>
      <c r="N135" s="255">
        <f>+Криворіж!Q135</f>
        <v>3649.1981849999997</v>
      </c>
      <c r="O135" s="301">
        <f>+'Харків міськ'!T135</f>
        <v>4640.2700000000004</v>
      </c>
      <c r="P135" s="255">
        <f>+'Харків міськ'!Q135</f>
        <v>3866.8949850000004</v>
      </c>
      <c r="Q135" s="301">
        <f>+Київ!T135</f>
        <v>4285.9399999999996</v>
      </c>
      <c r="R135" s="255">
        <f>+Київ!Q135</f>
        <v>3571.6183850000002</v>
      </c>
      <c r="S135" s="301">
        <f>+Львів!T135</f>
        <v>4655.78</v>
      </c>
      <c r="T135" s="255">
        <f>+Львів!Q135</f>
        <v>3879.814785</v>
      </c>
      <c r="U135" s="301">
        <f>+Житомир!T135</f>
        <v>4391.4399999999996</v>
      </c>
      <c r="V135" s="255">
        <f>+Житомир!Q135</f>
        <v>3659.5315850000002</v>
      </c>
      <c r="W135" s="301">
        <f>+Хмельницький!T135</f>
        <v>4255.18</v>
      </c>
      <c r="X135" s="255">
        <f>+Хмельницький!Q135</f>
        <v>3545.9861850000002</v>
      </c>
      <c r="Y135" s="301">
        <f>+Вінниця!T135</f>
        <v>4119.49</v>
      </c>
      <c r="Z135" s="255">
        <f>+Вінниця!Q135</f>
        <v>3432.9043850000003</v>
      </c>
      <c r="AA135" s="301">
        <f>+Дніпропетровськ!T135</f>
        <v>4440.53</v>
      </c>
      <c r="AB135" s="255">
        <f>+Дніпропетровськ!Q135</f>
        <v>3700.4381850000004</v>
      </c>
      <c r="AC135" s="301">
        <f>+Сумська!T135</f>
        <v>4440.53</v>
      </c>
      <c r="AD135" s="255">
        <f>+Сумська!Q135</f>
        <v>3700.4381850000004</v>
      </c>
      <c r="AE135" s="301">
        <f>+ІвФранківськ!T135</f>
        <v>4042.76</v>
      </c>
      <c r="AF135" s="255">
        <f>+ІвФранківськ!Q135</f>
        <v>3368.9641850000003</v>
      </c>
      <c r="AG135" s="301">
        <f>+Миколаїв!T135</f>
        <v>5010.3999999999996</v>
      </c>
      <c r="AH135" s="255">
        <f>+Миколаїв!Q135</f>
        <v>4175.3353849999994</v>
      </c>
      <c r="AI135" s="301">
        <f>+Усереднене!T135</f>
        <v>5855.34</v>
      </c>
      <c r="AJ135" s="255">
        <f>+Усереднене!Q135</f>
        <v>4879.45</v>
      </c>
      <c r="AK135" s="301">
        <f>+Усереднена!T135</f>
        <v>4409.46</v>
      </c>
      <c r="AL135" s="255">
        <f>+Усереднена!Q135</f>
        <v>3674.5459100000003</v>
      </c>
      <c r="AM135" s="274">
        <f t="shared" si="3"/>
        <v>-0.2469344065417208</v>
      </c>
    </row>
    <row r="136" spans="2:39" x14ac:dyDescent="0.25">
      <c r="B136" s="38" t="s">
        <v>236</v>
      </c>
      <c r="C136" s="84" t="s">
        <v>214</v>
      </c>
      <c r="D136" s="40" t="s">
        <v>231</v>
      </c>
      <c r="E136" s="68" t="s">
        <v>217</v>
      </c>
      <c r="F136" s="87" t="s">
        <v>218</v>
      </c>
      <c r="G136" s="290">
        <f>+Кропивницький!T136</f>
        <v>9339.57</v>
      </c>
      <c r="H136" s="255">
        <f>+Кропивницький!Q136</f>
        <v>7782.9710349999996</v>
      </c>
      <c r="I136" s="301">
        <f>+Дніпро!T136</f>
        <v>8657.5300000000007</v>
      </c>
      <c r="J136" s="255">
        <f>+Дніпро!Q136</f>
        <v>7214.6096349999998</v>
      </c>
      <c r="K136" s="301">
        <f>+Харків!T136</f>
        <v>7485.98</v>
      </c>
      <c r="L136" s="255">
        <f>+Харків!Q136</f>
        <v>6238.3168349999987</v>
      </c>
      <c r="M136" s="301">
        <f>+Криворіж!T136</f>
        <v>8537.6299999999992</v>
      </c>
      <c r="N136" s="255">
        <f>+Криворіж!Q136</f>
        <v>7114.6916350000001</v>
      </c>
      <c r="O136" s="301">
        <f>+'Харків міськ'!T136</f>
        <v>9046.94</v>
      </c>
      <c r="P136" s="255">
        <f>+'Харків міськ'!Q136</f>
        <v>7539.1174349999992</v>
      </c>
      <c r="Q136" s="301">
        <f>+Київ!T136</f>
        <v>8356.1200000000008</v>
      </c>
      <c r="R136" s="255">
        <f>+Київ!Q136</f>
        <v>6963.4360349999997</v>
      </c>
      <c r="S136" s="301">
        <f>+Львів!T136</f>
        <v>9077.2000000000007</v>
      </c>
      <c r="T136" s="255">
        <f>+Львів!Q136</f>
        <v>7564.3348349999987</v>
      </c>
      <c r="U136" s="301">
        <f>+Житомир!T136</f>
        <v>8561.83</v>
      </c>
      <c r="V136" s="255">
        <f>+Житомир!Q136</f>
        <v>7134.8582349999988</v>
      </c>
      <c r="W136" s="301">
        <f>+Хмельницький!T136</f>
        <v>8296.16</v>
      </c>
      <c r="X136" s="255">
        <f>+Хмельницький!Q136</f>
        <v>6913.4648349999998</v>
      </c>
      <c r="Y136" s="301">
        <f>+Вінниця!T136</f>
        <v>8031.6</v>
      </c>
      <c r="Z136" s="255">
        <f>+Вінниця!Q136</f>
        <v>6692.998634999999</v>
      </c>
      <c r="AA136" s="301">
        <f>+Дніпропетровськ!T136</f>
        <v>8657.5300000000007</v>
      </c>
      <c r="AB136" s="255">
        <f>+Дніпропетровськ!Q136</f>
        <v>7214.6096349999998</v>
      </c>
      <c r="AC136" s="301">
        <f>+Сумська!T136</f>
        <v>8657.5300000000007</v>
      </c>
      <c r="AD136" s="255">
        <f>+Сумська!Q136</f>
        <v>7214.6096349999998</v>
      </c>
      <c r="AE136" s="301">
        <f>+ІвФранківськ!T136</f>
        <v>7881.99</v>
      </c>
      <c r="AF136" s="255">
        <f>+ІвФранківськ!Q136</f>
        <v>6568.3268349999989</v>
      </c>
      <c r="AG136" s="301">
        <f>+Миколаїв!T136</f>
        <v>9768.58</v>
      </c>
      <c r="AH136" s="255">
        <f>+Миколаїв!Q136</f>
        <v>8140.4798349999992</v>
      </c>
      <c r="AI136" s="301">
        <f>+Усереднене!T136</f>
        <v>11415.91</v>
      </c>
      <c r="AJ136" s="255">
        <f>+Усереднене!Q136</f>
        <v>9513.26</v>
      </c>
      <c r="AK136" s="301">
        <f>+Усереднена!T136</f>
        <v>8596.9599999999991</v>
      </c>
      <c r="AL136" s="255">
        <f>+Усереднена!Q136</f>
        <v>7164.1298099999995</v>
      </c>
      <c r="AM136" s="274">
        <f t="shared" si="3"/>
        <v>-0.24693219674433378</v>
      </c>
    </row>
    <row r="137" spans="2:39" x14ac:dyDescent="0.25">
      <c r="B137" s="38" t="s">
        <v>63</v>
      </c>
      <c r="C137" s="81" t="s">
        <v>233</v>
      </c>
      <c r="D137" s="40" t="s">
        <v>231</v>
      </c>
      <c r="E137" s="68" t="s">
        <v>217</v>
      </c>
      <c r="F137" s="87" t="s">
        <v>218</v>
      </c>
      <c r="G137" s="290">
        <f>+Кропивницький!T137</f>
        <v>6376.36</v>
      </c>
      <c r="H137" s="255">
        <f>+Кропивницький!Q137</f>
        <v>5313.6320750000004</v>
      </c>
      <c r="I137" s="301">
        <f>+Дніпро!T137</f>
        <v>5910.72</v>
      </c>
      <c r="J137" s="255">
        <f>+Дніпро!Q137</f>
        <v>4925.5988750000006</v>
      </c>
      <c r="K137" s="301">
        <f>+Харків!T137</f>
        <v>5110.8599999999997</v>
      </c>
      <c r="L137" s="255">
        <f>+Харків!Q137</f>
        <v>4259.0518750000001</v>
      </c>
      <c r="M137" s="301">
        <f>+Криворіж!T137</f>
        <v>5828.85</v>
      </c>
      <c r="N137" s="255">
        <f>+Криворіж!Q137</f>
        <v>4857.376475</v>
      </c>
      <c r="O137" s="301">
        <f>+'Харків міськ'!T137</f>
        <v>6176.58</v>
      </c>
      <c r="P137" s="255">
        <f>+'Харків міськ'!Q137</f>
        <v>5147.1508750000003</v>
      </c>
      <c r="Q137" s="301">
        <f>+Київ!T137</f>
        <v>5704.94</v>
      </c>
      <c r="R137" s="255">
        <f>+Київ!Q137</f>
        <v>4754.115675</v>
      </c>
      <c r="S137" s="301">
        <f>+Львів!T137</f>
        <v>6197.24</v>
      </c>
      <c r="T137" s="255">
        <f>+Львів!Q137</f>
        <v>5164.3650750000006</v>
      </c>
      <c r="U137" s="301">
        <f>+Житомир!T137</f>
        <v>5845.38</v>
      </c>
      <c r="V137" s="255">
        <f>+Житомир!Q137</f>
        <v>4871.1502750000009</v>
      </c>
      <c r="W137" s="301">
        <f>+Хмельницький!T137</f>
        <v>5664.01</v>
      </c>
      <c r="X137" s="255">
        <f>+Хмельницький!Q137</f>
        <v>4720.0044750000006</v>
      </c>
      <c r="Y137" s="301">
        <f>+Вінниця!T137</f>
        <v>5483.38</v>
      </c>
      <c r="Z137" s="255">
        <f>+Вінниця!Q137</f>
        <v>4569.4808750000002</v>
      </c>
      <c r="AA137" s="301">
        <f>+Дніпропетровськ!T137</f>
        <v>5910.72</v>
      </c>
      <c r="AB137" s="255">
        <f>+Дніпропетровськ!Q137</f>
        <v>4925.5988750000006</v>
      </c>
      <c r="AC137" s="301">
        <f>+Сумська!T137</f>
        <v>5910.72</v>
      </c>
      <c r="AD137" s="255">
        <f>+Сумська!Q137</f>
        <v>4925.5988750000006</v>
      </c>
      <c r="AE137" s="301">
        <f>+ІвФранківськ!T137</f>
        <v>5381.23</v>
      </c>
      <c r="AF137" s="255">
        <f>+ІвФранківськ!Q137</f>
        <v>4484.3614750000006</v>
      </c>
      <c r="AG137" s="301">
        <f>+Миколаїв!T137</f>
        <v>6669.26</v>
      </c>
      <c r="AH137" s="255">
        <f>+Миколаїв!Q137</f>
        <v>5557.7174750000004</v>
      </c>
      <c r="AI137" s="301">
        <f>+Усереднене!T137</f>
        <v>7793.92</v>
      </c>
      <c r="AJ137" s="255">
        <f>+Усереднене!Q137</f>
        <v>6494.9299999999994</v>
      </c>
      <c r="AK137" s="301">
        <f>+Усереднена!T137</f>
        <v>5869.3600000000006</v>
      </c>
      <c r="AL137" s="255">
        <f>+Усереднена!Q137</f>
        <v>4891.1264499999997</v>
      </c>
      <c r="AM137" s="274">
        <f t="shared" si="3"/>
        <v>-0.24693161435150182</v>
      </c>
    </row>
    <row r="138" spans="2:39" x14ac:dyDescent="0.25">
      <c r="B138" s="38" t="s">
        <v>237</v>
      </c>
      <c r="C138" s="84" t="s">
        <v>214</v>
      </c>
      <c r="D138" s="40" t="s">
        <v>231</v>
      </c>
      <c r="E138" s="68" t="s">
        <v>217</v>
      </c>
      <c r="F138" s="87" t="s">
        <v>218</v>
      </c>
      <c r="G138" s="290">
        <f>+Кропивницький!T138</f>
        <v>12434.52</v>
      </c>
      <c r="H138" s="255">
        <f>+Кропивницький!Q138</f>
        <v>10362.098110000001</v>
      </c>
      <c r="I138" s="301">
        <f>+Дніпро!T138</f>
        <v>11526.47</v>
      </c>
      <c r="J138" s="255">
        <f>+Дніпро!Q138</f>
        <v>9605.3931099999991</v>
      </c>
      <c r="K138" s="301">
        <f>+Харків!T138</f>
        <v>9966.68</v>
      </c>
      <c r="L138" s="255">
        <f>+Харків!Q138</f>
        <v>8305.5685099999992</v>
      </c>
      <c r="M138" s="301">
        <f>+Криворіж!T138</f>
        <v>11366.84</v>
      </c>
      <c r="N138" s="255">
        <f>+Криворіж!Q138</f>
        <v>9472.364309999999</v>
      </c>
      <c r="O138" s="301">
        <f>+'Харків міськ'!T138</f>
        <v>12044.93</v>
      </c>
      <c r="P138" s="255">
        <f>+'Харків міськ'!Q138</f>
        <v>10037.44391</v>
      </c>
      <c r="Q138" s="301">
        <f>+Київ!T138</f>
        <v>11125.17</v>
      </c>
      <c r="R138" s="255">
        <f>+Київ!Q138</f>
        <v>9270.9789099999998</v>
      </c>
      <c r="S138" s="301">
        <f>+Львів!T138</f>
        <v>12085.21</v>
      </c>
      <c r="T138" s="255">
        <f>+Львів!Q138</f>
        <v>10071.00611</v>
      </c>
      <c r="U138" s="301">
        <f>+Житомир!T138</f>
        <v>11399.05</v>
      </c>
      <c r="V138" s="255">
        <f>+Житомир!Q138</f>
        <v>9499.2043099999992</v>
      </c>
      <c r="W138" s="301">
        <f>+Хмельницький!T138</f>
        <v>11045.36</v>
      </c>
      <c r="X138" s="255">
        <f>+Хмельницький!Q138</f>
        <v>9204.4645099999998</v>
      </c>
      <c r="Y138" s="301">
        <f>+Вінниця!T138</f>
        <v>10693.12</v>
      </c>
      <c r="Z138" s="255">
        <f>+Вінниця!Q138</f>
        <v>8910.9325100000005</v>
      </c>
      <c r="AA138" s="301">
        <f>+Дніпропетровськ!T138</f>
        <v>11526.47</v>
      </c>
      <c r="AB138" s="255">
        <f>+Дніпропетровськ!Q138</f>
        <v>9605.3931099999991</v>
      </c>
      <c r="AC138" s="301">
        <f>+Сумська!T138</f>
        <v>11526.47</v>
      </c>
      <c r="AD138" s="255">
        <f>+Сумська!Q138</f>
        <v>9605.3931099999991</v>
      </c>
      <c r="AE138" s="301">
        <f>+ІвФранківськ!T138</f>
        <v>10493.94</v>
      </c>
      <c r="AF138" s="255">
        <f>+ІвФранківськ!Q138</f>
        <v>8744.9515100000008</v>
      </c>
      <c r="AG138" s="301">
        <f>+Миколаїв!T138</f>
        <v>13005.7</v>
      </c>
      <c r="AH138" s="255">
        <f>+Миколаїв!Q138</f>
        <v>10838.081109999997</v>
      </c>
      <c r="AI138" s="301">
        <f>+Усереднене!T138</f>
        <v>15198.91</v>
      </c>
      <c r="AJ138" s="255">
        <f>+Усереднене!Q138</f>
        <v>12665.76</v>
      </c>
      <c r="AK138" s="301">
        <f>+Усереднена!T138</f>
        <v>11445.83</v>
      </c>
      <c r="AL138" s="255">
        <f>+Усереднена!Q138</f>
        <v>9538.1906599999984</v>
      </c>
      <c r="AM138" s="274">
        <f t="shared" si="3"/>
        <v>-0.24693104401157148</v>
      </c>
    </row>
    <row r="139" spans="2:39" ht="30" x14ac:dyDescent="0.25">
      <c r="B139" s="38" t="s">
        <v>34</v>
      </c>
      <c r="C139" s="80" t="s">
        <v>238</v>
      </c>
      <c r="D139" s="40"/>
      <c r="E139" s="40"/>
      <c r="F139" s="41"/>
      <c r="G139" s="249"/>
      <c r="H139" s="252"/>
      <c r="I139" s="298"/>
      <c r="J139" s="252"/>
      <c r="K139" s="298"/>
      <c r="L139" s="252"/>
      <c r="M139" s="298"/>
      <c r="N139" s="252"/>
      <c r="O139" s="298"/>
      <c r="P139" s="252"/>
      <c r="Q139" s="298"/>
      <c r="R139" s="252"/>
      <c r="S139" s="298"/>
      <c r="T139" s="252"/>
      <c r="U139" s="298"/>
      <c r="V139" s="252"/>
      <c r="W139" s="298"/>
      <c r="X139" s="252"/>
      <c r="Y139" s="298"/>
      <c r="Z139" s="252"/>
      <c r="AA139" s="298"/>
      <c r="AB139" s="252"/>
      <c r="AC139" s="298"/>
      <c r="AD139" s="252"/>
      <c r="AE139" s="298"/>
      <c r="AF139" s="252"/>
      <c r="AG139" s="298"/>
      <c r="AH139" s="252"/>
      <c r="AI139" s="298"/>
      <c r="AJ139" s="252"/>
      <c r="AK139" s="298"/>
      <c r="AL139" s="252"/>
      <c r="AM139" s="272"/>
    </row>
    <row r="140" spans="2:39" x14ac:dyDescent="0.25">
      <c r="B140" s="38" t="s">
        <v>216</v>
      </c>
      <c r="C140" s="81" t="s">
        <v>230</v>
      </c>
      <c r="D140" s="40" t="s">
        <v>239</v>
      </c>
      <c r="E140" s="68" t="s">
        <v>217</v>
      </c>
      <c r="F140" s="87" t="s">
        <v>218</v>
      </c>
      <c r="G140" s="290">
        <f>+Кропивницький!T140</f>
        <v>2550.5500000000002</v>
      </c>
      <c r="H140" s="255">
        <f>+Кропивницький!Q140</f>
        <v>2125.4548299999997</v>
      </c>
      <c r="I140" s="301">
        <f>+Дніпро!T140</f>
        <v>2364.2800000000002</v>
      </c>
      <c r="J140" s="255">
        <f>+Дніпро!Q140</f>
        <v>1970.2342299999998</v>
      </c>
      <c r="K140" s="301">
        <f>+Харків!T140</f>
        <v>2044.35</v>
      </c>
      <c r="L140" s="255">
        <f>+Харків!Q140</f>
        <v>1703.62763</v>
      </c>
      <c r="M140" s="301">
        <f>+Криворіж!T140</f>
        <v>2331.5500000000002</v>
      </c>
      <c r="N140" s="255">
        <f>+Криворіж!Q140</f>
        <v>1942.9550299999999</v>
      </c>
      <c r="O140" s="301">
        <f>+'Харків міськ'!T140</f>
        <v>2470.64</v>
      </c>
      <c r="P140" s="255">
        <f>+'Харків міськ'!Q140</f>
        <v>2058.8672299999998</v>
      </c>
      <c r="Q140" s="301">
        <f>+Київ!T140</f>
        <v>2281.9699999999998</v>
      </c>
      <c r="R140" s="255">
        <f>+Київ!Q140</f>
        <v>1901.6458299999997</v>
      </c>
      <c r="S140" s="301">
        <f>+Львів!T140</f>
        <v>2478.9</v>
      </c>
      <c r="T140" s="255">
        <f>+Львів!Q140</f>
        <v>2065.7480299999997</v>
      </c>
      <c r="U140" s="301">
        <f>+Житомир!T140</f>
        <v>2338.15</v>
      </c>
      <c r="V140" s="255">
        <f>+Житомир!Q140</f>
        <v>1948.4572299999998</v>
      </c>
      <c r="W140" s="301">
        <f>+Хмельницький!T140</f>
        <v>2265.61</v>
      </c>
      <c r="X140" s="255">
        <f>+Хмельницький!Q140</f>
        <v>1888.00623</v>
      </c>
      <c r="Y140" s="301">
        <f>+Вінниця!T140</f>
        <v>2193.36</v>
      </c>
      <c r="Z140" s="255">
        <f>+Вінниця!Q140</f>
        <v>1827.7992299999999</v>
      </c>
      <c r="AA140" s="301">
        <f>+Дніпропетровськ!T140</f>
        <v>2364.2800000000002</v>
      </c>
      <c r="AB140" s="255">
        <f>+Дніпропетровськ!Q140</f>
        <v>1970.2342299999998</v>
      </c>
      <c r="AC140" s="301">
        <f>+Сумська!T140</f>
        <v>2364.2800000000002</v>
      </c>
      <c r="AD140" s="255">
        <f>+Сумська!Q140</f>
        <v>1970.2342299999998</v>
      </c>
      <c r="AE140" s="301">
        <f>+ІвФранківськ!T140</f>
        <v>2152.5</v>
      </c>
      <c r="AF140" s="255">
        <f>+ІвФранківськ!Q140</f>
        <v>1793.7490299999999</v>
      </c>
      <c r="AG140" s="301">
        <f>+Миколаїв!T140</f>
        <v>2667.71</v>
      </c>
      <c r="AH140" s="255">
        <f>+Миколаїв!Q140</f>
        <v>2223.0914299999995</v>
      </c>
      <c r="AI140" s="301">
        <f>+Усереднене!T140</f>
        <v>3117.56</v>
      </c>
      <c r="AJ140" s="255">
        <f>+Усереднене!Q140</f>
        <v>2597.9699999999998</v>
      </c>
      <c r="AK140" s="301">
        <f>+Усереднена!T140</f>
        <v>2347.7399999999998</v>
      </c>
      <c r="AL140" s="255">
        <f>+Усереднена!Q140</f>
        <v>1956.44858</v>
      </c>
      <c r="AM140" s="274">
        <f t="shared" si="3"/>
        <v>-0.24693180444731844</v>
      </c>
    </row>
    <row r="141" spans="2:39" x14ac:dyDescent="0.25">
      <c r="B141" s="38" t="s">
        <v>219</v>
      </c>
      <c r="C141" s="84" t="s">
        <v>214</v>
      </c>
      <c r="D141" s="40" t="s">
        <v>239</v>
      </c>
      <c r="E141" s="68" t="s">
        <v>217</v>
      </c>
      <c r="F141" s="87" t="s">
        <v>218</v>
      </c>
      <c r="G141" s="290">
        <f>+Кропивницький!T141</f>
        <v>4974.3</v>
      </c>
      <c r="H141" s="255">
        <f>+Кропивницький!Q141</f>
        <v>4145.2524550000007</v>
      </c>
      <c r="I141" s="301">
        <f>+Дніпро!T141</f>
        <v>4611.0600000000004</v>
      </c>
      <c r="J141" s="255">
        <f>+Дніпро!Q141</f>
        <v>3842.5460550000003</v>
      </c>
      <c r="K141" s="301">
        <f>+Харків!T141</f>
        <v>3987.08</v>
      </c>
      <c r="L141" s="255">
        <f>+Харків!Q141</f>
        <v>3322.5698550000002</v>
      </c>
      <c r="M141" s="301">
        <f>+Криворіж!T141</f>
        <v>4547.2</v>
      </c>
      <c r="N141" s="255">
        <f>+Криворіж!Q141</f>
        <v>3789.329655</v>
      </c>
      <c r="O141" s="301">
        <f>+'Харків міськ'!T141</f>
        <v>4818.46</v>
      </c>
      <c r="P141" s="255">
        <f>+'Харків міськ'!Q141</f>
        <v>4015.3834550000001</v>
      </c>
      <c r="Q141" s="301">
        <f>+Київ!T141</f>
        <v>4450.53</v>
      </c>
      <c r="R141" s="255">
        <f>+Київ!Q141</f>
        <v>3708.7730550000001</v>
      </c>
      <c r="S141" s="301">
        <f>+Львів!T141</f>
        <v>4834.58</v>
      </c>
      <c r="T141" s="255">
        <f>+Львів!Q141</f>
        <v>4028.8156549999999</v>
      </c>
      <c r="U141" s="301">
        <f>+Житомир!T141</f>
        <v>4560.08</v>
      </c>
      <c r="V141" s="255">
        <f>+Житомир!Q141</f>
        <v>3800.0656549999999</v>
      </c>
      <c r="W141" s="301">
        <f>+Хмельницький!T141</f>
        <v>4418.58</v>
      </c>
      <c r="X141" s="255">
        <f>+Хмельницький!Q141</f>
        <v>3682.1526549999999</v>
      </c>
      <c r="Y141" s="301">
        <f>+Вінниця!T141</f>
        <v>4277.6899999999996</v>
      </c>
      <c r="Z141" s="255">
        <f>+Вінниця!Q141</f>
        <v>3564.7398549999998</v>
      </c>
      <c r="AA141" s="301">
        <f>+Дніпропетровськ!T141</f>
        <v>4611.0600000000004</v>
      </c>
      <c r="AB141" s="255">
        <f>+Дніпропетровськ!Q141</f>
        <v>3842.5460550000003</v>
      </c>
      <c r="AC141" s="301">
        <f>+Сумська!T141</f>
        <v>4611.0600000000004</v>
      </c>
      <c r="AD141" s="255">
        <f>+Сумська!Q141</f>
        <v>3842.5460550000003</v>
      </c>
      <c r="AE141" s="301">
        <f>+ІвФранківськ!T141</f>
        <v>4198</v>
      </c>
      <c r="AF141" s="255">
        <f>+ІвФранківськ!Q141</f>
        <v>3498.3352550000004</v>
      </c>
      <c r="AG141" s="301">
        <f>+Миколаїв!T141</f>
        <v>5202.8</v>
      </c>
      <c r="AH141" s="255">
        <f>+Миколаїв!Q141</f>
        <v>4335.6700549999996</v>
      </c>
      <c r="AI141" s="301">
        <f>+Усереднене!T141</f>
        <v>6080.18</v>
      </c>
      <c r="AJ141" s="255">
        <f>+Усереднене!Q141</f>
        <v>5066.8200000000006</v>
      </c>
      <c r="AK141" s="301">
        <f>+Усереднена!T141</f>
        <v>4578.79</v>
      </c>
      <c r="AL141" s="255">
        <f>+Усереднена!Q141</f>
        <v>3815.6603300000002</v>
      </c>
      <c r="AM141" s="274">
        <f t="shared" si="3"/>
        <v>-0.24693193561247495</v>
      </c>
    </row>
    <row r="142" spans="2:39" x14ac:dyDescent="0.25">
      <c r="B142" s="38" t="s">
        <v>220</v>
      </c>
      <c r="C142" s="81" t="s">
        <v>232</v>
      </c>
      <c r="D142" s="40" t="s">
        <v>239</v>
      </c>
      <c r="E142" s="68" t="s">
        <v>217</v>
      </c>
      <c r="F142" s="87" t="s">
        <v>218</v>
      </c>
      <c r="G142" s="290">
        <f>+Кропивницький!T142</f>
        <v>3830.8</v>
      </c>
      <c r="H142" s="255">
        <f>+Кропивницький!Q142</f>
        <v>3192.3303550000001</v>
      </c>
      <c r="I142" s="301">
        <f>+Дніпро!T142</f>
        <v>3551.04</v>
      </c>
      <c r="J142" s="255">
        <f>+Дніпро!Q142</f>
        <v>2959.2005549999994</v>
      </c>
      <c r="K142" s="301">
        <f>+Харків!T142</f>
        <v>3070.51</v>
      </c>
      <c r="L142" s="255">
        <f>+Харків!Q142</f>
        <v>2558.7599549999995</v>
      </c>
      <c r="M142" s="301">
        <f>+Криворіж!T142</f>
        <v>3501.86</v>
      </c>
      <c r="N142" s="255">
        <f>+Криворіж!Q142</f>
        <v>2918.2207549999998</v>
      </c>
      <c r="O142" s="301">
        <f>+'Харків міськ'!T142</f>
        <v>3710.76</v>
      </c>
      <c r="P142" s="255">
        <f>+'Харків міськ'!Q142</f>
        <v>3092.3025549999998</v>
      </c>
      <c r="Q142" s="301">
        <f>+Київ!T142</f>
        <v>3427.42</v>
      </c>
      <c r="R142" s="255">
        <f>+Київ!Q142</f>
        <v>2856.183755</v>
      </c>
      <c r="S142" s="301">
        <f>+Львів!T142</f>
        <v>3723.18</v>
      </c>
      <c r="T142" s="255">
        <f>+Львів!Q142</f>
        <v>3102.6481549999999</v>
      </c>
      <c r="U142" s="301">
        <f>+Житомир!T142</f>
        <v>3511.79</v>
      </c>
      <c r="V142" s="255">
        <f>+Житомир!Q142</f>
        <v>2926.4923549999999</v>
      </c>
      <c r="W142" s="301">
        <f>+Хмельницький!T142</f>
        <v>3402.83</v>
      </c>
      <c r="X142" s="255">
        <f>+Хмельницький!Q142</f>
        <v>2835.6877549999999</v>
      </c>
      <c r="Y142" s="301">
        <f>+Вінниця!T142</f>
        <v>3294.31</v>
      </c>
      <c r="Z142" s="255">
        <f>+Вінниця!Q142</f>
        <v>2745.2613549999996</v>
      </c>
      <c r="AA142" s="301">
        <f>+Дніпропетровськ!T142</f>
        <v>3551.04</v>
      </c>
      <c r="AB142" s="255">
        <f>+Дніпропетровськ!Q142</f>
        <v>2959.2005549999994</v>
      </c>
      <c r="AC142" s="301">
        <f>+Сумська!T142</f>
        <v>3551.04</v>
      </c>
      <c r="AD142" s="255">
        <f>+Сумська!Q142</f>
        <v>2959.2005549999994</v>
      </c>
      <c r="AE142" s="301">
        <f>+ІвФранківськ!T142</f>
        <v>3232.94</v>
      </c>
      <c r="AF142" s="255">
        <f>+ІвФранківськ!Q142</f>
        <v>2694.1189549999999</v>
      </c>
      <c r="AG142" s="301">
        <f>+Миколаїв!T142</f>
        <v>4006.75</v>
      </c>
      <c r="AH142" s="255">
        <f>+Миколаїв!Q142</f>
        <v>3338.9621549999997</v>
      </c>
      <c r="AI142" s="301">
        <f>+Усереднене!T142</f>
        <v>4682.45</v>
      </c>
      <c r="AJ142" s="255">
        <f>+Усереднене!Q142</f>
        <v>3902.0399999999995</v>
      </c>
      <c r="AK142" s="301">
        <f>+Усереднена!T142</f>
        <v>3526.19</v>
      </c>
      <c r="AL142" s="255">
        <f>+Усереднена!Q142</f>
        <v>2938.4885300000001</v>
      </c>
      <c r="AM142" s="274">
        <f t="shared" si="3"/>
        <v>-0.24693531332328719</v>
      </c>
    </row>
    <row r="143" spans="2:39" x14ac:dyDescent="0.25">
      <c r="B143" s="38" t="s">
        <v>221</v>
      </c>
      <c r="C143" s="84" t="s">
        <v>214</v>
      </c>
      <c r="D143" s="40" t="s">
        <v>239</v>
      </c>
      <c r="E143" s="68" t="s">
        <v>217</v>
      </c>
      <c r="F143" s="87" t="s">
        <v>218</v>
      </c>
      <c r="G143" s="290">
        <f>+Кропивницький!T143</f>
        <v>7470.16</v>
      </c>
      <c r="H143" s="255">
        <f>+Кропивницький!Q143</f>
        <v>6225.1296750000001</v>
      </c>
      <c r="I143" s="301">
        <f>+Дніпро!T143</f>
        <v>6924.64</v>
      </c>
      <c r="J143" s="255">
        <f>+Дніпро!Q143</f>
        <v>5770.5332749999998</v>
      </c>
      <c r="K143" s="301">
        <f>+Харків!T143</f>
        <v>5987.58</v>
      </c>
      <c r="L143" s="255">
        <f>+Харків!Q143</f>
        <v>4989.6478750000006</v>
      </c>
      <c r="M143" s="301">
        <f>+Криворіж!T143</f>
        <v>6828.73</v>
      </c>
      <c r="N143" s="255">
        <f>+Криворіж!Q143</f>
        <v>5690.6110749999998</v>
      </c>
      <c r="O143" s="301">
        <f>+'Харків міськ'!T143</f>
        <v>7236.11</v>
      </c>
      <c r="P143" s="255">
        <f>+'Харків міськ'!Q143</f>
        <v>6030.0882750000001</v>
      </c>
      <c r="Q143" s="301">
        <f>+Київ!T143</f>
        <v>6683.56</v>
      </c>
      <c r="R143" s="255">
        <f>+Київ!Q143</f>
        <v>5569.6358749999999</v>
      </c>
      <c r="S143" s="301">
        <f>+Львів!T143</f>
        <v>7260.31</v>
      </c>
      <c r="T143" s="255">
        <f>+Львів!Q143</f>
        <v>6050.2548749999996</v>
      </c>
      <c r="U143" s="301">
        <f>+Житомир!T143</f>
        <v>6848.09</v>
      </c>
      <c r="V143" s="255">
        <f>+Житомир!Q143</f>
        <v>5706.7394749999994</v>
      </c>
      <c r="W143" s="301">
        <f>+Хмельницький!T143</f>
        <v>6635.6</v>
      </c>
      <c r="X143" s="255">
        <f>+Хмельницький!Q143</f>
        <v>5529.6686749999999</v>
      </c>
      <c r="Y143" s="301">
        <f>+Вінниця!T143</f>
        <v>6424</v>
      </c>
      <c r="Z143" s="255">
        <f>+Вінниця!Q143</f>
        <v>5353.3298750000004</v>
      </c>
      <c r="AA143" s="301">
        <f>+Дніпропетровськ!T143</f>
        <v>6924.64</v>
      </c>
      <c r="AB143" s="255">
        <f>+Дніпропетровськ!Q143</f>
        <v>5770.5332749999998</v>
      </c>
      <c r="AC143" s="301">
        <f>+Сумська!T143</f>
        <v>6924.64</v>
      </c>
      <c r="AD143" s="255">
        <f>+Сумська!Q143</f>
        <v>5770.5332749999998</v>
      </c>
      <c r="AE143" s="301">
        <f>+ІвФранківськ!T143</f>
        <v>6304.33</v>
      </c>
      <c r="AF143" s="255">
        <f>+ІвФранківськ!Q143</f>
        <v>5253.6070750000008</v>
      </c>
      <c r="AG143" s="301">
        <f>+Миколаїв!T143</f>
        <v>7813.3</v>
      </c>
      <c r="AH143" s="255">
        <f>+Миколаїв!Q143</f>
        <v>6511.0854750000008</v>
      </c>
      <c r="AI143" s="301">
        <f>+Усереднене!T143</f>
        <v>9130.92</v>
      </c>
      <c r="AJ143" s="255">
        <f>+Усереднене!Q143</f>
        <v>7609.0999999999995</v>
      </c>
      <c r="AK143" s="301">
        <f>+Усереднена!T143</f>
        <v>6876.19</v>
      </c>
      <c r="AL143" s="255">
        <f>+Усереднена!Q143</f>
        <v>5730.16165</v>
      </c>
      <c r="AM143" s="274">
        <f t="shared" si="3"/>
        <v>-0.24693306041450364</v>
      </c>
    </row>
    <row r="144" spans="2:39" x14ac:dyDescent="0.25">
      <c r="B144" s="38" t="s">
        <v>222</v>
      </c>
      <c r="C144" s="81" t="s">
        <v>233</v>
      </c>
      <c r="D144" s="40" t="s">
        <v>239</v>
      </c>
      <c r="E144" s="68" t="s">
        <v>217</v>
      </c>
      <c r="F144" s="87" t="s">
        <v>218</v>
      </c>
      <c r="G144" s="290">
        <f>+Кропивницький!T144</f>
        <v>5093.6400000000003</v>
      </c>
      <c r="H144" s="255">
        <f>+Кропивницький!Q144</f>
        <v>4244.6960949999993</v>
      </c>
      <c r="I144" s="301">
        <f>+Дніпро!T144</f>
        <v>4721.66</v>
      </c>
      <c r="J144" s="255">
        <f>+Дніпро!Q144</f>
        <v>3934.7184949999996</v>
      </c>
      <c r="K144" s="301">
        <f>+Харків!T144</f>
        <v>4082.71</v>
      </c>
      <c r="L144" s="255">
        <f>+Харків!Q144</f>
        <v>3402.2616949999997</v>
      </c>
      <c r="M144" s="301">
        <f>+Криворіж!T144</f>
        <v>4656.2700000000004</v>
      </c>
      <c r="N144" s="255">
        <f>+Криворіж!Q144</f>
        <v>3880.2210949999994</v>
      </c>
      <c r="O144" s="301">
        <f>+'Харків міськ'!T144</f>
        <v>4934.04</v>
      </c>
      <c r="P144" s="255">
        <f>+'Харків міськ'!Q144</f>
        <v>4111.7038949999996</v>
      </c>
      <c r="Q144" s="301">
        <f>+Київ!T144</f>
        <v>4557.28</v>
      </c>
      <c r="R144" s="255">
        <f>+Київ!Q144</f>
        <v>3797.7368949999995</v>
      </c>
      <c r="S144" s="301">
        <f>+Львів!T144</f>
        <v>4950.54</v>
      </c>
      <c r="T144" s="255">
        <f>+Львів!Q144</f>
        <v>4125.4532949999993</v>
      </c>
      <c r="U144" s="301">
        <f>+Житомир!T144</f>
        <v>4669.47</v>
      </c>
      <c r="V144" s="255">
        <f>+Житомир!Q144</f>
        <v>3891.2254949999992</v>
      </c>
      <c r="W144" s="301">
        <f>+Хмельницький!T144</f>
        <v>4524.58</v>
      </c>
      <c r="X144" s="255">
        <f>+Хмельницький!Q144</f>
        <v>3770.4820949999994</v>
      </c>
      <c r="Y144" s="301">
        <f>+Вінниця!T144</f>
        <v>4380.29</v>
      </c>
      <c r="Z144" s="255">
        <f>+Вінниця!Q144</f>
        <v>3650.2388949999995</v>
      </c>
      <c r="AA144" s="301">
        <f>+Дніпропетровськ!T144</f>
        <v>4721.66</v>
      </c>
      <c r="AB144" s="255">
        <f>+Дніпропетровськ!Q144</f>
        <v>3934.7184949999996</v>
      </c>
      <c r="AC144" s="301">
        <f>+Сумська!T144</f>
        <v>4721.66</v>
      </c>
      <c r="AD144" s="255">
        <f>+Сумська!Q144</f>
        <v>3934.7184949999996</v>
      </c>
      <c r="AE144" s="301">
        <f>+ІвФранківськ!T144</f>
        <v>4298.7</v>
      </c>
      <c r="AF144" s="255">
        <f>+ІвФранківськ!Q144</f>
        <v>3582.2482949999994</v>
      </c>
      <c r="AG144" s="301">
        <f>+Миколаїв!T144</f>
        <v>5327.61</v>
      </c>
      <c r="AH144" s="255">
        <f>+Миколаїв!Q144</f>
        <v>4439.6764949999997</v>
      </c>
      <c r="AI144" s="301">
        <f>+Усереднене!T144</f>
        <v>6226.03</v>
      </c>
      <c r="AJ144" s="255">
        <f>+Усереднене!Q144</f>
        <v>5188.3599999999997</v>
      </c>
      <c r="AK144" s="301">
        <f>+Усереднена!T144</f>
        <v>4688.62</v>
      </c>
      <c r="AL144" s="255">
        <f>+Усереднена!Q144</f>
        <v>3907.1861699999995</v>
      </c>
      <c r="AM144" s="274">
        <f t="shared" si="3"/>
        <v>-0.24693233121834265</v>
      </c>
    </row>
    <row r="145" spans="2:39" x14ac:dyDescent="0.25">
      <c r="B145" s="38" t="s">
        <v>223</v>
      </c>
      <c r="C145" s="84" t="s">
        <v>214</v>
      </c>
      <c r="D145" s="40" t="s">
        <v>239</v>
      </c>
      <c r="E145" s="68" t="s">
        <v>217</v>
      </c>
      <c r="F145" s="87" t="s">
        <v>218</v>
      </c>
      <c r="G145" s="290">
        <f>+Кропивницький!T145</f>
        <v>9933.68</v>
      </c>
      <c r="H145" s="255">
        <f>+Кропивницький!Q145</f>
        <v>8278.0677800000012</v>
      </c>
      <c r="I145" s="301">
        <f>+Дніпро!T145</f>
        <v>9208.27</v>
      </c>
      <c r="J145" s="255">
        <f>+Дніпро!Q145</f>
        <v>7673.5577800000001</v>
      </c>
      <c r="K145" s="301">
        <f>+Харків!T145</f>
        <v>7962.19</v>
      </c>
      <c r="L145" s="255">
        <f>+Харків!Q145</f>
        <v>6635.1547799999998</v>
      </c>
      <c r="M145" s="301">
        <f>+Криворіж!T145</f>
        <v>9080.74</v>
      </c>
      <c r="N145" s="255">
        <f>+Криворіж!Q145</f>
        <v>7567.2835800000003</v>
      </c>
      <c r="O145" s="301">
        <f>+'Харків міськ'!T145</f>
        <v>9622.4599999999991</v>
      </c>
      <c r="P145" s="255">
        <f>+'Харків міськ'!Q145</f>
        <v>8018.7201799999993</v>
      </c>
      <c r="Q145" s="301">
        <f>+Київ!T145</f>
        <v>8887.68</v>
      </c>
      <c r="R145" s="255">
        <f>+Київ!Q145</f>
        <v>7406.40218</v>
      </c>
      <c r="S145" s="301">
        <f>+Львів!T145</f>
        <v>9654.64</v>
      </c>
      <c r="T145" s="255">
        <f>+Львів!Q145</f>
        <v>8045.5357800000002</v>
      </c>
      <c r="U145" s="301">
        <f>+Житомир!T145</f>
        <v>9106.48</v>
      </c>
      <c r="V145" s="255">
        <f>+Житомир!Q145</f>
        <v>7588.7311799999998</v>
      </c>
      <c r="W145" s="301">
        <f>+Хмельницький!T145</f>
        <v>8823.91</v>
      </c>
      <c r="X145" s="255">
        <f>+Хмельницький!Q145</f>
        <v>7353.2589799999996</v>
      </c>
      <c r="Y145" s="301">
        <f>+Вінниця!T145</f>
        <v>8542.5300000000007</v>
      </c>
      <c r="Z145" s="255">
        <f>+Вінниця!Q145</f>
        <v>7118.7749799999992</v>
      </c>
      <c r="AA145" s="301">
        <f>+Дніпропетровськ!T145</f>
        <v>9208.27</v>
      </c>
      <c r="AB145" s="255">
        <f>+Дніпропетровськ!Q145</f>
        <v>7673.5577800000001</v>
      </c>
      <c r="AC145" s="301">
        <f>+Сумська!T145</f>
        <v>9208.27</v>
      </c>
      <c r="AD145" s="255">
        <f>+Сумська!Q145</f>
        <v>7673.5577800000001</v>
      </c>
      <c r="AE145" s="301">
        <f>+ІвФранківськ!T145</f>
        <v>8383.39</v>
      </c>
      <c r="AF145" s="255">
        <f>+ІвФранківськ!Q145</f>
        <v>6986.1609799999997</v>
      </c>
      <c r="AG145" s="301">
        <f>+Миколаїв!T145</f>
        <v>10390</v>
      </c>
      <c r="AH145" s="255">
        <f>+Миколаїв!Q145</f>
        <v>8658.3295800000014</v>
      </c>
      <c r="AI145" s="301">
        <f>+Усереднене!T145</f>
        <v>12142.12</v>
      </c>
      <c r="AJ145" s="255">
        <f>+Усереднене!Q145</f>
        <v>10118.43</v>
      </c>
      <c r="AK145" s="301">
        <f>+Усереднена!T145</f>
        <v>9143.85</v>
      </c>
      <c r="AL145" s="255">
        <f>+Усереднена!Q145</f>
        <v>7619.8686800000005</v>
      </c>
      <c r="AM145" s="274">
        <f t="shared" si="3"/>
        <v>-0.24693171964425309</v>
      </c>
    </row>
    <row r="146" spans="2:39" ht="30" x14ac:dyDescent="0.25">
      <c r="B146" s="38" t="s">
        <v>36</v>
      </c>
      <c r="C146" s="80" t="s">
        <v>240</v>
      </c>
      <c r="D146" s="40"/>
      <c r="E146" s="40"/>
      <c r="F146" s="41"/>
      <c r="G146" s="249"/>
      <c r="H146" s="252"/>
      <c r="I146" s="298"/>
      <c r="J146" s="252"/>
      <c r="K146" s="298"/>
      <c r="L146" s="252"/>
      <c r="M146" s="298"/>
      <c r="N146" s="252"/>
      <c r="O146" s="298"/>
      <c r="P146" s="252"/>
      <c r="Q146" s="298"/>
      <c r="R146" s="252"/>
      <c r="S146" s="298"/>
      <c r="T146" s="252"/>
      <c r="U146" s="298"/>
      <c r="V146" s="252"/>
      <c r="W146" s="298"/>
      <c r="X146" s="252"/>
      <c r="Y146" s="298"/>
      <c r="Z146" s="252"/>
      <c r="AA146" s="298"/>
      <c r="AB146" s="252"/>
      <c r="AC146" s="298"/>
      <c r="AD146" s="252"/>
      <c r="AE146" s="298"/>
      <c r="AF146" s="252"/>
      <c r="AG146" s="298"/>
      <c r="AH146" s="252"/>
      <c r="AI146" s="298"/>
      <c r="AJ146" s="252"/>
      <c r="AK146" s="298"/>
      <c r="AL146" s="252"/>
      <c r="AM146" s="272"/>
    </row>
    <row r="147" spans="2:39" x14ac:dyDescent="0.25">
      <c r="B147" s="38" t="s">
        <v>70</v>
      </c>
      <c r="C147" s="81" t="s">
        <v>230</v>
      </c>
      <c r="D147" s="40" t="s">
        <v>239</v>
      </c>
      <c r="E147" s="68" t="s">
        <v>217</v>
      </c>
      <c r="F147" s="87" t="s">
        <v>218</v>
      </c>
      <c r="G147" s="290">
        <f>+Кропивницький!T147</f>
        <v>2645.01</v>
      </c>
      <c r="H147" s="255">
        <f>+Кропивницький!Q147</f>
        <v>2204.17292</v>
      </c>
      <c r="I147" s="301">
        <f>+Дніпро!T147</f>
        <v>2451.86</v>
      </c>
      <c r="J147" s="255">
        <f>+Дніпро!Q147</f>
        <v>2043.2183199999999</v>
      </c>
      <c r="K147" s="301">
        <f>+Харків!T147</f>
        <v>2120.08</v>
      </c>
      <c r="L147" s="255">
        <f>+Харків!Q147</f>
        <v>1766.7297200000003</v>
      </c>
      <c r="M147" s="301">
        <f>+Криворіж!T147</f>
        <v>2417.9</v>
      </c>
      <c r="N147" s="255">
        <f>+Криворіж!Q147</f>
        <v>2014.9143200000001</v>
      </c>
      <c r="O147" s="301">
        <f>+'Харків міськ'!T147</f>
        <v>2562.15</v>
      </c>
      <c r="P147" s="255">
        <f>+'Харків міськ'!Q147</f>
        <v>2135.1209200000003</v>
      </c>
      <c r="Q147" s="301">
        <f>+Київ!T147</f>
        <v>2366.5</v>
      </c>
      <c r="R147" s="255">
        <f>+Київ!Q147</f>
        <v>1972.0801200000001</v>
      </c>
      <c r="S147" s="301">
        <f>+Львів!T147</f>
        <v>2570.71</v>
      </c>
      <c r="T147" s="255">
        <f>+Львів!Q147</f>
        <v>2142.25792</v>
      </c>
      <c r="U147" s="301">
        <f>+Житомир!T147</f>
        <v>2424.75</v>
      </c>
      <c r="V147" s="255">
        <f>+Житомир!Q147</f>
        <v>2020.62392</v>
      </c>
      <c r="W147" s="301">
        <f>+Хмельницький!T147</f>
        <v>2349.5100000000002</v>
      </c>
      <c r="X147" s="255">
        <f>+Хмельницький!Q147</f>
        <v>1957.92812</v>
      </c>
      <c r="Y147" s="301">
        <f>+Вінниця!T147</f>
        <v>2274.59</v>
      </c>
      <c r="Z147" s="255">
        <f>+Вінниця!Q147</f>
        <v>1895.4885200000001</v>
      </c>
      <c r="AA147" s="301">
        <f>+Дніпропетровськ!T147</f>
        <v>2451.86</v>
      </c>
      <c r="AB147" s="255">
        <f>+Дніпропетровськ!Q147</f>
        <v>2043.2183199999999</v>
      </c>
      <c r="AC147" s="301">
        <f>+Сумська!T147</f>
        <v>2451.86</v>
      </c>
      <c r="AD147" s="255">
        <f>+Сумська!Q147</f>
        <v>2043.2183199999999</v>
      </c>
      <c r="AE147" s="301">
        <f>+ІвФранківськ!T147</f>
        <v>2232.2199999999998</v>
      </c>
      <c r="AF147" s="255">
        <f>+ІвФранківськ!Q147</f>
        <v>1860.18172</v>
      </c>
      <c r="AG147" s="301">
        <f>+Миколаїв!T147</f>
        <v>2766.52</v>
      </c>
      <c r="AH147" s="255">
        <f>+Миколаїв!Q147</f>
        <v>2305.4329200000002</v>
      </c>
      <c r="AI147" s="301">
        <f>+Усереднене!T147</f>
        <v>3233.06</v>
      </c>
      <c r="AJ147" s="255">
        <f>+Усереднене!Q147</f>
        <v>2694.22</v>
      </c>
      <c r="AK147" s="301">
        <f>+Усереднена!T147</f>
        <v>2434.6999999999998</v>
      </c>
      <c r="AL147" s="255">
        <f>+Усереднена!Q147</f>
        <v>2028.9211200000002</v>
      </c>
      <c r="AM147" s="274">
        <f t="shared" si="3"/>
        <v>-0.24693561772980663</v>
      </c>
    </row>
    <row r="148" spans="2:39" x14ac:dyDescent="0.25">
      <c r="B148" s="38" t="s">
        <v>72</v>
      </c>
      <c r="C148" s="84" t="s">
        <v>214</v>
      </c>
      <c r="D148" s="40" t="s">
        <v>239</v>
      </c>
      <c r="E148" s="68" t="s">
        <v>217</v>
      </c>
      <c r="F148" s="87" t="s">
        <v>218</v>
      </c>
      <c r="G148" s="290">
        <f>+Кропивницький!T148</f>
        <v>5158.2700000000004</v>
      </c>
      <c r="H148" s="255">
        <f>+Кропивницький!Q148</f>
        <v>4298.5599249999996</v>
      </c>
      <c r="I148" s="301">
        <f>+Дніпро!T148</f>
        <v>4781.58</v>
      </c>
      <c r="J148" s="255">
        <f>+Дніпро!Q148</f>
        <v>3984.6539249999996</v>
      </c>
      <c r="K148" s="301">
        <f>+Харків!T148</f>
        <v>4134.53</v>
      </c>
      <c r="L148" s="255">
        <f>+Харків!Q148</f>
        <v>3445.4383250000001</v>
      </c>
      <c r="M148" s="301">
        <f>+Криворіж!T148</f>
        <v>4715.3500000000004</v>
      </c>
      <c r="N148" s="255">
        <f>+Криворіж!Q148</f>
        <v>3929.4611249999998</v>
      </c>
      <c r="O148" s="301">
        <f>+'Харків міськ'!T148</f>
        <v>4996.66</v>
      </c>
      <c r="P148" s="255">
        <f>+'Харків міськ'!Q148</f>
        <v>4163.8841250000005</v>
      </c>
      <c r="Q148" s="301">
        <f>+Київ!T148</f>
        <v>4615.1099999999997</v>
      </c>
      <c r="R148" s="255">
        <f>+Київ!Q148</f>
        <v>3845.9277250000005</v>
      </c>
      <c r="S148" s="301">
        <f>+Львів!T148</f>
        <v>5013.37</v>
      </c>
      <c r="T148" s="255">
        <f>+Львів!Q148</f>
        <v>4177.8043250000001</v>
      </c>
      <c r="U148" s="301">
        <f>+Житомир!T148</f>
        <v>4728.72</v>
      </c>
      <c r="V148" s="255">
        <f>+Житомир!Q148</f>
        <v>3940.599725</v>
      </c>
      <c r="W148" s="301">
        <f>+Хмельницький!T148</f>
        <v>4582</v>
      </c>
      <c r="X148" s="255">
        <f>+Хмельницький!Q148</f>
        <v>3818.3313250000001</v>
      </c>
      <c r="Y148" s="301">
        <f>+Вінниця!T148</f>
        <v>4435.88</v>
      </c>
      <c r="Z148" s="255">
        <f>+Вінниця!Q148</f>
        <v>3696.5631250000006</v>
      </c>
      <c r="AA148" s="301">
        <f>+Дніпропетровськ!T148</f>
        <v>4781.58</v>
      </c>
      <c r="AB148" s="255">
        <f>+Дніпропетровськ!Q148</f>
        <v>3984.6539249999996</v>
      </c>
      <c r="AC148" s="301">
        <f>+Сумська!T148</f>
        <v>4781.58</v>
      </c>
      <c r="AD148" s="255">
        <f>+Сумська!Q148</f>
        <v>3984.6539249999996</v>
      </c>
      <c r="AE148" s="301">
        <f>+ІвФранківськ!T148</f>
        <v>4353.25</v>
      </c>
      <c r="AF148" s="255">
        <f>+ІвФранківськ!Q148</f>
        <v>3627.7063250000001</v>
      </c>
      <c r="AG148" s="301">
        <f>+Миколаїв!T148</f>
        <v>5395.22</v>
      </c>
      <c r="AH148" s="255">
        <f>+Миколаїв!Q148</f>
        <v>4496.016924999999</v>
      </c>
      <c r="AI148" s="301">
        <f>+Усереднене!T148</f>
        <v>6305.03</v>
      </c>
      <c r="AJ148" s="255">
        <f>+Усереднене!Q148</f>
        <v>5254.19</v>
      </c>
      <c r="AK148" s="301">
        <f>+Усереднена!T148</f>
        <v>4748.12</v>
      </c>
      <c r="AL148" s="255">
        <f>+Усереднена!Q148</f>
        <v>3956.77475</v>
      </c>
      <c r="AM148" s="274">
        <f t="shared" si="3"/>
        <v>-0.24692964091515526</v>
      </c>
    </row>
    <row r="149" spans="2:39" x14ac:dyDescent="0.25">
      <c r="B149" s="38" t="s">
        <v>78</v>
      </c>
      <c r="C149" s="81" t="s">
        <v>232</v>
      </c>
      <c r="D149" s="40" t="s">
        <v>239</v>
      </c>
      <c r="E149" s="68" t="s">
        <v>217</v>
      </c>
      <c r="F149" s="87" t="s">
        <v>218</v>
      </c>
      <c r="G149" s="290">
        <f>+Кропивницький!T149</f>
        <v>3972.48</v>
      </c>
      <c r="H149" s="255">
        <f>+Кропивницький!Q149</f>
        <v>3310.4024900000004</v>
      </c>
      <c r="I149" s="301">
        <f>+Дніпро!T149</f>
        <v>3682.39</v>
      </c>
      <c r="J149" s="255">
        <f>+Дніпро!Q149</f>
        <v>3068.6594900000005</v>
      </c>
      <c r="K149" s="301">
        <f>+Харків!T149</f>
        <v>3184.09</v>
      </c>
      <c r="L149" s="255">
        <f>+Харків!Q149</f>
        <v>2653.4080900000004</v>
      </c>
      <c r="M149" s="301">
        <f>+Криворіж!T149</f>
        <v>3631.39</v>
      </c>
      <c r="N149" s="255">
        <f>+Криворіж!Q149</f>
        <v>3026.1546900000003</v>
      </c>
      <c r="O149" s="301">
        <f>+'Харків міськ'!T149</f>
        <v>3848.03</v>
      </c>
      <c r="P149" s="255">
        <f>+'Харків міськ'!Q149</f>
        <v>3206.69029</v>
      </c>
      <c r="Q149" s="301">
        <f>+Київ!T149</f>
        <v>3554.19</v>
      </c>
      <c r="R149" s="255">
        <f>+Київ!Q149</f>
        <v>2961.8240900000005</v>
      </c>
      <c r="S149" s="301">
        <f>+Львів!T149</f>
        <v>3860.9</v>
      </c>
      <c r="T149" s="255">
        <f>+Львів!Q149</f>
        <v>3217.4140900000007</v>
      </c>
      <c r="U149" s="301">
        <f>+Житомир!T149</f>
        <v>3641.69</v>
      </c>
      <c r="V149" s="255">
        <f>+Житомир!Q149</f>
        <v>3034.7434900000003</v>
      </c>
      <c r="W149" s="301">
        <f>+Хмельницький!T149</f>
        <v>3528.69</v>
      </c>
      <c r="X149" s="255">
        <f>+Хмельницький!Q149</f>
        <v>2940.5716900000002</v>
      </c>
      <c r="Y149" s="301">
        <f>+Вінниця!T149</f>
        <v>3416.16</v>
      </c>
      <c r="Z149" s="255">
        <f>+Вінниця!Q149</f>
        <v>2846.8024900000005</v>
      </c>
      <c r="AA149" s="301">
        <f>+Дніпропетровськ!T149</f>
        <v>3682.39</v>
      </c>
      <c r="AB149" s="255">
        <f>+Дніпропетровськ!Q149</f>
        <v>3068.6594900000005</v>
      </c>
      <c r="AC149" s="301">
        <f>+Сумська!T149</f>
        <v>3682.39</v>
      </c>
      <c r="AD149" s="255">
        <f>+Сумська!Q149</f>
        <v>3068.6594900000005</v>
      </c>
      <c r="AE149" s="301">
        <f>+ІвФранківськ!T149</f>
        <v>3352.52</v>
      </c>
      <c r="AF149" s="255">
        <f>+ІвФранківськ!Q149</f>
        <v>2793.7690900000002</v>
      </c>
      <c r="AG149" s="301">
        <f>+Миколаїв!T149</f>
        <v>4154.97</v>
      </c>
      <c r="AH149" s="255">
        <f>+Миколаїв!Q149</f>
        <v>3462.4754900000003</v>
      </c>
      <c r="AI149" s="301">
        <f>+Усереднене!T149</f>
        <v>4855.63</v>
      </c>
      <c r="AJ149" s="255">
        <f>+Усереднене!Q149</f>
        <v>4046.36</v>
      </c>
      <c r="AK149" s="301">
        <f>+Усереднена!T149</f>
        <v>3656.62</v>
      </c>
      <c r="AL149" s="255">
        <f>+Усереднена!Q149</f>
        <v>3047.1873400000004</v>
      </c>
      <c r="AM149" s="274">
        <f t="shared" si="3"/>
        <v>-0.24693123202087794</v>
      </c>
    </row>
    <row r="150" spans="2:39" x14ac:dyDescent="0.25">
      <c r="B150" s="38" t="s">
        <v>80</v>
      </c>
      <c r="C150" s="84" t="s">
        <v>214</v>
      </c>
      <c r="D150" s="40" t="s">
        <v>239</v>
      </c>
      <c r="E150" s="68" t="s">
        <v>217</v>
      </c>
      <c r="F150" s="87" t="s">
        <v>218</v>
      </c>
      <c r="G150" s="290">
        <f>+Кропивницький!T150</f>
        <v>7746.09</v>
      </c>
      <c r="H150" s="255">
        <f>+Кропивницький!Q150</f>
        <v>6455.07258</v>
      </c>
      <c r="I150" s="301">
        <f>+Дніпро!T150</f>
        <v>7180.43</v>
      </c>
      <c r="J150" s="255">
        <f>+Дніпро!Q150</f>
        <v>5983.6889799999999</v>
      </c>
      <c r="K150" s="301">
        <f>+Харків!T150</f>
        <v>6208.76</v>
      </c>
      <c r="L150" s="255">
        <f>+Харків!Q150</f>
        <v>5173.9627799999998</v>
      </c>
      <c r="M150" s="301">
        <f>+Криворіж!T150</f>
        <v>7080.98</v>
      </c>
      <c r="N150" s="255">
        <f>+Криворіж!Q150</f>
        <v>5900.8143799999998</v>
      </c>
      <c r="O150" s="301">
        <f>+'Харків міськ'!T150</f>
        <v>7503.4</v>
      </c>
      <c r="P150" s="255">
        <f>+'Харків міськ'!Q150</f>
        <v>6252.8331799999996</v>
      </c>
      <c r="Q150" s="301">
        <f>+Київ!T150</f>
        <v>6930.43</v>
      </c>
      <c r="R150" s="255">
        <f>+Київ!Q150</f>
        <v>5775.3617800000002</v>
      </c>
      <c r="S150" s="301">
        <f>+Львів!T150</f>
        <v>7528.49</v>
      </c>
      <c r="T150" s="255">
        <f>+Львів!Q150</f>
        <v>6273.7439800000002</v>
      </c>
      <c r="U150" s="301">
        <f>+Житомир!T150</f>
        <v>7101.05</v>
      </c>
      <c r="V150" s="255">
        <f>+Житомир!Q150</f>
        <v>5917.5405799999999</v>
      </c>
      <c r="W150" s="301">
        <f>+Хмельницький!T150</f>
        <v>6880.72</v>
      </c>
      <c r="X150" s="255">
        <f>+Хмельницький!Q150</f>
        <v>5733.9305800000002</v>
      </c>
      <c r="Y150" s="301">
        <f>+Вінниця!T150</f>
        <v>6661.29</v>
      </c>
      <c r="Z150" s="255">
        <f>+Вінниця!Q150</f>
        <v>5551.0769800000007</v>
      </c>
      <c r="AA150" s="301">
        <f>+Дніпропетровськ!T150</f>
        <v>7180.43</v>
      </c>
      <c r="AB150" s="255">
        <f>+Дніпропетровськ!Q150</f>
        <v>5983.6889799999999</v>
      </c>
      <c r="AC150" s="301">
        <f>+Сумська!T150</f>
        <v>7180.43</v>
      </c>
      <c r="AD150" s="255">
        <f>+Сумська!Q150</f>
        <v>5983.6889799999999</v>
      </c>
      <c r="AE150" s="301">
        <f>+ІвФранківськ!T150</f>
        <v>6537.2</v>
      </c>
      <c r="AF150" s="255">
        <f>+ІвФранківськ!Q150</f>
        <v>5447.6697800000002</v>
      </c>
      <c r="AG150" s="301">
        <f>+Миколаїв!T150</f>
        <v>8101.91</v>
      </c>
      <c r="AH150" s="255">
        <f>+Миколаїв!Q150</f>
        <v>6751.5935799999997</v>
      </c>
      <c r="AI150" s="301">
        <f>+Усереднене!T150</f>
        <v>9468.2199999999993</v>
      </c>
      <c r="AJ150" s="255">
        <f>+Усереднене!Q150</f>
        <v>7890.18</v>
      </c>
      <c r="AK150" s="301">
        <f>+Усереднена!T150</f>
        <v>7130.1900000000005</v>
      </c>
      <c r="AL150" s="255">
        <f>+Усереднена!Q150</f>
        <v>5941.8182799999995</v>
      </c>
      <c r="AM150" s="274">
        <f t="shared" ref="AM150:AM223" si="4">+(AL150-AJ150)/AJ150</f>
        <v>-0.24693501542423629</v>
      </c>
    </row>
    <row r="151" spans="2:39" x14ac:dyDescent="0.25">
      <c r="B151" s="38" t="s">
        <v>241</v>
      </c>
      <c r="C151" s="81" t="s">
        <v>233</v>
      </c>
      <c r="D151" s="40" t="s">
        <v>239</v>
      </c>
      <c r="E151" s="68" t="s">
        <v>217</v>
      </c>
      <c r="F151" s="87" t="s">
        <v>218</v>
      </c>
      <c r="G151" s="290">
        <f>+Кропивницький!T151</f>
        <v>5285.05</v>
      </c>
      <c r="H151" s="255">
        <f>+Кропивницький!Q151</f>
        <v>4404.2049299999999</v>
      </c>
      <c r="I151" s="301">
        <f>+Дніпро!T151</f>
        <v>4899.09</v>
      </c>
      <c r="J151" s="255">
        <f>+Дніпро!Q151</f>
        <v>4082.5763299999994</v>
      </c>
      <c r="K151" s="301">
        <f>+Харків!T151</f>
        <v>4236.1499999999996</v>
      </c>
      <c r="L151" s="255">
        <f>+Харків!Q151</f>
        <v>3530.1237299999998</v>
      </c>
      <c r="M151" s="301">
        <f>+Криворіж!T151</f>
        <v>4831.25</v>
      </c>
      <c r="N151" s="255">
        <f>+Криворіж!Q151</f>
        <v>4026.04153</v>
      </c>
      <c r="O151" s="301">
        <f>+'Харків міськ'!T151</f>
        <v>5119.47</v>
      </c>
      <c r="P151" s="255">
        <f>+'Харків міськ'!Q151</f>
        <v>4266.2229299999999</v>
      </c>
      <c r="Q151" s="301">
        <f>+Київ!T151</f>
        <v>4728.54</v>
      </c>
      <c r="R151" s="255">
        <f>+Київ!Q151</f>
        <v>3940.4463299999998</v>
      </c>
      <c r="S151" s="301">
        <f>+Львів!T151</f>
        <v>5136.58</v>
      </c>
      <c r="T151" s="255">
        <f>+Львів!Q151</f>
        <v>4280.4847300000001</v>
      </c>
      <c r="U151" s="301">
        <f>+Житомир!T151</f>
        <v>4844.9399999999996</v>
      </c>
      <c r="V151" s="255">
        <f>+Житомир!Q151</f>
        <v>4037.4485299999997</v>
      </c>
      <c r="W151" s="301">
        <f>+Хмельницький!T151</f>
        <v>4694.6099999999997</v>
      </c>
      <c r="X151" s="255">
        <f>+Хмельницький!Q151</f>
        <v>3912.1789299999996</v>
      </c>
      <c r="Y151" s="301">
        <f>+Вінниця!T151</f>
        <v>4544.91</v>
      </c>
      <c r="Z151" s="255">
        <f>+Вінниця!Q151</f>
        <v>3787.4217299999996</v>
      </c>
      <c r="AA151" s="301">
        <f>+Дніпропетровськ!T151</f>
        <v>4899.09</v>
      </c>
      <c r="AB151" s="255">
        <f>+Дніпропетровськ!Q151</f>
        <v>4082.5763299999994</v>
      </c>
      <c r="AC151" s="301">
        <f>+Сумська!T151</f>
        <v>4899.09</v>
      </c>
      <c r="AD151" s="255">
        <f>+Сумська!Q151</f>
        <v>4082.5763299999994</v>
      </c>
      <c r="AE151" s="301">
        <f>+ІвФранківськ!T151</f>
        <v>4460.24</v>
      </c>
      <c r="AF151" s="255">
        <f>+ІвФранківськ!Q151</f>
        <v>3716.8691299999996</v>
      </c>
      <c r="AG151" s="301">
        <f>+Миколаїв!T151</f>
        <v>5527.82</v>
      </c>
      <c r="AH151" s="255">
        <f>+Миколаїв!Q151</f>
        <v>4606.5175300000001</v>
      </c>
      <c r="AI151" s="301">
        <f>+Усереднене!T151</f>
        <v>6460</v>
      </c>
      <c r="AJ151" s="255">
        <f>+Усереднене!Q151</f>
        <v>5383.3300000000008</v>
      </c>
      <c r="AK151" s="301">
        <f>+Усереднена!T151</f>
        <v>4864.82</v>
      </c>
      <c r="AL151" s="255">
        <f>+Усереднена!Q151</f>
        <v>4054.0215799999996</v>
      </c>
      <c r="AM151" s="274">
        <f t="shared" si="4"/>
        <v>-0.24693050955449528</v>
      </c>
    </row>
    <row r="152" spans="2:39" x14ac:dyDescent="0.25">
      <c r="B152" s="38" t="s">
        <v>242</v>
      </c>
      <c r="C152" s="84" t="s">
        <v>214</v>
      </c>
      <c r="D152" s="40" t="s">
        <v>239</v>
      </c>
      <c r="E152" s="68" t="s">
        <v>217</v>
      </c>
      <c r="F152" s="87" t="s">
        <v>218</v>
      </c>
      <c r="G152" s="290">
        <f>+Кропивницький!T152</f>
        <v>10306.57</v>
      </c>
      <c r="H152" s="255">
        <f>+Кропивницький!Q152</f>
        <v>8588.8114299999997</v>
      </c>
      <c r="I152" s="301">
        <f>+Дніпро!T152</f>
        <v>9553.93</v>
      </c>
      <c r="J152" s="255">
        <f>+Дніпро!Q152</f>
        <v>7961.6094300000004</v>
      </c>
      <c r="K152" s="301">
        <f>+Харків!T152</f>
        <v>8261.07</v>
      </c>
      <c r="L152" s="255">
        <f>+Харків!Q152</f>
        <v>6884.2274300000008</v>
      </c>
      <c r="M152" s="301">
        <f>+Криворіж!T152</f>
        <v>9421.61</v>
      </c>
      <c r="N152" s="255">
        <f>+Криворіж!Q152</f>
        <v>7851.3458300000002</v>
      </c>
      <c r="O152" s="301">
        <f>+'Харків міськ'!T152</f>
        <v>9983.67</v>
      </c>
      <c r="P152" s="255">
        <f>+'Харків міськ'!Q152</f>
        <v>8319.7282300000006</v>
      </c>
      <c r="Q152" s="301">
        <f>+Київ!T152</f>
        <v>9221.31</v>
      </c>
      <c r="R152" s="255">
        <f>+Київ!Q152</f>
        <v>7684.4254300000002</v>
      </c>
      <c r="S152" s="301">
        <f>+Львів!T152</f>
        <v>10017.049999999999</v>
      </c>
      <c r="T152" s="255">
        <f>+Львів!Q152</f>
        <v>8347.5442299999995</v>
      </c>
      <c r="U152" s="301">
        <f>+Житомир!T152</f>
        <v>9448.32</v>
      </c>
      <c r="V152" s="255">
        <f>+Житомир!Q152</f>
        <v>7873.5986300000013</v>
      </c>
      <c r="W152" s="301">
        <f>+Хмельницький!T152</f>
        <v>9155.15</v>
      </c>
      <c r="X152" s="255">
        <f>+Хмельницький!Q152</f>
        <v>7629.293630000001</v>
      </c>
      <c r="Y152" s="301">
        <f>+Вінниця!T152</f>
        <v>8863.2000000000007</v>
      </c>
      <c r="Z152" s="255">
        <f>+Вінниця!Q152</f>
        <v>7386.0012300000008</v>
      </c>
      <c r="AA152" s="301">
        <f>+Дніпропетровськ!T152</f>
        <v>9553.93</v>
      </c>
      <c r="AB152" s="255">
        <f>+Дніпропетровськ!Q152</f>
        <v>7961.6094300000004</v>
      </c>
      <c r="AC152" s="301">
        <f>+Сумська!T152</f>
        <v>9553.93</v>
      </c>
      <c r="AD152" s="255">
        <f>+Сумська!Q152</f>
        <v>7961.6094300000004</v>
      </c>
      <c r="AE152" s="301">
        <f>+ІвФранківськ!T152</f>
        <v>8698.09</v>
      </c>
      <c r="AF152" s="255">
        <f>+ІвФранківськ!Q152</f>
        <v>7248.4096300000001</v>
      </c>
      <c r="AG152" s="301">
        <f>+Миколаїв!T152</f>
        <v>10780.02</v>
      </c>
      <c r="AH152" s="255">
        <f>+Миколаїв!Q152</f>
        <v>8983.3472300000012</v>
      </c>
      <c r="AI152" s="301">
        <f>+Усереднене!T152</f>
        <v>12597.9</v>
      </c>
      <c r="AJ152" s="255">
        <f>+Усереднене!Q152</f>
        <v>10498.25</v>
      </c>
      <c r="AK152" s="301">
        <f>+Усереднена!T152</f>
        <v>9487.08</v>
      </c>
      <c r="AL152" s="255">
        <f>+Усереднена!Q152</f>
        <v>7905.898180000001</v>
      </c>
      <c r="AM152" s="274">
        <f t="shared" si="4"/>
        <v>-0.24693180482461352</v>
      </c>
    </row>
    <row r="153" spans="2:39" x14ac:dyDescent="0.25">
      <c r="B153" s="38" t="s">
        <v>38</v>
      </c>
      <c r="C153" s="80" t="s">
        <v>243</v>
      </c>
      <c r="D153" s="40" t="s">
        <v>213</v>
      </c>
      <c r="E153" s="68" t="s">
        <v>191</v>
      </c>
      <c r="F153" s="87" t="s">
        <v>49</v>
      </c>
      <c r="G153" s="290">
        <f>+Кропивницький!T153</f>
        <v>1623.72</v>
      </c>
      <c r="H153" s="255">
        <f>+Кропивницький!Q153</f>
        <v>1353.103435</v>
      </c>
      <c r="I153" s="301">
        <f>+Дніпро!T153</f>
        <v>1502.11</v>
      </c>
      <c r="J153" s="255">
        <f>+Дніпро!Q153</f>
        <v>1251.7580350000001</v>
      </c>
      <c r="K153" s="301">
        <f>+Харків!T153</f>
        <v>1293.21</v>
      </c>
      <c r="L153" s="255">
        <f>+Харків!Q153</f>
        <v>1077.6762349999999</v>
      </c>
      <c r="M153" s="301">
        <f>+Криворіж!T153</f>
        <v>1480.75</v>
      </c>
      <c r="N153" s="255">
        <f>+Криворіж!Q153</f>
        <v>1233.9582349999998</v>
      </c>
      <c r="O153" s="301">
        <f>+'Харків міськ'!T153</f>
        <v>1571.59</v>
      </c>
      <c r="P153" s="255">
        <f>+'Харків міськ'!Q153</f>
        <v>1309.6592349999999</v>
      </c>
      <c r="Q153" s="301">
        <f>+Київ!T153</f>
        <v>1448.4</v>
      </c>
      <c r="R153" s="255">
        <f>+Київ!Q153</f>
        <v>1206.9962349999998</v>
      </c>
      <c r="S153" s="301">
        <f>+Львів!T153</f>
        <v>1576.99</v>
      </c>
      <c r="T153" s="255">
        <f>+Львів!Q153</f>
        <v>1314.1610349999999</v>
      </c>
      <c r="U153" s="301">
        <f>+Житомир!T153</f>
        <v>1485.14</v>
      </c>
      <c r="V153" s="255">
        <f>+Житомир!Q153</f>
        <v>1237.6182349999999</v>
      </c>
      <c r="W153" s="301">
        <f>+Хмельницький!T153</f>
        <v>1437.77</v>
      </c>
      <c r="X153" s="255">
        <f>+Хмельницький!Q153</f>
        <v>1198.1390349999999</v>
      </c>
      <c r="Y153" s="301">
        <f>+Вінниця!T153</f>
        <v>1390.58</v>
      </c>
      <c r="Z153" s="255">
        <f>+Вінниця!Q153</f>
        <v>1158.8184349999999</v>
      </c>
      <c r="AA153" s="301">
        <f>+Дніпропетровськ!T153</f>
        <v>1502.11</v>
      </c>
      <c r="AB153" s="255">
        <f>+Дніпропетровськ!Q153</f>
        <v>1251.7580350000001</v>
      </c>
      <c r="AC153" s="301">
        <f>+Сумська!T153</f>
        <v>1502.11</v>
      </c>
      <c r="AD153" s="255">
        <f>+Сумська!Q153</f>
        <v>1251.7580350000001</v>
      </c>
      <c r="AE153" s="301">
        <f>+ІвФранківськ!T153</f>
        <v>1363.91</v>
      </c>
      <c r="AF153" s="255">
        <f>+ІвФранківськ!Q153</f>
        <v>1136.5900349999999</v>
      </c>
      <c r="AG153" s="301">
        <f>+Миколаїв!T153</f>
        <v>1700.19</v>
      </c>
      <c r="AH153" s="255">
        <f>+Миколаїв!Q153</f>
        <v>1416.8240349999999</v>
      </c>
      <c r="AI153" s="301">
        <f>+Усереднене!T153</f>
        <v>2035.58</v>
      </c>
      <c r="AJ153" s="255">
        <f>+Усереднене!Q153</f>
        <v>1696.3200000000002</v>
      </c>
      <c r="AK153" s="301">
        <f>+Усереднена!T153</f>
        <v>1491.3</v>
      </c>
      <c r="AL153" s="255">
        <f>+Усереднена!Q153</f>
        <v>1242.7543925</v>
      </c>
      <c r="AM153" s="274">
        <f t="shared" si="4"/>
        <v>-0.26738210213874747</v>
      </c>
    </row>
    <row r="154" spans="2:39" ht="15.75" thickBot="1" x14ac:dyDescent="0.3">
      <c r="B154" s="38" t="s">
        <v>90</v>
      </c>
      <c r="C154" s="120" t="s">
        <v>214</v>
      </c>
      <c r="D154" s="40" t="s">
        <v>213</v>
      </c>
      <c r="E154" s="68" t="s">
        <v>191</v>
      </c>
      <c r="F154" s="87" t="s">
        <v>49</v>
      </c>
      <c r="G154" s="290">
        <f>+Кропивницький!T154</f>
        <v>2921.17</v>
      </c>
      <c r="H154" s="255">
        <f>+Кропивницький!Q154</f>
        <v>2434.3064300000001</v>
      </c>
      <c r="I154" s="301">
        <f>+Дніпро!T154</f>
        <v>2702.39</v>
      </c>
      <c r="J154" s="255">
        <f>+Дніпро!Q154</f>
        <v>2251.98963</v>
      </c>
      <c r="K154" s="301">
        <f>+Харків!T154</f>
        <v>2326.58</v>
      </c>
      <c r="L154" s="255">
        <f>+Харків!Q154</f>
        <v>1938.8156300000001</v>
      </c>
      <c r="M154" s="301">
        <f>+Криворіж!T154</f>
        <v>2663.97</v>
      </c>
      <c r="N154" s="255">
        <f>+Криворіж!Q154</f>
        <v>2219.9768300000001</v>
      </c>
      <c r="O154" s="301">
        <f>+'Харків міськ'!T154</f>
        <v>2827.38</v>
      </c>
      <c r="P154" s="255">
        <f>+'Харків міськ'!Q154</f>
        <v>2356.1532300000003</v>
      </c>
      <c r="Q154" s="301">
        <f>+Київ!T154</f>
        <v>2605.75</v>
      </c>
      <c r="R154" s="255">
        <f>+Київ!Q154</f>
        <v>2171.4574299999999</v>
      </c>
      <c r="S154" s="301">
        <f>+Львів!T154</f>
        <v>2837.1</v>
      </c>
      <c r="T154" s="255">
        <f>+Львів!Q154</f>
        <v>2364.2540300000001</v>
      </c>
      <c r="U154" s="301">
        <f>+Житомир!T154</f>
        <v>2671.85</v>
      </c>
      <c r="V154" s="255">
        <f>+Житомир!Q154</f>
        <v>2226.54043</v>
      </c>
      <c r="W154" s="301">
        <f>+Хмельницький!T154</f>
        <v>2586.63</v>
      </c>
      <c r="X154" s="255">
        <f>+Хмельницький!Q154</f>
        <v>2155.52423</v>
      </c>
      <c r="Y154" s="301">
        <f>+Вінниця!T154</f>
        <v>2501.73</v>
      </c>
      <c r="Z154" s="255">
        <f>+Вінниця!Q154</f>
        <v>2084.7764299999999</v>
      </c>
      <c r="AA154" s="301">
        <f>+Дніпропетровськ!T154</f>
        <v>2702.39</v>
      </c>
      <c r="AB154" s="255">
        <f>+Дніпропетровськ!Q154</f>
        <v>2251.98963</v>
      </c>
      <c r="AC154" s="301">
        <f>+Сумська!T154</f>
        <v>2702.39</v>
      </c>
      <c r="AD154" s="255">
        <f>+Сумська!Q154</f>
        <v>2251.98963</v>
      </c>
      <c r="AE154" s="301">
        <f>+ІвФранківськ!T154</f>
        <v>2453.7399999999998</v>
      </c>
      <c r="AF154" s="255">
        <f>+ІвФранківськ!Q154</f>
        <v>2044.7848300000001</v>
      </c>
      <c r="AG154" s="301">
        <f>+Миколаїв!T154</f>
        <v>3058.74</v>
      </c>
      <c r="AH154" s="255">
        <f>+Миколаїв!Q154</f>
        <v>2548.94983</v>
      </c>
      <c r="AI154" s="301">
        <f>+Усереднене!T154</f>
        <v>3662.17</v>
      </c>
      <c r="AJ154" s="255">
        <f>+Усереднене!Q154</f>
        <v>3051.81</v>
      </c>
      <c r="AK154" s="301">
        <f>+Усереднена!T154</f>
        <v>2682.94</v>
      </c>
      <c r="AL154" s="255">
        <f>+Усереднена!Q154</f>
        <v>2235.785265</v>
      </c>
      <c r="AM154" s="274">
        <f t="shared" si="4"/>
        <v>-0.26739041257483265</v>
      </c>
    </row>
    <row r="155" spans="2:39" ht="56.25" x14ac:dyDescent="0.25">
      <c r="B155" s="49" t="s">
        <v>244</v>
      </c>
      <c r="C155" s="50" t="s">
        <v>245</v>
      </c>
      <c r="D155" s="51"/>
      <c r="E155" s="52"/>
      <c r="F155" s="53"/>
      <c r="G155" s="287"/>
      <c r="H155" s="258"/>
      <c r="I155" s="296"/>
      <c r="J155" s="258"/>
      <c r="K155" s="296"/>
      <c r="L155" s="258"/>
      <c r="M155" s="296"/>
      <c r="N155" s="258"/>
      <c r="O155" s="296"/>
      <c r="P155" s="258"/>
      <c r="Q155" s="296"/>
      <c r="R155" s="258"/>
      <c r="S155" s="296"/>
      <c r="T155" s="258"/>
      <c r="U155" s="296"/>
      <c r="V155" s="258"/>
      <c r="W155" s="296"/>
      <c r="X155" s="258"/>
      <c r="Y155" s="296"/>
      <c r="Z155" s="258"/>
      <c r="AA155" s="296"/>
      <c r="AB155" s="258"/>
      <c r="AC155" s="296"/>
      <c r="AD155" s="258"/>
      <c r="AE155" s="296"/>
      <c r="AF155" s="258"/>
      <c r="AG155" s="296"/>
      <c r="AH155" s="258"/>
      <c r="AI155" s="296"/>
      <c r="AJ155" s="258"/>
      <c r="AK155" s="296"/>
      <c r="AL155" s="258"/>
      <c r="AM155" s="277"/>
    </row>
    <row r="156" spans="2:39" ht="33" x14ac:dyDescent="0.25">
      <c r="B156" s="62" t="s">
        <v>246</v>
      </c>
      <c r="C156" s="122" t="s">
        <v>247</v>
      </c>
      <c r="D156" s="123"/>
      <c r="E156" s="123"/>
      <c r="F156" s="57"/>
      <c r="G156" s="288"/>
      <c r="H156" s="254"/>
      <c r="I156" s="300"/>
      <c r="J156" s="254"/>
      <c r="K156" s="300"/>
      <c r="L156" s="254"/>
      <c r="M156" s="300"/>
      <c r="N156" s="254"/>
      <c r="O156" s="300"/>
      <c r="P156" s="254"/>
      <c r="Q156" s="300"/>
      <c r="R156" s="254"/>
      <c r="S156" s="300"/>
      <c r="T156" s="254"/>
      <c r="U156" s="300"/>
      <c r="V156" s="254"/>
      <c r="W156" s="300"/>
      <c r="X156" s="254"/>
      <c r="Y156" s="300"/>
      <c r="Z156" s="254"/>
      <c r="AA156" s="300"/>
      <c r="AB156" s="254"/>
      <c r="AC156" s="300"/>
      <c r="AD156" s="254"/>
      <c r="AE156" s="300"/>
      <c r="AF156" s="254"/>
      <c r="AG156" s="300"/>
      <c r="AH156" s="254"/>
      <c r="AI156" s="300"/>
      <c r="AJ156" s="254"/>
      <c r="AK156" s="300"/>
      <c r="AL156" s="254"/>
      <c r="AM156" s="270"/>
    </row>
    <row r="157" spans="2:39" ht="45" x14ac:dyDescent="0.25">
      <c r="B157" s="38" t="s">
        <v>29</v>
      </c>
      <c r="C157" s="124" t="s">
        <v>248</v>
      </c>
      <c r="D157" s="40"/>
      <c r="E157" s="40"/>
      <c r="F157" s="41"/>
      <c r="G157" s="249"/>
      <c r="H157" s="252"/>
      <c r="I157" s="298"/>
      <c r="J157" s="252"/>
      <c r="K157" s="298"/>
      <c r="L157" s="252"/>
      <c r="M157" s="298"/>
      <c r="N157" s="252"/>
      <c r="O157" s="298"/>
      <c r="P157" s="252"/>
      <c r="Q157" s="298"/>
      <c r="R157" s="252"/>
      <c r="S157" s="298"/>
      <c r="T157" s="252"/>
      <c r="U157" s="298"/>
      <c r="V157" s="252"/>
      <c r="W157" s="298"/>
      <c r="X157" s="252"/>
      <c r="Y157" s="298"/>
      <c r="Z157" s="252"/>
      <c r="AA157" s="298"/>
      <c r="AB157" s="252"/>
      <c r="AC157" s="298"/>
      <c r="AD157" s="252"/>
      <c r="AE157" s="298"/>
      <c r="AF157" s="252"/>
      <c r="AG157" s="298"/>
      <c r="AH157" s="252"/>
      <c r="AI157" s="298"/>
      <c r="AJ157" s="252"/>
      <c r="AK157" s="298"/>
      <c r="AL157" s="252"/>
      <c r="AM157" s="272"/>
    </row>
    <row r="158" spans="2:39" x14ac:dyDescent="0.25">
      <c r="B158" s="38" t="s">
        <v>45</v>
      </c>
      <c r="C158" s="125" t="s">
        <v>249</v>
      </c>
      <c r="D158" s="40" t="s">
        <v>250</v>
      </c>
      <c r="E158" s="68" t="s">
        <v>251</v>
      </c>
      <c r="F158" s="87" t="s">
        <v>49</v>
      </c>
      <c r="G158" s="290">
        <f>+Кропивницький!T158</f>
        <v>43.34</v>
      </c>
      <c r="H158" s="255">
        <f>+Кропивницький!Q158</f>
        <v>36.113734999999991</v>
      </c>
      <c r="I158" s="301">
        <f>+Дніпро!T158</f>
        <v>40.090000000000003</v>
      </c>
      <c r="J158" s="255">
        <f>+Дніпро!Q158</f>
        <v>33.405334999999994</v>
      </c>
      <c r="K158" s="301">
        <f>+Харків!T158</f>
        <v>34.51</v>
      </c>
      <c r="L158" s="255">
        <f>+Харків!Q158</f>
        <v>28.757135000000002</v>
      </c>
      <c r="M158" s="301">
        <f>+Криворіж!T158</f>
        <v>39.520000000000003</v>
      </c>
      <c r="N158" s="255">
        <f>+Криворіж!Q158</f>
        <v>32.929535000000001</v>
      </c>
      <c r="O158" s="301">
        <f>+'Харків міськ'!T158</f>
        <v>41.95</v>
      </c>
      <c r="P158" s="255">
        <f>+'Харків міськ'!Q158</f>
        <v>34.954734999999999</v>
      </c>
      <c r="Q158" s="301">
        <f>+Київ!T158</f>
        <v>38.65</v>
      </c>
      <c r="R158" s="255">
        <f>+Київ!Q158</f>
        <v>32.209735000000002</v>
      </c>
      <c r="S158" s="301">
        <f>+Львів!T158</f>
        <v>42.09</v>
      </c>
      <c r="T158" s="255">
        <f>+Львів!Q158</f>
        <v>35.076734999999999</v>
      </c>
      <c r="U158" s="301">
        <f>+Житомир!T158</f>
        <v>39.630000000000003</v>
      </c>
      <c r="V158" s="255">
        <f>+Житомир!Q158</f>
        <v>33.027135000000001</v>
      </c>
      <c r="W158" s="301">
        <f>+Хмельницький!T158</f>
        <v>38.369999999999997</v>
      </c>
      <c r="X158" s="255">
        <f>+Хмельницький!Q158</f>
        <v>31.977935000000002</v>
      </c>
      <c r="Y158" s="301">
        <f>+Вінниця!T158</f>
        <v>37.11</v>
      </c>
      <c r="Z158" s="255">
        <f>+Вінниця!Q158</f>
        <v>30.928735000000003</v>
      </c>
      <c r="AA158" s="301">
        <f>+Дніпропетровськ!T158</f>
        <v>40.090000000000003</v>
      </c>
      <c r="AB158" s="255">
        <f>+Дніпропетровськ!Q158</f>
        <v>33.405334999999994</v>
      </c>
      <c r="AC158" s="301">
        <f>+Сумська!T158</f>
        <v>40.090000000000003</v>
      </c>
      <c r="AD158" s="255">
        <f>+Сумська!Q158</f>
        <v>33.405334999999994</v>
      </c>
      <c r="AE158" s="301">
        <f>+ІвФранківськ!T158</f>
        <v>36.4</v>
      </c>
      <c r="AF158" s="255">
        <f>+ІвФранківськ!Q158</f>
        <v>30.330935</v>
      </c>
      <c r="AG158" s="301">
        <f>+Миколаїв!T158</f>
        <v>45.37</v>
      </c>
      <c r="AH158" s="255">
        <f>+Миколаїв!Q158</f>
        <v>37.809534999999997</v>
      </c>
      <c r="AI158" s="301">
        <f>+Усереднене!T158</f>
        <v>54.32</v>
      </c>
      <c r="AJ158" s="255">
        <f>+Усереднене!Q158</f>
        <v>45.269999999999996</v>
      </c>
      <c r="AK158" s="301">
        <f>+Усереднена!T158</f>
        <v>39.799999999999997</v>
      </c>
      <c r="AL158" s="255">
        <f>+Усереднена!Q158</f>
        <v>33.164842499999999</v>
      </c>
      <c r="AM158" s="274">
        <f t="shared" si="4"/>
        <v>-0.26739910536779321</v>
      </c>
    </row>
    <row r="159" spans="2:39" x14ac:dyDescent="0.25">
      <c r="B159" s="38" t="s">
        <v>50</v>
      </c>
      <c r="C159" s="125" t="s">
        <v>252</v>
      </c>
      <c r="D159" s="40" t="s">
        <v>250</v>
      </c>
      <c r="E159" s="68" t="s">
        <v>251</v>
      </c>
      <c r="F159" s="87" t="s">
        <v>49</v>
      </c>
      <c r="G159" s="290">
        <f>+Кропивницький!T159</f>
        <v>107.06</v>
      </c>
      <c r="H159" s="255">
        <f>+Кропивницький!Q159</f>
        <v>89.21250999999998</v>
      </c>
      <c r="I159" s="301">
        <f>+Дніпро!T159</f>
        <v>99.03</v>
      </c>
      <c r="J159" s="255">
        <f>+Дніпро!Q159</f>
        <v>82.526909999999987</v>
      </c>
      <c r="K159" s="301">
        <f>+Харків!T159</f>
        <v>85.27</v>
      </c>
      <c r="L159" s="255">
        <f>+Харків!Q159</f>
        <v>71.058909999999983</v>
      </c>
      <c r="M159" s="301">
        <f>+Криворіж!T159</f>
        <v>97.63</v>
      </c>
      <c r="N159" s="255">
        <f>+Криворіж!Q159</f>
        <v>81.355709999999988</v>
      </c>
      <c r="O159" s="301">
        <f>+'Харків міськ'!T159</f>
        <v>103.61</v>
      </c>
      <c r="P159" s="255">
        <f>+'Харків міськ'!Q159</f>
        <v>86.345509999999976</v>
      </c>
      <c r="Q159" s="301">
        <f>+Київ!T159</f>
        <v>95.49</v>
      </c>
      <c r="R159" s="255">
        <f>+Київ!Q159</f>
        <v>79.574509999999975</v>
      </c>
      <c r="S159" s="301">
        <f>+Львів!T159</f>
        <v>103.98</v>
      </c>
      <c r="T159" s="255">
        <f>+Львів!Q159</f>
        <v>86.650509999999969</v>
      </c>
      <c r="U159" s="301">
        <f>+Житомир!T159</f>
        <v>97.92</v>
      </c>
      <c r="V159" s="255">
        <f>+Житомир!Q159</f>
        <v>81.599709999999988</v>
      </c>
      <c r="W159" s="301">
        <f>+Хмельницький!T159</f>
        <v>94.8</v>
      </c>
      <c r="X159" s="255">
        <f>+Хмельницький!Q159</f>
        <v>79.001109999999983</v>
      </c>
      <c r="Y159" s="301">
        <f>+Вінниця!T159</f>
        <v>91.68</v>
      </c>
      <c r="Z159" s="255">
        <f>+Вінниця!Q159</f>
        <v>76.402509999999978</v>
      </c>
      <c r="AA159" s="301">
        <f>+Дніпропетровськ!T159</f>
        <v>99.03</v>
      </c>
      <c r="AB159" s="255">
        <f>+Дніпропетровськ!Q159</f>
        <v>82.526909999999987</v>
      </c>
      <c r="AC159" s="301">
        <f>+Сумська!T159</f>
        <v>99.03</v>
      </c>
      <c r="AD159" s="255">
        <f>+Сумська!Q159</f>
        <v>82.526909999999987</v>
      </c>
      <c r="AE159" s="301">
        <f>+ІвФранківськ!T159</f>
        <v>89.93</v>
      </c>
      <c r="AF159" s="255">
        <f>+ІвФранківськ!Q159</f>
        <v>74.93850999999998</v>
      </c>
      <c r="AG159" s="301">
        <f>+Миколаїв!T159</f>
        <v>112.09</v>
      </c>
      <c r="AH159" s="255">
        <f>+Миколаїв!Q159</f>
        <v>93.409309999999977</v>
      </c>
      <c r="AI159" s="301">
        <f>+Усереднене!T159</f>
        <v>134.22999999999999</v>
      </c>
      <c r="AJ159" s="255">
        <f>+Усереднене!Q159</f>
        <v>111.86000000000001</v>
      </c>
      <c r="AK159" s="301">
        <f>+Усереднена!T159</f>
        <v>98.33</v>
      </c>
      <c r="AL159" s="255">
        <f>+Усереднена!Q159</f>
        <v>81.934904999999986</v>
      </c>
      <c r="AM159" s="274">
        <f t="shared" si="4"/>
        <v>-0.26752275165385325</v>
      </c>
    </row>
    <row r="160" spans="2:39" x14ac:dyDescent="0.25">
      <c r="B160" s="38" t="s">
        <v>52</v>
      </c>
      <c r="C160" s="125" t="s">
        <v>253</v>
      </c>
      <c r="D160" s="40" t="s">
        <v>250</v>
      </c>
      <c r="E160" s="68" t="s">
        <v>251</v>
      </c>
      <c r="F160" s="87" t="s">
        <v>49</v>
      </c>
      <c r="G160" s="290">
        <f>+Кропивницький!T160</f>
        <v>517.45000000000005</v>
      </c>
      <c r="H160" s="255">
        <f>+Кропивницький!Q160</f>
        <v>431.2067649999999</v>
      </c>
      <c r="I160" s="301">
        <f>+Дніпро!T160</f>
        <v>478.7</v>
      </c>
      <c r="J160" s="255">
        <f>+Дніпро!Q160</f>
        <v>398.91336499999994</v>
      </c>
      <c r="K160" s="301">
        <f>+Харків!T160</f>
        <v>412.13</v>
      </c>
      <c r="L160" s="255">
        <f>+Харків!Q160</f>
        <v>343.43996499999992</v>
      </c>
      <c r="M160" s="301">
        <f>+Криворіж!T160</f>
        <v>471.89</v>
      </c>
      <c r="N160" s="255">
        <f>+Криворіж!Q160</f>
        <v>393.24036499999994</v>
      </c>
      <c r="O160" s="301">
        <f>+'Харків міськ'!T160</f>
        <v>500.83</v>
      </c>
      <c r="P160" s="255">
        <f>+'Харків міськ'!Q160</f>
        <v>417.35976499999992</v>
      </c>
      <c r="Q160" s="301">
        <f>+Київ!T160</f>
        <v>461.58</v>
      </c>
      <c r="R160" s="255">
        <f>+Київ!Q160</f>
        <v>384.65156499999995</v>
      </c>
      <c r="S160" s="301">
        <f>+Львів!T160</f>
        <v>502.56</v>
      </c>
      <c r="T160" s="255">
        <f>+Львів!Q160</f>
        <v>418.79936499999997</v>
      </c>
      <c r="U160" s="301">
        <f>+Житомир!T160</f>
        <v>473.28</v>
      </c>
      <c r="V160" s="255">
        <f>+Житомир!Q160</f>
        <v>394.39936499999999</v>
      </c>
      <c r="W160" s="301">
        <f>+Хмельницький!T160</f>
        <v>458.19</v>
      </c>
      <c r="X160" s="255">
        <f>+Хмельницький!Q160</f>
        <v>381.82116499999995</v>
      </c>
      <c r="Y160" s="301">
        <f>+Вінниця!T160</f>
        <v>443.15</v>
      </c>
      <c r="Z160" s="255">
        <f>+Вінниця!Q160</f>
        <v>369.29176499999994</v>
      </c>
      <c r="AA160" s="301">
        <f>+Дніпропетровськ!T160</f>
        <v>478.7</v>
      </c>
      <c r="AB160" s="255">
        <f>+Дніпропетровськ!Q160</f>
        <v>398.91336499999994</v>
      </c>
      <c r="AC160" s="301">
        <f>+Сумська!T160</f>
        <v>478.7</v>
      </c>
      <c r="AD160" s="255">
        <f>+Сумська!Q160</f>
        <v>398.91336499999994</v>
      </c>
      <c r="AE160" s="301">
        <f>+ІвФранківськ!T160</f>
        <v>434.64</v>
      </c>
      <c r="AF160" s="255">
        <f>+ІвФранківськ!Q160</f>
        <v>362.20356499999997</v>
      </c>
      <c r="AG160" s="301">
        <f>+Миколаїв!T160</f>
        <v>541.82000000000005</v>
      </c>
      <c r="AH160" s="255">
        <f>+Миколаїв!Q160</f>
        <v>451.51976499999995</v>
      </c>
      <c r="AI160" s="301">
        <f>+Усереднене!T160</f>
        <v>648.72</v>
      </c>
      <c r="AJ160" s="255">
        <f>+Усереднене!Q160</f>
        <v>540.59999999999991</v>
      </c>
      <c r="AK160" s="301">
        <f>+Усереднена!T160</f>
        <v>475.25</v>
      </c>
      <c r="AL160" s="255">
        <f>+Усереднена!Q160</f>
        <v>396.03370749999993</v>
      </c>
      <c r="AM160" s="274">
        <f t="shared" si="4"/>
        <v>-0.26741822512023677</v>
      </c>
    </row>
    <row r="161" spans="2:39" x14ac:dyDescent="0.25">
      <c r="B161" s="38" t="s">
        <v>54</v>
      </c>
      <c r="C161" s="125" t="s">
        <v>254</v>
      </c>
      <c r="D161" s="40" t="s">
        <v>250</v>
      </c>
      <c r="E161" s="68" t="s">
        <v>251</v>
      </c>
      <c r="F161" s="87" t="s">
        <v>49</v>
      </c>
      <c r="G161" s="290">
        <f>+Кропивницький!T161</f>
        <v>1011.96</v>
      </c>
      <c r="H161" s="255">
        <f>+Кропивницький!Q161</f>
        <v>843.29703500000005</v>
      </c>
      <c r="I161" s="301">
        <f>+Дніпро!T161</f>
        <v>936.17</v>
      </c>
      <c r="J161" s="255">
        <f>+Дніпро!Q161</f>
        <v>780.13763500000005</v>
      </c>
      <c r="K161" s="301">
        <f>+Харків!T161</f>
        <v>805.97</v>
      </c>
      <c r="L161" s="255">
        <f>+Харків!Q161</f>
        <v>671.64303500000005</v>
      </c>
      <c r="M161" s="301">
        <f>+Криворіж!T161</f>
        <v>922.86</v>
      </c>
      <c r="N161" s="255">
        <f>+Криворіж!Q161</f>
        <v>769.04783499999996</v>
      </c>
      <c r="O161" s="301">
        <f>+'Харків міськ'!T161</f>
        <v>979.47</v>
      </c>
      <c r="P161" s="255">
        <f>+'Харків міськ'!Q161</f>
        <v>816.225235</v>
      </c>
      <c r="Q161" s="301">
        <f>+Київ!T161</f>
        <v>902.68</v>
      </c>
      <c r="R161" s="255">
        <f>+Київ!Q161</f>
        <v>752.23623500000008</v>
      </c>
      <c r="S161" s="301">
        <f>+Львів!T161</f>
        <v>982.84</v>
      </c>
      <c r="T161" s="255">
        <f>+Львів!Q161</f>
        <v>819.03123500000004</v>
      </c>
      <c r="U161" s="301">
        <f>+Житомир!T161</f>
        <v>925.6</v>
      </c>
      <c r="V161" s="255">
        <f>+Житомир!Q161</f>
        <v>771.32923499999993</v>
      </c>
      <c r="W161" s="301">
        <f>+Хмельницький!T161</f>
        <v>896.07</v>
      </c>
      <c r="X161" s="255">
        <f>+Хмельницький!Q161</f>
        <v>746.72183500000006</v>
      </c>
      <c r="Y161" s="301">
        <f>+Вінниця!T161</f>
        <v>866.65</v>
      </c>
      <c r="Z161" s="255">
        <f>+Вінниця!Q161</f>
        <v>722.21203500000001</v>
      </c>
      <c r="AA161" s="301">
        <f>+Дніпропетровськ!T161</f>
        <v>936.17</v>
      </c>
      <c r="AB161" s="255">
        <f>+Дніпропетровськ!Q161</f>
        <v>780.13763500000005</v>
      </c>
      <c r="AC161" s="301">
        <f>+Сумська!T161</f>
        <v>936.17</v>
      </c>
      <c r="AD161" s="255">
        <f>+Сумська!Q161</f>
        <v>780.13763500000005</v>
      </c>
      <c r="AE161" s="301">
        <f>+ІвФранківськ!T161</f>
        <v>850.04</v>
      </c>
      <c r="AF161" s="255">
        <f>+ІвФранківськ!Q161</f>
        <v>708.36503500000003</v>
      </c>
      <c r="AG161" s="301">
        <f>+Миколаїв!T161</f>
        <v>1059.6099999999999</v>
      </c>
      <c r="AH161" s="255">
        <f>+Миколаїв!Q161</f>
        <v>883.00803500000006</v>
      </c>
      <c r="AI161" s="301">
        <f>+Усереднене!T161</f>
        <v>1268.6500000000001</v>
      </c>
      <c r="AJ161" s="255">
        <f>+Усереднене!Q161</f>
        <v>1057.21</v>
      </c>
      <c r="AK161" s="301">
        <f>+Усереднена!T161</f>
        <v>929.43</v>
      </c>
      <c r="AL161" s="255">
        <f>+Усереднена!Q161</f>
        <v>774.50779250000005</v>
      </c>
      <c r="AM161" s="274">
        <f t="shared" si="4"/>
        <v>-0.26740402332554553</v>
      </c>
    </row>
    <row r="162" spans="2:39" x14ac:dyDescent="0.25">
      <c r="B162" s="38" t="s">
        <v>32</v>
      </c>
      <c r="C162" s="124" t="s">
        <v>255</v>
      </c>
      <c r="D162" s="73" t="s">
        <v>256</v>
      </c>
      <c r="E162" s="68" t="s">
        <v>251</v>
      </c>
      <c r="F162" s="87" t="s">
        <v>49</v>
      </c>
      <c r="G162" s="290">
        <f>+Кропивницький!T162</f>
        <v>30.59</v>
      </c>
      <c r="H162" s="255">
        <f>+Кропивницький!Q162</f>
        <v>25.488659999999999</v>
      </c>
      <c r="I162" s="301">
        <f>+Дніпро!T162</f>
        <v>28.3</v>
      </c>
      <c r="J162" s="255">
        <f>+Дніпро!Q162</f>
        <v>23.585460000000001</v>
      </c>
      <c r="K162" s="301">
        <f>+Харків!T162</f>
        <v>24.36</v>
      </c>
      <c r="L162" s="255">
        <f>+Харків!Q162</f>
        <v>20.303660000000001</v>
      </c>
      <c r="M162" s="301">
        <f>+Криворіж!T162</f>
        <v>27.89</v>
      </c>
      <c r="N162" s="255">
        <f>+Криворіж!Q162</f>
        <v>23.243859999999998</v>
      </c>
      <c r="O162" s="301">
        <f>+'Харків міськ'!T162</f>
        <v>29.61</v>
      </c>
      <c r="P162" s="255">
        <f>+'Харків міськ'!Q162</f>
        <v>24.67126</v>
      </c>
      <c r="Q162" s="301">
        <f>+Київ!T162</f>
        <v>27.29</v>
      </c>
      <c r="R162" s="255">
        <f>+Київ!Q162</f>
        <v>22.743659999999998</v>
      </c>
      <c r="S162" s="301">
        <f>+Львів!T162</f>
        <v>29.71</v>
      </c>
      <c r="T162" s="255">
        <f>+Львів!Q162</f>
        <v>24.75666</v>
      </c>
      <c r="U162" s="301">
        <f>+Житомир!T162</f>
        <v>27.98</v>
      </c>
      <c r="V162" s="255">
        <f>+Житомир!Q162</f>
        <v>23.317060000000001</v>
      </c>
      <c r="W162" s="301">
        <f>+Хмельницький!T162</f>
        <v>27.09</v>
      </c>
      <c r="X162" s="255">
        <f>+Хмельницький!Q162</f>
        <v>22.572860000000002</v>
      </c>
      <c r="Y162" s="301">
        <f>+Вінниця!T162</f>
        <v>26.19</v>
      </c>
      <c r="Z162" s="255">
        <f>+Вінниця!Q162</f>
        <v>21.828659999999999</v>
      </c>
      <c r="AA162" s="301">
        <f>+Дніпропетровськ!T162</f>
        <v>28.3</v>
      </c>
      <c r="AB162" s="255">
        <f>+Дніпропетровськ!Q162</f>
        <v>23.585460000000001</v>
      </c>
      <c r="AC162" s="301">
        <f>+Сумська!T162</f>
        <v>28.3</v>
      </c>
      <c r="AD162" s="255">
        <f>+Сумська!Q162</f>
        <v>23.585460000000001</v>
      </c>
      <c r="AE162" s="301">
        <f>+ІвФранківськ!T162</f>
        <v>25.7</v>
      </c>
      <c r="AF162" s="255">
        <f>+ІвФранківськ!Q162</f>
        <v>21.41386</v>
      </c>
      <c r="AG162" s="301">
        <f>+Миколаїв!T162</f>
        <v>32.04</v>
      </c>
      <c r="AH162" s="255">
        <f>+Миколаїв!Q162</f>
        <v>26.696460000000002</v>
      </c>
      <c r="AI162" s="301">
        <f>+Усереднене!T162</f>
        <v>38.35</v>
      </c>
      <c r="AJ162" s="255">
        <f>+Усереднене!Q162</f>
        <v>31.959999999999997</v>
      </c>
      <c r="AK162" s="301">
        <f>+Усереднена!T162</f>
        <v>28.09</v>
      </c>
      <c r="AL162" s="255">
        <f>+Усереднена!Q162</f>
        <v>23.41283</v>
      </c>
      <c r="AM162" s="274">
        <f t="shared" si="4"/>
        <v>-0.26743335419274089</v>
      </c>
    </row>
    <row r="163" spans="2:39" ht="45" x14ac:dyDescent="0.25">
      <c r="B163" s="38"/>
      <c r="C163" s="124" t="s">
        <v>257</v>
      </c>
      <c r="D163" s="85"/>
      <c r="E163" s="68"/>
      <c r="F163" s="87"/>
      <c r="G163" s="290"/>
      <c r="H163" s="255"/>
      <c r="I163" s="301"/>
      <c r="J163" s="255"/>
      <c r="K163" s="301"/>
      <c r="L163" s="255"/>
      <c r="M163" s="301"/>
      <c r="N163" s="255"/>
      <c r="O163" s="301"/>
      <c r="P163" s="255"/>
      <c r="Q163" s="301"/>
      <c r="R163" s="255"/>
      <c r="S163" s="301"/>
      <c r="T163" s="255"/>
      <c r="U163" s="301"/>
      <c r="V163" s="255"/>
      <c r="W163" s="301"/>
      <c r="X163" s="255"/>
      <c r="Y163" s="301"/>
      <c r="Z163" s="255"/>
      <c r="AA163" s="301"/>
      <c r="AB163" s="255"/>
      <c r="AC163" s="301"/>
      <c r="AD163" s="255"/>
      <c r="AE163" s="301"/>
      <c r="AF163" s="255"/>
      <c r="AG163" s="301"/>
      <c r="AH163" s="255"/>
      <c r="AI163" s="301"/>
      <c r="AJ163" s="255"/>
      <c r="AK163" s="301"/>
      <c r="AL163" s="255"/>
      <c r="AM163" s="274"/>
    </row>
    <row r="164" spans="2:39" x14ac:dyDescent="0.25">
      <c r="B164" s="38"/>
      <c r="C164" s="125" t="s">
        <v>249</v>
      </c>
      <c r="D164" s="85" t="s">
        <v>258</v>
      </c>
      <c r="E164" s="68" t="s">
        <v>251</v>
      </c>
      <c r="F164" s="87" t="s">
        <v>49</v>
      </c>
      <c r="G164" s="290">
        <f>+Кропивницький!T164</f>
        <v>66.28</v>
      </c>
      <c r="H164" s="255">
        <f>+Кропивницький!Q164</f>
        <v>55.230230000000006</v>
      </c>
      <c r="I164" s="301">
        <f>+Дніпро!T164</f>
        <v>61.31</v>
      </c>
      <c r="J164" s="255">
        <f>+Дніпро!Q164</f>
        <v>51.094430000000003</v>
      </c>
      <c r="K164" s="301">
        <f>+Харків!T164</f>
        <v>52.79</v>
      </c>
      <c r="L164" s="255">
        <f>+Харків!Q164</f>
        <v>43.994030000000002</v>
      </c>
      <c r="M164" s="301">
        <f>+Криворіж!T164</f>
        <v>60.43</v>
      </c>
      <c r="N164" s="255">
        <f>+Криворіж!Q164</f>
        <v>50.362430000000003</v>
      </c>
      <c r="O164" s="301">
        <f>+'Харків міськ'!T164</f>
        <v>64.150000000000006</v>
      </c>
      <c r="P164" s="255">
        <f>+'Харків міськ'!Q164</f>
        <v>53.46123</v>
      </c>
      <c r="Q164" s="301">
        <f>+Київ!T164</f>
        <v>59.12</v>
      </c>
      <c r="R164" s="255">
        <f>+Київ!Q164</f>
        <v>49.264430000000004</v>
      </c>
      <c r="S164" s="301">
        <f>+Львів!T164</f>
        <v>64.37</v>
      </c>
      <c r="T164" s="255">
        <f>+Львів!Q164</f>
        <v>53.644230000000007</v>
      </c>
      <c r="U164" s="301">
        <f>+Житомир!T164</f>
        <v>60.63</v>
      </c>
      <c r="V164" s="255">
        <f>+Житомир!Q164</f>
        <v>50.521030000000003</v>
      </c>
      <c r="W164" s="301">
        <f>+Хмельницький!T164</f>
        <v>58.69</v>
      </c>
      <c r="X164" s="255">
        <f>+Хмельницький!Q164</f>
        <v>48.910630000000005</v>
      </c>
      <c r="Y164" s="301">
        <f>+Вінниця!T164</f>
        <v>56.76</v>
      </c>
      <c r="Z164" s="255">
        <f>+Вінниця!Q164</f>
        <v>47.300230000000006</v>
      </c>
      <c r="AA164" s="301">
        <f>+Дніпропетровськ!T164</f>
        <v>61.31</v>
      </c>
      <c r="AB164" s="255">
        <f>+Дніпропетровськ!Q164</f>
        <v>51.094430000000003</v>
      </c>
      <c r="AC164" s="301">
        <f>+Сумська!T164</f>
        <v>61.31</v>
      </c>
      <c r="AD164" s="255">
        <f>+Сумська!Q164</f>
        <v>51.094430000000003</v>
      </c>
      <c r="AE164" s="301">
        <f>+ІвФранківськ!T164</f>
        <v>55.68</v>
      </c>
      <c r="AF164" s="255">
        <f>+ІвФранківськ!Q164</f>
        <v>46.39743</v>
      </c>
      <c r="AG164" s="301">
        <f>+Миколаїв!T164</f>
        <v>69.39</v>
      </c>
      <c r="AH164" s="255">
        <f>+Миколаїв!Q164</f>
        <v>57.828830000000004</v>
      </c>
      <c r="AI164" s="301">
        <f>+Усереднене!T164</f>
        <v>83.1</v>
      </c>
      <c r="AJ164" s="255">
        <f>+Усереднене!Q164</f>
        <v>69.25</v>
      </c>
      <c r="AK164" s="301">
        <f>+Усереднена!T164</f>
        <v>60.87</v>
      </c>
      <c r="AL164" s="255">
        <f>+Усереднена!Q164</f>
        <v>50.724465000000009</v>
      </c>
      <c r="AM164" s="274">
        <f t="shared" si="4"/>
        <v>-0.26751675090252697</v>
      </c>
    </row>
    <row r="165" spans="2:39" x14ac:dyDescent="0.25">
      <c r="B165" s="38"/>
      <c r="C165" s="125" t="s">
        <v>252</v>
      </c>
      <c r="D165" s="85" t="s">
        <v>258</v>
      </c>
      <c r="E165" s="68" t="s">
        <v>251</v>
      </c>
      <c r="F165" s="87" t="s">
        <v>49</v>
      </c>
      <c r="G165" s="290">
        <f>+Кропивницький!T165</f>
        <v>129.99</v>
      </c>
      <c r="H165" s="255">
        <f>+Кропивницький!Q165</f>
        <v>108.32900500000001</v>
      </c>
      <c r="I165" s="301">
        <f>+Дніпро!T165</f>
        <v>120.26</v>
      </c>
      <c r="J165" s="255">
        <f>+Дніпро!Q165</f>
        <v>100.21600500000001</v>
      </c>
      <c r="K165" s="301">
        <f>+Харків!T165</f>
        <v>103.54</v>
      </c>
      <c r="L165" s="255">
        <f>+Харків!Q165</f>
        <v>86.283605000000009</v>
      </c>
      <c r="M165" s="301">
        <f>+Криворіж!T165</f>
        <v>118.55</v>
      </c>
      <c r="N165" s="255">
        <f>+Криворіж!Q165</f>
        <v>98.788605000000018</v>
      </c>
      <c r="O165" s="301">
        <f>+'Харків міськ'!T165</f>
        <v>125.82</v>
      </c>
      <c r="P165" s="255">
        <f>+'Харків міськ'!Q165</f>
        <v>104.85200500000001</v>
      </c>
      <c r="Q165" s="301">
        <f>+Київ!T165</f>
        <v>115.96</v>
      </c>
      <c r="R165" s="255">
        <f>+Київ!Q165</f>
        <v>96.629205000000013</v>
      </c>
      <c r="S165" s="301">
        <f>+Львів!T165</f>
        <v>126.26</v>
      </c>
      <c r="T165" s="255">
        <f>+Львів!Q165</f>
        <v>105.21800500000001</v>
      </c>
      <c r="U165" s="301">
        <f>+Житомир!T165</f>
        <v>118.9</v>
      </c>
      <c r="V165" s="255">
        <f>+Житомир!Q165</f>
        <v>99.081405000000018</v>
      </c>
      <c r="W165" s="301">
        <f>+Хмельницький!T165</f>
        <v>115.11</v>
      </c>
      <c r="X165" s="255">
        <f>+Хмельницький!Q165</f>
        <v>95.921605</v>
      </c>
      <c r="Y165" s="301">
        <f>+Вінниця!T165</f>
        <v>111.33</v>
      </c>
      <c r="Z165" s="255">
        <f>+Вінниця!Q165</f>
        <v>92.774005000000017</v>
      </c>
      <c r="AA165" s="301">
        <f>+Дніпропетровськ!T165</f>
        <v>120.26</v>
      </c>
      <c r="AB165" s="255">
        <f>+Дніпропетровськ!Q165</f>
        <v>100.21600500000001</v>
      </c>
      <c r="AC165" s="301">
        <f>+Сумська!T165</f>
        <v>120.26</v>
      </c>
      <c r="AD165" s="255">
        <f>+Сумська!Q165</f>
        <v>100.21600500000001</v>
      </c>
      <c r="AE165" s="301">
        <f>+ІвФранківськ!T165</f>
        <v>109.19</v>
      </c>
      <c r="AF165" s="255">
        <f>+ІвФранківськ!Q165</f>
        <v>90.992805000000004</v>
      </c>
      <c r="AG165" s="301">
        <f>+Миколаїв!T165</f>
        <v>136.11000000000001</v>
      </c>
      <c r="AH165" s="255">
        <f>+Миколаїв!Q165</f>
        <v>113.428605</v>
      </c>
      <c r="AI165" s="301">
        <f>+Усереднене!T165</f>
        <v>162.97</v>
      </c>
      <c r="AJ165" s="255">
        <f>+Усереднене!Q165</f>
        <v>135.80999999999997</v>
      </c>
      <c r="AK165" s="301">
        <f>+Усереднена!T165</f>
        <v>119.4</v>
      </c>
      <c r="AL165" s="255">
        <f>+Усереднена!Q165</f>
        <v>99.494527500000004</v>
      </c>
      <c r="AM165" s="274">
        <f t="shared" si="4"/>
        <v>-0.26739910536779304</v>
      </c>
    </row>
    <row r="166" spans="2:39" x14ac:dyDescent="0.25">
      <c r="B166" s="38"/>
      <c r="C166" s="125" t="s">
        <v>253</v>
      </c>
      <c r="D166" s="85" t="s">
        <v>258</v>
      </c>
      <c r="E166" s="68" t="s">
        <v>251</v>
      </c>
      <c r="F166" s="87" t="s">
        <v>49</v>
      </c>
      <c r="G166" s="290">
        <f>+Кропивницький!T166</f>
        <v>542.92999999999995</v>
      </c>
      <c r="H166" s="255">
        <f>+Кропивницький!Q166</f>
        <v>452.44471500000003</v>
      </c>
      <c r="I166" s="301">
        <f>+Дніпро!T166</f>
        <v>502.26</v>
      </c>
      <c r="J166" s="255">
        <f>+Дніпро!Q166</f>
        <v>418.55311499999999</v>
      </c>
      <c r="K166" s="301">
        <f>+Харків!T166</f>
        <v>432.42</v>
      </c>
      <c r="L166" s="255">
        <f>+Харків!Q166</f>
        <v>360.34691500000002</v>
      </c>
      <c r="M166" s="301">
        <f>+Криворіж!T166</f>
        <v>495.13</v>
      </c>
      <c r="N166" s="255">
        <f>+Криворіж!Q166</f>
        <v>412.61171500000006</v>
      </c>
      <c r="O166" s="301">
        <f>+'Харків міськ'!T166</f>
        <v>525.5</v>
      </c>
      <c r="P166" s="255">
        <f>+'Харків міськ'!Q166</f>
        <v>437.91451500000005</v>
      </c>
      <c r="Q166" s="301">
        <f>+Київ!T166</f>
        <v>484.32</v>
      </c>
      <c r="R166" s="255">
        <f>+Київ!Q166</f>
        <v>403.59591500000005</v>
      </c>
      <c r="S166" s="301">
        <f>+Львів!T166</f>
        <v>527.30999999999995</v>
      </c>
      <c r="T166" s="255">
        <f>+Львів!Q166</f>
        <v>439.42731500000008</v>
      </c>
      <c r="U166" s="301">
        <f>+Житомир!T166</f>
        <v>496.6</v>
      </c>
      <c r="V166" s="255">
        <f>+Житомир!Q166</f>
        <v>413.83171500000003</v>
      </c>
      <c r="W166" s="301">
        <f>+Хмельницький!T166</f>
        <v>480.76</v>
      </c>
      <c r="X166" s="255">
        <f>+Хмельницький!Q166</f>
        <v>400.63131500000003</v>
      </c>
      <c r="Y166" s="301">
        <f>+Вінниця!T166</f>
        <v>464.98</v>
      </c>
      <c r="Z166" s="255">
        <f>+Вінниця!Q166</f>
        <v>387.479715</v>
      </c>
      <c r="AA166" s="301">
        <f>+Дніпропетровськ!T166</f>
        <v>502.26</v>
      </c>
      <c r="AB166" s="255">
        <f>+Дніпропетровськ!Q166</f>
        <v>418.55311499999999</v>
      </c>
      <c r="AC166" s="301">
        <f>+Сумська!T166</f>
        <v>502.26</v>
      </c>
      <c r="AD166" s="255">
        <f>+Сумська!Q166</f>
        <v>418.55311499999999</v>
      </c>
      <c r="AE166" s="301">
        <f>+ІвФранківськ!T166</f>
        <v>456.06</v>
      </c>
      <c r="AF166" s="255">
        <f>+ІвФранківськ!Q166</f>
        <v>380.049915</v>
      </c>
      <c r="AG166" s="301">
        <f>+Миколаїв!T166</f>
        <v>568.51</v>
      </c>
      <c r="AH166" s="255">
        <f>+Миколаїв!Q166</f>
        <v>473.75811500000003</v>
      </c>
      <c r="AI166" s="301">
        <f>+Усереднене!T166</f>
        <v>680.69</v>
      </c>
      <c r="AJ166" s="255">
        <f>+Усереднене!Q166</f>
        <v>567.24000000000012</v>
      </c>
      <c r="AK166" s="301">
        <f>+Усереднена!T166</f>
        <v>498.65999999999997</v>
      </c>
      <c r="AL166" s="255">
        <f>+Усереднена!Q166</f>
        <v>415.5377325</v>
      </c>
      <c r="AM166" s="274">
        <f t="shared" si="4"/>
        <v>-0.26743929818066442</v>
      </c>
    </row>
    <row r="167" spans="2:39" x14ac:dyDescent="0.25">
      <c r="B167" s="38"/>
      <c r="C167" s="125" t="s">
        <v>254</v>
      </c>
      <c r="D167" s="85" t="s">
        <v>258</v>
      </c>
      <c r="E167" s="68" t="s">
        <v>251</v>
      </c>
      <c r="F167" s="87" t="s">
        <v>49</v>
      </c>
      <c r="G167" s="290">
        <f>+Кропивницький!T167</f>
        <v>1034.9000000000001</v>
      </c>
      <c r="H167" s="255">
        <f>+Кропивницький!Q167</f>
        <v>862.41352999999981</v>
      </c>
      <c r="I167" s="301">
        <f>+Дніпро!T167</f>
        <v>957.39</v>
      </c>
      <c r="J167" s="255">
        <f>+Дніпро!Q167</f>
        <v>797.82672999999988</v>
      </c>
      <c r="K167" s="301">
        <f>+Харків!T167</f>
        <v>824.26</v>
      </c>
      <c r="L167" s="255">
        <f>+Харків!Q167</f>
        <v>686.87992999999983</v>
      </c>
      <c r="M167" s="301">
        <f>+Криворіж!T167</f>
        <v>943.78</v>
      </c>
      <c r="N167" s="255">
        <f>+Криворіж!Q167</f>
        <v>786.48072999999988</v>
      </c>
      <c r="O167" s="301">
        <f>+'Харків міськ'!T167</f>
        <v>1001.68</v>
      </c>
      <c r="P167" s="255">
        <f>+'Харків міськ'!Q167</f>
        <v>834.73172999999997</v>
      </c>
      <c r="Q167" s="301">
        <f>+Київ!T167</f>
        <v>923.15</v>
      </c>
      <c r="R167" s="255">
        <f>+Київ!Q167</f>
        <v>769.29092999999989</v>
      </c>
      <c r="S167" s="301">
        <f>+Львів!T167</f>
        <v>1005.12</v>
      </c>
      <c r="T167" s="255">
        <f>+Львів!Q167</f>
        <v>837.59872999999993</v>
      </c>
      <c r="U167" s="301">
        <f>+Житомир!T167</f>
        <v>946.57</v>
      </c>
      <c r="V167" s="255">
        <f>+Житомир!Q167</f>
        <v>788.81092999999987</v>
      </c>
      <c r="W167" s="301">
        <f>+Хмельницький!T167</f>
        <v>916.39</v>
      </c>
      <c r="X167" s="255">
        <f>+Хмельницький!Q167</f>
        <v>763.65452999999991</v>
      </c>
      <c r="Y167" s="301">
        <f>+Вінниця!T167</f>
        <v>886.3</v>
      </c>
      <c r="Z167" s="255">
        <f>+Вінниця!Q167</f>
        <v>738.58352999999988</v>
      </c>
      <c r="AA167" s="301">
        <f>+Дніпропетровськ!T167</f>
        <v>957.39</v>
      </c>
      <c r="AB167" s="255">
        <f>+Дніпропетровськ!Q167</f>
        <v>797.82672999999988</v>
      </c>
      <c r="AC167" s="301">
        <f>+Сумська!T167</f>
        <v>957.39</v>
      </c>
      <c r="AD167" s="255">
        <f>+Сумська!Q167</f>
        <v>797.82672999999988</v>
      </c>
      <c r="AE167" s="301">
        <f>+ІвФранківськ!T167</f>
        <v>869.3</v>
      </c>
      <c r="AF167" s="255">
        <f>+ІвФранківськ!Q167</f>
        <v>724.41932999999995</v>
      </c>
      <c r="AG167" s="301">
        <f>+Миколаїв!T167</f>
        <v>1083.6300000000001</v>
      </c>
      <c r="AH167" s="255">
        <f>+Миколаїв!Q167</f>
        <v>903.02732999999989</v>
      </c>
      <c r="AI167" s="301">
        <f>+Усереднене!T167</f>
        <v>1297.43</v>
      </c>
      <c r="AJ167" s="255">
        <f>+Усереднене!Q167</f>
        <v>1081.1899999999998</v>
      </c>
      <c r="AK167" s="301">
        <f>+Усереднена!T167</f>
        <v>950.5</v>
      </c>
      <c r="AL167" s="255">
        <f>+Усереднена!Q167</f>
        <v>792.06741499999987</v>
      </c>
      <c r="AM167" s="274">
        <f t="shared" si="4"/>
        <v>-0.26741144942147077</v>
      </c>
    </row>
    <row r="168" spans="2:39" ht="45" x14ac:dyDescent="0.25">
      <c r="B168" s="38" t="s">
        <v>34</v>
      </c>
      <c r="C168" s="126" t="s">
        <v>259</v>
      </c>
      <c r="D168" s="40"/>
      <c r="E168" s="40"/>
      <c r="F168" s="41"/>
      <c r="G168" s="249"/>
      <c r="H168" s="252"/>
      <c r="I168" s="298"/>
      <c r="J168" s="252"/>
      <c r="K168" s="298"/>
      <c r="L168" s="252"/>
      <c r="M168" s="298"/>
      <c r="N168" s="252"/>
      <c r="O168" s="298"/>
      <c r="P168" s="252"/>
      <c r="Q168" s="298"/>
      <c r="R168" s="252"/>
      <c r="S168" s="298"/>
      <c r="T168" s="252"/>
      <c r="U168" s="298"/>
      <c r="V168" s="252"/>
      <c r="W168" s="298"/>
      <c r="X168" s="252"/>
      <c r="Y168" s="298"/>
      <c r="Z168" s="252"/>
      <c r="AA168" s="298"/>
      <c r="AB168" s="252"/>
      <c r="AC168" s="298"/>
      <c r="AD168" s="252"/>
      <c r="AE168" s="298"/>
      <c r="AF168" s="252"/>
      <c r="AG168" s="298"/>
      <c r="AH168" s="252"/>
      <c r="AI168" s="298"/>
      <c r="AJ168" s="252"/>
      <c r="AK168" s="298"/>
      <c r="AL168" s="252"/>
      <c r="AM168" s="272"/>
    </row>
    <row r="169" spans="2:39" x14ac:dyDescent="0.25">
      <c r="B169" s="38" t="s">
        <v>216</v>
      </c>
      <c r="C169" s="125" t="s">
        <v>249</v>
      </c>
      <c r="D169" s="40" t="s">
        <v>260</v>
      </c>
      <c r="E169" s="68" t="s">
        <v>251</v>
      </c>
      <c r="F169" s="87" t="s">
        <v>49</v>
      </c>
      <c r="G169" s="290">
        <f>+Кропивницький!T169</f>
        <v>50.98</v>
      </c>
      <c r="H169" s="255">
        <f>+Кропивницький!Q169</f>
        <v>42.485899999999994</v>
      </c>
      <c r="I169" s="301">
        <f>+Дніпро!T169</f>
        <v>47.16</v>
      </c>
      <c r="J169" s="255">
        <f>+Дніпро!Q169</f>
        <v>39.301700000000004</v>
      </c>
      <c r="K169" s="301">
        <f>+Харків!T169</f>
        <v>40.6</v>
      </c>
      <c r="L169" s="255">
        <f>+Харків!Q169</f>
        <v>33.836100000000002</v>
      </c>
      <c r="M169" s="301">
        <f>+Криворіж!T169</f>
        <v>46.49</v>
      </c>
      <c r="N169" s="255">
        <f>+Криворіж!Q169</f>
        <v>38.740500000000004</v>
      </c>
      <c r="O169" s="301">
        <f>+'Харків міськ'!T169</f>
        <v>49.34</v>
      </c>
      <c r="P169" s="255">
        <f>+'Харків міськ'!Q169</f>
        <v>41.119500000000002</v>
      </c>
      <c r="Q169" s="301">
        <f>+Київ!T169</f>
        <v>45.48</v>
      </c>
      <c r="R169" s="255">
        <f>+Київ!Q169</f>
        <v>37.898699999999998</v>
      </c>
      <c r="S169" s="301">
        <f>+Львів!T169</f>
        <v>49.52</v>
      </c>
      <c r="T169" s="255">
        <f>+Львів!Q169</f>
        <v>41.265899999999995</v>
      </c>
      <c r="U169" s="301">
        <f>+Житомир!T169</f>
        <v>46.64</v>
      </c>
      <c r="V169" s="255">
        <f>+Житомир!Q169</f>
        <v>38.862500000000004</v>
      </c>
      <c r="W169" s="301">
        <f>+Хмельницький!T169</f>
        <v>45.14</v>
      </c>
      <c r="X169" s="255">
        <f>+Хмельницький!Q169</f>
        <v>37.618100000000005</v>
      </c>
      <c r="Y169" s="301">
        <f>+Вінниця!T169</f>
        <v>43.66</v>
      </c>
      <c r="Z169" s="255">
        <f>+Вінниця!Q169</f>
        <v>36.385899999999999</v>
      </c>
      <c r="AA169" s="301">
        <f>+Дніпропетровськ!T169</f>
        <v>47.16</v>
      </c>
      <c r="AB169" s="255">
        <f>+Дніпропетровськ!Q169</f>
        <v>39.301700000000004</v>
      </c>
      <c r="AC169" s="301">
        <f>+Сумська!T169</f>
        <v>47.16</v>
      </c>
      <c r="AD169" s="255">
        <f>+Сумська!Q169</f>
        <v>39.301700000000004</v>
      </c>
      <c r="AE169" s="301">
        <f>+ІвФранківськ!T169</f>
        <v>42.83</v>
      </c>
      <c r="AF169" s="255">
        <f>+ІвФранківськ!Q169</f>
        <v>35.6905</v>
      </c>
      <c r="AG169" s="301">
        <f>+Миколаїв!T169</f>
        <v>53.38</v>
      </c>
      <c r="AH169" s="255">
        <f>+Миколаїв!Q169</f>
        <v>44.486699999999999</v>
      </c>
      <c r="AI169" s="301">
        <f>+Усереднене!T169</f>
        <v>63.91</v>
      </c>
      <c r="AJ169" s="255">
        <f>+Усереднене!Q169</f>
        <v>53.260000000000005</v>
      </c>
      <c r="AK169" s="301">
        <f>+Усереднена!T169</f>
        <v>46.82</v>
      </c>
      <c r="AL169" s="255">
        <f>+Усереднена!Q169</f>
        <v>39.018049999999995</v>
      </c>
      <c r="AM169" s="274">
        <f t="shared" si="4"/>
        <v>-0.26740424333458523</v>
      </c>
    </row>
    <row r="170" spans="2:39" x14ac:dyDescent="0.25">
      <c r="B170" s="38" t="s">
        <v>220</v>
      </c>
      <c r="C170" s="125" t="s">
        <v>252</v>
      </c>
      <c r="D170" s="40" t="s">
        <v>260</v>
      </c>
      <c r="E170" s="68" t="s">
        <v>251</v>
      </c>
      <c r="F170" s="87" t="s">
        <v>49</v>
      </c>
      <c r="G170" s="290">
        <f>+Кропивницький!T170</f>
        <v>114.7</v>
      </c>
      <c r="H170" s="255">
        <f>+Кропивницький!Q170</f>
        <v>95.58467499999999</v>
      </c>
      <c r="I170" s="301">
        <f>+Дніпро!T170</f>
        <v>106.11</v>
      </c>
      <c r="J170" s="255">
        <f>+Дніпро!Q170</f>
        <v>88.423275000000004</v>
      </c>
      <c r="K170" s="301">
        <f>+Харків!T170</f>
        <v>91.35</v>
      </c>
      <c r="L170" s="255">
        <f>+Харків!Q170</f>
        <v>76.125675000000001</v>
      </c>
      <c r="M170" s="301">
        <f>+Криворіж!T170</f>
        <v>104.6</v>
      </c>
      <c r="N170" s="255">
        <f>+Криворіж!Q170</f>
        <v>87.166675000000012</v>
      </c>
      <c r="O170" s="301">
        <f>+'Харків міськ'!T170</f>
        <v>111.03</v>
      </c>
      <c r="P170" s="255">
        <f>+'Харків міськ'!Q170</f>
        <v>92.522475</v>
      </c>
      <c r="Q170" s="301">
        <f>+Київ!T170</f>
        <v>102.32</v>
      </c>
      <c r="R170" s="255">
        <f>+Київ!Q170</f>
        <v>85.263475</v>
      </c>
      <c r="S170" s="301">
        <f>+Львів!T170</f>
        <v>111.41</v>
      </c>
      <c r="T170" s="255">
        <f>+Львів!Q170</f>
        <v>92.839675</v>
      </c>
      <c r="U170" s="301">
        <f>+Житомир!T170</f>
        <v>104.91</v>
      </c>
      <c r="V170" s="255">
        <f>+Житомир!Q170</f>
        <v>87.422875000000005</v>
      </c>
      <c r="W170" s="301">
        <f>+Хмельницький!T170</f>
        <v>101.57</v>
      </c>
      <c r="X170" s="255">
        <f>+Хмельницький!Q170</f>
        <v>84.641274999999993</v>
      </c>
      <c r="Y170" s="301">
        <f>+Вінниця!T170</f>
        <v>98.23</v>
      </c>
      <c r="Z170" s="255">
        <f>+Вінниця!Q170</f>
        <v>81.859674999999996</v>
      </c>
      <c r="AA170" s="301">
        <f>+Дніпропетровськ!T170</f>
        <v>106.11</v>
      </c>
      <c r="AB170" s="255">
        <f>+Дніпропетровськ!Q170</f>
        <v>88.423275000000004</v>
      </c>
      <c r="AC170" s="301">
        <f>+Сумська!T170</f>
        <v>106.11</v>
      </c>
      <c r="AD170" s="255">
        <f>+Сумська!Q170</f>
        <v>88.423275000000004</v>
      </c>
      <c r="AE170" s="301">
        <f>+ІвФранківськ!T170</f>
        <v>96.34</v>
      </c>
      <c r="AF170" s="255">
        <f>+ІвФранківськ!Q170</f>
        <v>80.285875000000004</v>
      </c>
      <c r="AG170" s="301">
        <f>+Миколаїв!T170</f>
        <v>120.1</v>
      </c>
      <c r="AH170" s="255">
        <f>+Миколаїв!Q170</f>
        <v>100.08647499999999</v>
      </c>
      <c r="AI170" s="301">
        <f>+Усереднене!T170</f>
        <v>7558.666666666667</v>
      </c>
      <c r="AJ170" s="255">
        <f>+Усереднене!Q170</f>
        <v>119.83</v>
      </c>
      <c r="AK170" s="301">
        <f>+Усереднена!T170</f>
        <v>105.35</v>
      </c>
      <c r="AL170" s="255">
        <f>+Усереднена!Q170</f>
        <v>87.788112499999997</v>
      </c>
      <c r="AM170" s="274">
        <f t="shared" si="4"/>
        <v>-0.26739453809563551</v>
      </c>
    </row>
    <row r="171" spans="2:39" x14ac:dyDescent="0.25">
      <c r="B171" s="38" t="s">
        <v>222</v>
      </c>
      <c r="C171" s="125" t="s">
        <v>253</v>
      </c>
      <c r="D171" s="40" t="s">
        <v>260</v>
      </c>
      <c r="E171" s="68" t="s">
        <v>251</v>
      </c>
      <c r="F171" s="87" t="s">
        <v>49</v>
      </c>
      <c r="G171" s="290">
        <f>+Кропивницький!T171</f>
        <v>527.65</v>
      </c>
      <c r="H171" s="255">
        <f>+Кропивницький!Q171</f>
        <v>439.71038499999997</v>
      </c>
      <c r="I171" s="301">
        <f>+Дніпро!T171</f>
        <v>488.14</v>
      </c>
      <c r="J171" s="255">
        <f>+Дніпро!Q171</f>
        <v>406.78258499999993</v>
      </c>
      <c r="K171" s="301">
        <f>+Харків!T171</f>
        <v>420.25</v>
      </c>
      <c r="L171" s="255">
        <f>+Харків!Q171</f>
        <v>350.21118499999994</v>
      </c>
      <c r="M171" s="301">
        <f>+Криворіж!T171</f>
        <v>481.2</v>
      </c>
      <c r="N171" s="255">
        <f>+Криворіж!Q171</f>
        <v>400.99978499999997</v>
      </c>
      <c r="O171" s="301">
        <f>+'Харків міськ'!T171</f>
        <v>510.71</v>
      </c>
      <c r="P171" s="255">
        <f>+'Харків міськ'!Q171</f>
        <v>425.59498499999995</v>
      </c>
      <c r="Q171" s="301">
        <f>+Київ!T171</f>
        <v>470.67</v>
      </c>
      <c r="R171" s="255">
        <f>+Київ!Q171</f>
        <v>392.22798499999993</v>
      </c>
      <c r="S171" s="301">
        <f>+Львів!T171</f>
        <v>512.47</v>
      </c>
      <c r="T171" s="255">
        <f>+Львів!Q171</f>
        <v>427.05898499999995</v>
      </c>
      <c r="U171" s="301">
        <f>+Житомир!T171</f>
        <v>482.62</v>
      </c>
      <c r="V171" s="255">
        <f>+Житомир!Q171</f>
        <v>402.18318499999998</v>
      </c>
      <c r="W171" s="301">
        <f>+Хмельницький!T171</f>
        <v>467.22</v>
      </c>
      <c r="X171" s="255">
        <f>+Хмельницький!Q171</f>
        <v>389.34878499999996</v>
      </c>
      <c r="Y171" s="301">
        <f>+Вінниця!T171</f>
        <v>451.89</v>
      </c>
      <c r="Z171" s="255">
        <f>+Вінниця!Q171</f>
        <v>376.57538499999998</v>
      </c>
      <c r="AA171" s="301">
        <f>+Дніпропетровськ!T171</f>
        <v>488.14</v>
      </c>
      <c r="AB171" s="255">
        <f>+Дніпропетровськ!Q171</f>
        <v>406.78258499999993</v>
      </c>
      <c r="AC171" s="301">
        <f>+Сумська!T171</f>
        <v>488.14</v>
      </c>
      <c r="AD171" s="255">
        <f>+Сумська!Q171</f>
        <v>406.78258499999993</v>
      </c>
      <c r="AE171" s="301">
        <f>+ІвФранківськ!T171</f>
        <v>443.22</v>
      </c>
      <c r="AF171" s="255">
        <f>+ІвФранківськ!Q171</f>
        <v>369.35298499999993</v>
      </c>
      <c r="AG171" s="301">
        <f>+Миколаїв!T171</f>
        <v>552.5</v>
      </c>
      <c r="AH171" s="255">
        <f>+Миколаїв!Q171</f>
        <v>460.41378499999996</v>
      </c>
      <c r="AI171" s="301">
        <f>+Усереднене!T171</f>
        <v>661.5</v>
      </c>
      <c r="AJ171" s="255">
        <f>+Усереднене!Q171</f>
        <v>551.25</v>
      </c>
      <c r="AK171" s="301">
        <f>+Усереднена!T171</f>
        <v>484.62</v>
      </c>
      <c r="AL171" s="255">
        <f>+Усереднена!Q171</f>
        <v>403.84131749999995</v>
      </c>
      <c r="AM171" s="274">
        <f t="shared" si="4"/>
        <v>-0.26740804081632663</v>
      </c>
    </row>
    <row r="172" spans="2:39" x14ac:dyDescent="0.25">
      <c r="B172" s="38" t="s">
        <v>261</v>
      </c>
      <c r="C172" s="125" t="s">
        <v>254</v>
      </c>
      <c r="D172" s="40" t="s">
        <v>260</v>
      </c>
      <c r="E172" s="68" t="s">
        <v>251</v>
      </c>
      <c r="F172" s="87" t="s">
        <v>49</v>
      </c>
      <c r="G172" s="290">
        <f>+Кропивницький!T172</f>
        <v>1019.6</v>
      </c>
      <c r="H172" s="255">
        <f>+Кропивницький!Q172</f>
        <v>849.66919999999993</v>
      </c>
      <c r="I172" s="301">
        <f>+Дніпро!T172</f>
        <v>943.24</v>
      </c>
      <c r="J172" s="255">
        <f>+Дніпро!Q172</f>
        <v>786.03399999999999</v>
      </c>
      <c r="K172" s="301">
        <f>+Харків!T172</f>
        <v>812.07</v>
      </c>
      <c r="L172" s="255">
        <f>+Харків!Q172</f>
        <v>676.72199999999998</v>
      </c>
      <c r="M172" s="301">
        <f>+Криворіж!T172</f>
        <v>929.83</v>
      </c>
      <c r="N172" s="255">
        <f>+Криворіж!Q172</f>
        <v>774.85879999999997</v>
      </c>
      <c r="O172" s="301">
        <f>+'Харків міськ'!T172</f>
        <v>986.87</v>
      </c>
      <c r="P172" s="255">
        <f>+'Харків міськ'!Q172</f>
        <v>822.39</v>
      </c>
      <c r="Q172" s="301">
        <f>+Київ!T172</f>
        <v>909.51</v>
      </c>
      <c r="R172" s="255">
        <f>+Київ!Q172</f>
        <v>757.92520000000002</v>
      </c>
      <c r="S172" s="301">
        <f>+Львів!T172</f>
        <v>990.26</v>
      </c>
      <c r="T172" s="255">
        <f>+Львів!Q172</f>
        <v>825.22040000000004</v>
      </c>
      <c r="U172" s="301">
        <f>+Житомир!T172</f>
        <v>932.58</v>
      </c>
      <c r="V172" s="255">
        <f>+Житомир!Q172</f>
        <v>777.15239999999994</v>
      </c>
      <c r="W172" s="301">
        <f>+Хмельницький!T172</f>
        <v>902.83</v>
      </c>
      <c r="X172" s="255">
        <f>+Хмельницький!Q172</f>
        <v>752.36199999999997</v>
      </c>
      <c r="Y172" s="301">
        <f>+Вінниця!T172</f>
        <v>873.2</v>
      </c>
      <c r="Z172" s="255">
        <f>+Вінниця!Q172</f>
        <v>727.66919999999993</v>
      </c>
      <c r="AA172" s="301">
        <f>+Дніпропетровськ!T172</f>
        <v>943.24</v>
      </c>
      <c r="AB172" s="255">
        <f>+Дніпропетровськ!Q172</f>
        <v>786.03399999999999</v>
      </c>
      <c r="AC172" s="301">
        <f>+Сумська!T172</f>
        <v>943.24</v>
      </c>
      <c r="AD172" s="255">
        <f>+Сумська!Q172</f>
        <v>786.03399999999999</v>
      </c>
      <c r="AE172" s="301">
        <f>+ІвФранківськ!T172</f>
        <v>856.45</v>
      </c>
      <c r="AF172" s="255">
        <f>+ІвФранківськ!Q172</f>
        <v>713.7124</v>
      </c>
      <c r="AG172" s="301">
        <f>+Миколаїв!T172</f>
        <v>1067.6199999999999</v>
      </c>
      <c r="AH172" s="255">
        <f>+Миколаїв!Q172</f>
        <v>889.68520000000001</v>
      </c>
      <c r="AI172" s="301">
        <f>+Усереднене!T172</f>
        <v>1278.25</v>
      </c>
      <c r="AJ172" s="255">
        <f>+Усереднене!Q172</f>
        <v>1065.21</v>
      </c>
      <c r="AK172" s="301">
        <f>+Усереднена!T172</f>
        <v>936.45</v>
      </c>
      <c r="AL172" s="255">
        <f>+Усереднена!Q172</f>
        <v>780.37099999999998</v>
      </c>
      <c r="AM172" s="274">
        <f t="shared" si="4"/>
        <v>-0.26740173299161674</v>
      </c>
    </row>
    <row r="173" spans="2:39" ht="60" x14ac:dyDescent="0.25">
      <c r="B173" s="38"/>
      <c r="C173" s="126" t="s">
        <v>262</v>
      </c>
      <c r="D173" s="40"/>
      <c r="E173" s="68"/>
      <c r="F173" s="87"/>
      <c r="G173" s="290"/>
      <c r="H173" s="255"/>
      <c r="I173" s="301"/>
      <c r="J173" s="255"/>
      <c r="K173" s="301"/>
      <c r="L173" s="255"/>
      <c r="M173" s="301"/>
      <c r="N173" s="255"/>
      <c r="O173" s="301"/>
      <c r="P173" s="255"/>
      <c r="Q173" s="301"/>
      <c r="R173" s="255"/>
      <c r="S173" s="301"/>
      <c r="T173" s="255"/>
      <c r="U173" s="301"/>
      <c r="V173" s="255"/>
      <c r="W173" s="301"/>
      <c r="X173" s="255"/>
      <c r="Y173" s="301"/>
      <c r="Z173" s="255"/>
      <c r="AA173" s="301"/>
      <c r="AB173" s="255"/>
      <c r="AC173" s="301"/>
      <c r="AD173" s="255"/>
      <c r="AE173" s="301"/>
      <c r="AF173" s="255"/>
      <c r="AG173" s="301"/>
      <c r="AH173" s="255"/>
      <c r="AI173" s="301"/>
      <c r="AJ173" s="255"/>
      <c r="AK173" s="301"/>
      <c r="AL173" s="255"/>
      <c r="AM173" s="274"/>
    </row>
    <row r="174" spans="2:39" x14ac:dyDescent="0.25">
      <c r="B174" s="38"/>
      <c r="C174" s="125" t="s">
        <v>249</v>
      </c>
      <c r="D174" s="40" t="s">
        <v>260</v>
      </c>
      <c r="E174" s="68" t="s">
        <v>251</v>
      </c>
      <c r="F174" s="87" t="s">
        <v>49</v>
      </c>
      <c r="G174" s="290">
        <f>+Кропивницький!T174</f>
        <v>73.92</v>
      </c>
      <c r="H174" s="255">
        <f>+Кропивницький!Q174</f>
        <v>61.602395000000001</v>
      </c>
      <c r="I174" s="301">
        <f>+Дніпро!T174</f>
        <v>68.39</v>
      </c>
      <c r="J174" s="255">
        <f>+Дніпро!Q174</f>
        <v>56.990794999999991</v>
      </c>
      <c r="K174" s="301">
        <f>+Харків!T174</f>
        <v>58.87</v>
      </c>
      <c r="L174" s="255">
        <f>+Харків!Q174</f>
        <v>49.060794999999999</v>
      </c>
      <c r="M174" s="301">
        <f>+Криворіж!T174</f>
        <v>67.41</v>
      </c>
      <c r="N174" s="255">
        <f>+Криворіж!Q174</f>
        <v>56.173394999999999</v>
      </c>
      <c r="O174" s="301">
        <f>+'Харків міськ'!T174</f>
        <v>71.55</v>
      </c>
      <c r="P174" s="255">
        <f>+'Харків міськ'!Q174</f>
        <v>59.625994999999989</v>
      </c>
      <c r="Q174" s="301">
        <f>+Київ!T174</f>
        <v>65.94</v>
      </c>
      <c r="R174" s="255">
        <f>+Київ!Q174</f>
        <v>54.953395</v>
      </c>
      <c r="S174" s="301">
        <f>+Львів!T174</f>
        <v>71.8</v>
      </c>
      <c r="T174" s="255">
        <f>+Львів!Q174</f>
        <v>59.833394999999996</v>
      </c>
      <c r="U174" s="301">
        <f>+Житомир!T174</f>
        <v>67.61</v>
      </c>
      <c r="V174" s="255">
        <f>+Житомир!Q174</f>
        <v>56.344194999999999</v>
      </c>
      <c r="W174" s="301">
        <f>+Хмельницький!T174</f>
        <v>65.459999999999994</v>
      </c>
      <c r="X174" s="255">
        <f>+Хмельницький!Q174</f>
        <v>54.550794999999994</v>
      </c>
      <c r="Y174" s="301">
        <f>+Вінниця!T174</f>
        <v>63.31</v>
      </c>
      <c r="Z174" s="255">
        <f>+Вінниця!Q174</f>
        <v>52.757395000000002</v>
      </c>
      <c r="AA174" s="301">
        <f>+Дніпропетровськ!T174</f>
        <v>68.39</v>
      </c>
      <c r="AB174" s="255">
        <f>+Дніпропетровськ!Q174</f>
        <v>56.990794999999991</v>
      </c>
      <c r="AC174" s="301">
        <f>+Сумська!T174</f>
        <v>68.39</v>
      </c>
      <c r="AD174" s="255">
        <f>+Сумська!Q174</f>
        <v>56.990794999999991</v>
      </c>
      <c r="AE174" s="301">
        <f>+ІвФранківськ!T174</f>
        <v>62.09</v>
      </c>
      <c r="AF174" s="255">
        <f>+ІвФранківськ!Q174</f>
        <v>51.744794999999996</v>
      </c>
      <c r="AG174" s="301">
        <f>+Миколаїв!T174</f>
        <v>77.41</v>
      </c>
      <c r="AH174" s="255">
        <f>+Миколаїв!Q174</f>
        <v>64.505994999999999</v>
      </c>
      <c r="AI174" s="301">
        <f>+Усереднене!T174</f>
        <v>92.66</v>
      </c>
      <c r="AJ174" s="255">
        <f>+Усереднене!Q174</f>
        <v>77.22</v>
      </c>
      <c r="AK174" s="301">
        <f>+Усереднена!T174</f>
        <v>67.89</v>
      </c>
      <c r="AL174" s="255">
        <f>+Усереднена!Q174</f>
        <v>56.577672499999991</v>
      </c>
      <c r="AM174" s="274">
        <f t="shared" si="4"/>
        <v>-0.26731840844340854</v>
      </c>
    </row>
    <row r="175" spans="2:39" x14ac:dyDescent="0.25">
      <c r="B175" s="38"/>
      <c r="C175" s="125" t="s">
        <v>252</v>
      </c>
      <c r="D175" s="40" t="s">
        <v>260</v>
      </c>
      <c r="E175" s="68" t="s">
        <v>251</v>
      </c>
      <c r="F175" s="87" t="s">
        <v>49</v>
      </c>
      <c r="G175" s="290">
        <f>+Кропивницький!T175</f>
        <v>140.19999999999999</v>
      </c>
      <c r="H175" s="255">
        <f>+Кропивницький!Q175</f>
        <v>116.83262499999999</v>
      </c>
      <c r="I175" s="301">
        <f>+Дніпро!T175</f>
        <v>129.69999999999999</v>
      </c>
      <c r="J175" s="255">
        <f>+Дніпро!Q175</f>
        <v>108.08522499999999</v>
      </c>
      <c r="K175" s="301">
        <f>+Харків!T175</f>
        <v>111.67</v>
      </c>
      <c r="L175" s="255">
        <f>+Харків!Q175</f>
        <v>93.054824999999994</v>
      </c>
      <c r="M175" s="301">
        <f>+Криворіж!T175</f>
        <v>127.86</v>
      </c>
      <c r="N175" s="255">
        <f>+Криворіж!Q175</f>
        <v>106.548025</v>
      </c>
      <c r="O175" s="301">
        <f>+'Харків міськ'!T175</f>
        <v>135.69999999999999</v>
      </c>
      <c r="P175" s="255">
        <f>+'Харків міськ'!Q175</f>
        <v>113.087225</v>
      </c>
      <c r="Q175" s="301">
        <f>+Київ!T175</f>
        <v>125.06</v>
      </c>
      <c r="R175" s="255">
        <f>+Київ!Q175</f>
        <v>104.21782499999999</v>
      </c>
      <c r="S175" s="301">
        <f>+Львів!T175</f>
        <v>136.16</v>
      </c>
      <c r="T175" s="255">
        <f>+Львів!Q175</f>
        <v>113.465425</v>
      </c>
      <c r="U175" s="301">
        <f>+Житомир!T175</f>
        <v>128.24</v>
      </c>
      <c r="V175" s="255">
        <f>+Житомир!Q175</f>
        <v>106.865225</v>
      </c>
      <c r="W175" s="301">
        <f>+Хмельницький!T175</f>
        <v>124.14</v>
      </c>
      <c r="X175" s="255">
        <f>+Хмельницький!Q175</f>
        <v>103.449225</v>
      </c>
      <c r="Y175" s="301">
        <f>+Вінниця!T175</f>
        <v>120.07</v>
      </c>
      <c r="Z175" s="255">
        <f>+Вінниця!Q175</f>
        <v>100.05762499999999</v>
      </c>
      <c r="AA175" s="301">
        <f>+Дніпропетровськ!T175</f>
        <v>129.69999999999999</v>
      </c>
      <c r="AB175" s="255">
        <f>+Дніпропетровськ!Q175</f>
        <v>108.08522499999999</v>
      </c>
      <c r="AC175" s="301">
        <f>+Сумська!T175</f>
        <v>129.69999999999999</v>
      </c>
      <c r="AD175" s="255">
        <f>+Сумська!Q175</f>
        <v>108.08522499999999</v>
      </c>
      <c r="AE175" s="301">
        <f>+ІвФранківськ!T175</f>
        <v>117.77</v>
      </c>
      <c r="AF175" s="255">
        <f>+ІвФранківськ!Q175</f>
        <v>98.142224999999996</v>
      </c>
      <c r="AG175" s="301">
        <f>+Миколаїв!T175</f>
        <v>146.80000000000001</v>
      </c>
      <c r="AH175" s="255">
        <f>+Миколаїв!Q175</f>
        <v>122.334825</v>
      </c>
      <c r="AI175" s="301">
        <f>+Усереднене!T175</f>
        <v>175.76</v>
      </c>
      <c r="AJ175" s="255">
        <f>+Усереднене!Q175</f>
        <v>146.47</v>
      </c>
      <c r="AK175" s="301">
        <f>+Усереднена!T175</f>
        <v>128.76</v>
      </c>
      <c r="AL175" s="255">
        <f>+Усереднена!Q175</f>
        <v>107.3021375</v>
      </c>
      <c r="AM175" s="274">
        <f t="shared" si="4"/>
        <v>-0.26741218338226258</v>
      </c>
    </row>
    <row r="176" spans="2:39" x14ac:dyDescent="0.25">
      <c r="B176" s="38"/>
      <c r="C176" s="125" t="s">
        <v>253</v>
      </c>
      <c r="D176" s="40" t="s">
        <v>260</v>
      </c>
      <c r="E176" s="68" t="s">
        <v>251</v>
      </c>
      <c r="F176" s="87" t="s">
        <v>49</v>
      </c>
      <c r="G176" s="290">
        <f>+Кропивницький!T176</f>
        <v>550.58000000000004</v>
      </c>
      <c r="H176" s="255">
        <f>+Кропивницький!Q176</f>
        <v>458.81687999999997</v>
      </c>
      <c r="I176" s="301">
        <f>+Дніпро!T176</f>
        <v>509.34</v>
      </c>
      <c r="J176" s="255">
        <f>+Дніпро!Q176</f>
        <v>424.44947999999999</v>
      </c>
      <c r="K176" s="301">
        <f>+Харків!T176</f>
        <v>438.51</v>
      </c>
      <c r="L176" s="255">
        <f>+Харків!Q176</f>
        <v>365.42587999999995</v>
      </c>
      <c r="M176" s="301">
        <f>+Криворіж!T176</f>
        <v>502.11</v>
      </c>
      <c r="N176" s="255">
        <f>+Криворіж!Q176</f>
        <v>418.42267999999996</v>
      </c>
      <c r="O176" s="301">
        <f>+'Харків міськ'!T176</f>
        <v>532.91</v>
      </c>
      <c r="P176" s="255">
        <f>+'Харків міськ'!Q176</f>
        <v>444.09147999999999</v>
      </c>
      <c r="Q176" s="301">
        <f>+Київ!T176</f>
        <v>491.13</v>
      </c>
      <c r="R176" s="255">
        <f>+Київ!Q176</f>
        <v>409.27267999999998</v>
      </c>
      <c r="S176" s="301">
        <f>+Львів!T176</f>
        <v>534.74</v>
      </c>
      <c r="T176" s="255">
        <f>+Львів!Q176</f>
        <v>445.61647999999997</v>
      </c>
      <c r="U176" s="301">
        <f>+Житомир!T176</f>
        <v>503.59</v>
      </c>
      <c r="V176" s="255">
        <f>+Житомир!Q176</f>
        <v>419.65487999999999</v>
      </c>
      <c r="W176" s="301">
        <f>+Хмельницький!T176</f>
        <v>487.53</v>
      </c>
      <c r="X176" s="255">
        <f>+Хмельницький!Q176</f>
        <v>406.27148</v>
      </c>
      <c r="Y176" s="301">
        <f>+Вінниця!T176</f>
        <v>471.52</v>
      </c>
      <c r="Z176" s="255">
        <f>+Вінниця!Q176</f>
        <v>392.93687999999997</v>
      </c>
      <c r="AA176" s="301">
        <f>+Дніпропетровськ!T176</f>
        <v>509.34</v>
      </c>
      <c r="AB176" s="255">
        <f>+Дніпропетровськ!Q176</f>
        <v>424.44947999999999</v>
      </c>
      <c r="AC176" s="301">
        <f>+Сумська!T176</f>
        <v>509.34</v>
      </c>
      <c r="AD176" s="255">
        <f>+Сумська!Q176</f>
        <v>424.44947999999999</v>
      </c>
      <c r="AE176" s="301">
        <f>+ІвФранківськ!T176</f>
        <v>462.48</v>
      </c>
      <c r="AF176" s="255">
        <f>+ІвФранківськ!Q176</f>
        <v>385.39727999999997</v>
      </c>
      <c r="AG176" s="301">
        <f>+Миколаїв!T176</f>
        <v>576.51</v>
      </c>
      <c r="AH176" s="255">
        <f>+Миколаїв!Q176</f>
        <v>480.42307999999997</v>
      </c>
      <c r="AI176" s="301">
        <f>+Усереднене!T176</f>
        <v>690.23</v>
      </c>
      <c r="AJ176" s="255">
        <f>+Усереднене!Q176</f>
        <v>575.18999999999994</v>
      </c>
      <c r="AK176" s="301">
        <f>+Усереднена!T176</f>
        <v>505.69</v>
      </c>
      <c r="AL176" s="255">
        <f>+Усереднена!Q176</f>
        <v>421.40093999999999</v>
      </c>
      <c r="AM176" s="274">
        <f t="shared" si="4"/>
        <v>-0.26737088614197041</v>
      </c>
    </row>
    <row r="177" spans="2:39" x14ac:dyDescent="0.25">
      <c r="B177" s="38"/>
      <c r="C177" s="125" t="s">
        <v>254</v>
      </c>
      <c r="D177" s="40" t="s">
        <v>260</v>
      </c>
      <c r="E177" s="68" t="s">
        <v>251</v>
      </c>
      <c r="F177" s="87" t="s">
        <v>49</v>
      </c>
      <c r="G177" s="290">
        <f>+Кропивницький!T177</f>
        <v>1042.54</v>
      </c>
      <c r="H177" s="255">
        <f>+Кропивницький!Q177</f>
        <v>868.78569500000003</v>
      </c>
      <c r="I177" s="301">
        <f>+Дніпро!T177</f>
        <v>964.47</v>
      </c>
      <c r="J177" s="255">
        <f>+Дніпро!Q177</f>
        <v>803.72309500000006</v>
      </c>
      <c r="K177" s="301">
        <f>+Харків!T177</f>
        <v>830.34</v>
      </c>
      <c r="L177" s="255">
        <f>+Харків!Q177</f>
        <v>691.94669500000009</v>
      </c>
      <c r="M177" s="301">
        <f>+Криворіж!T177</f>
        <v>950.75</v>
      </c>
      <c r="N177" s="255">
        <f>+Криворіж!Q177</f>
        <v>792.29169499999989</v>
      </c>
      <c r="O177" s="301">
        <f>+'Харків міськ'!T177</f>
        <v>1009.08</v>
      </c>
      <c r="P177" s="255">
        <f>+'Харків міськ'!Q177</f>
        <v>840.89649499999996</v>
      </c>
      <c r="Q177" s="301">
        <f>+Київ!T177</f>
        <v>929.98</v>
      </c>
      <c r="R177" s="255">
        <f>+Київ!Q177</f>
        <v>774.97989499999994</v>
      </c>
      <c r="S177" s="301">
        <f>+Львів!T177</f>
        <v>1012.55</v>
      </c>
      <c r="T177" s="255">
        <f>+Львів!Q177</f>
        <v>843.78789499999993</v>
      </c>
      <c r="U177" s="301">
        <f>+Житомир!T177</f>
        <v>953.56</v>
      </c>
      <c r="V177" s="255">
        <f>+Житомир!Q177</f>
        <v>794.63409500000012</v>
      </c>
      <c r="W177" s="301">
        <f>+Хмельницький!T177</f>
        <v>923.15</v>
      </c>
      <c r="X177" s="255">
        <f>+Хмельницький!Q177</f>
        <v>769.29469500000005</v>
      </c>
      <c r="Y177" s="301">
        <f>+Вінниця!T177</f>
        <v>892.85</v>
      </c>
      <c r="Z177" s="255">
        <f>+Вінниця!Q177</f>
        <v>744.04069499999991</v>
      </c>
      <c r="AA177" s="301">
        <f>+Дніпропетровськ!T177</f>
        <v>964.47</v>
      </c>
      <c r="AB177" s="255">
        <f>+Дніпропетровськ!Q177</f>
        <v>803.72309500000006</v>
      </c>
      <c r="AC177" s="301">
        <f>+Сумська!T177</f>
        <v>964.47</v>
      </c>
      <c r="AD177" s="255">
        <f>+Сумська!Q177</f>
        <v>803.72309500000006</v>
      </c>
      <c r="AE177" s="301">
        <f>+ІвФранківськ!T177</f>
        <v>875.72</v>
      </c>
      <c r="AF177" s="255">
        <f>+ІвФранківськ!Q177</f>
        <v>729.76669500000003</v>
      </c>
      <c r="AG177" s="301">
        <f>+Миколаїв!T177</f>
        <v>1091.6500000000001</v>
      </c>
      <c r="AH177" s="255">
        <f>+Миколаїв!Q177</f>
        <v>909.70449499999995</v>
      </c>
      <c r="AI177" s="301">
        <f>+Усереднене!T177</f>
        <v>1307</v>
      </c>
      <c r="AJ177" s="255">
        <f>+Усереднене!Q177</f>
        <v>1089.17</v>
      </c>
      <c r="AK177" s="301">
        <f>+Усереднена!T177</f>
        <v>957.53</v>
      </c>
      <c r="AL177" s="255">
        <f>+Усереднена!Q177</f>
        <v>797.94062250000002</v>
      </c>
      <c r="AM177" s="274">
        <f t="shared" si="4"/>
        <v>-0.2673865213878458</v>
      </c>
    </row>
    <row r="178" spans="2:39" ht="45" x14ac:dyDescent="0.25">
      <c r="B178" s="38" t="s">
        <v>36</v>
      </c>
      <c r="C178" s="124" t="s">
        <v>263</v>
      </c>
      <c r="D178" s="40"/>
      <c r="E178" s="40"/>
      <c r="F178" s="41"/>
      <c r="G178" s="249"/>
      <c r="H178" s="252"/>
      <c r="I178" s="298"/>
      <c r="J178" s="252"/>
      <c r="K178" s="298"/>
      <c r="L178" s="252"/>
      <c r="M178" s="298"/>
      <c r="N178" s="252"/>
      <c r="O178" s="298"/>
      <c r="P178" s="252"/>
      <c r="Q178" s="298"/>
      <c r="R178" s="252"/>
      <c r="S178" s="298"/>
      <c r="T178" s="252"/>
      <c r="U178" s="298"/>
      <c r="V178" s="252"/>
      <c r="W178" s="298"/>
      <c r="X178" s="252"/>
      <c r="Y178" s="298"/>
      <c r="Z178" s="252"/>
      <c r="AA178" s="298"/>
      <c r="AB178" s="252"/>
      <c r="AC178" s="298"/>
      <c r="AD178" s="252"/>
      <c r="AE178" s="298"/>
      <c r="AF178" s="252"/>
      <c r="AG178" s="298"/>
      <c r="AH178" s="252"/>
      <c r="AI178" s="298"/>
      <c r="AJ178" s="252"/>
      <c r="AK178" s="298"/>
      <c r="AL178" s="252"/>
      <c r="AM178" s="272"/>
    </row>
    <row r="179" spans="2:39" x14ac:dyDescent="0.25">
      <c r="B179" s="38" t="s">
        <v>70</v>
      </c>
      <c r="C179" s="125" t="s">
        <v>252</v>
      </c>
      <c r="D179" s="40" t="s">
        <v>260</v>
      </c>
      <c r="E179" s="68" t="s">
        <v>251</v>
      </c>
      <c r="F179" s="87" t="s">
        <v>49</v>
      </c>
      <c r="G179" s="290">
        <f>+Кропивницький!T179</f>
        <v>122.35</v>
      </c>
      <c r="H179" s="255">
        <f>+Кропивницький!Q179</f>
        <v>101.95684</v>
      </c>
      <c r="I179" s="301">
        <f>+Дніпро!T179</f>
        <v>113.18</v>
      </c>
      <c r="J179" s="255">
        <f>+Дніпро!Q179</f>
        <v>94.319639999999993</v>
      </c>
      <c r="K179" s="301">
        <f>+Харків!T179</f>
        <v>97.45</v>
      </c>
      <c r="L179" s="255">
        <f>+Харків!Q179</f>
        <v>81.204639999999998</v>
      </c>
      <c r="M179" s="301">
        <f>+Криворіж!T179</f>
        <v>111.57</v>
      </c>
      <c r="N179" s="255">
        <f>+Криворіж!Q179</f>
        <v>92.977639999999994</v>
      </c>
      <c r="O179" s="301">
        <f>+'Харків міськ'!T179</f>
        <v>118.42</v>
      </c>
      <c r="P179" s="255">
        <f>+'Харків міськ'!Q179</f>
        <v>98.687239999999989</v>
      </c>
      <c r="Q179" s="301">
        <f>+Київ!T179</f>
        <v>109.14</v>
      </c>
      <c r="R179" s="255">
        <f>+Київ!Q179</f>
        <v>90.952439999999996</v>
      </c>
      <c r="S179" s="301">
        <f>+Львів!T179</f>
        <v>118.83</v>
      </c>
      <c r="T179" s="255">
        <f>+Львів!Q179</f>
        <v>99.028839999999988</v>
      </c>
      <c r="U179" s="301">
        <f>+Житомир!T179</f>
        <v>111.91</v>
      </c>
      <c r="V179" s="255">
        <f>+Житомир!Q179</f>
        <v>93.258240000000001</v>
      </c>
      <c r="W179" s="301">
        <f>+Хмельницький!T179</f>
        <v>108.34</v>
      </c>
      <c r="X179" s="255">
        <f>+Хмельницький!Q179</f>
        <v>90.281440000000003</v>
      </c>
      <c r="Y179" s="301">
        <f>+Вінниця!T179</f>
        <v>104.78</v>
      </c>
      <c r="Z179" s="255">
        <f>+Вінниця!Q179</f>
        <v>87.316839999999999</v>
      </c>
      <c r="AA179" s="301">
        <f>+Дніпропетровськ!T179</f>
        <v>113.18</v>
      </c>
      <c r="AB179" s="255">
        <f>+Дніпропетровськ!Q179</f>
        <v>94.319639999999993</v>
      </c>
      <c r="AC179" s="301">
        <f>+Сумська!T179</f>
        <v>113.18</v>
      </c>
      <c r="AD179" s="255">
        <f>+Сумська!Q179</f>
        <v>94.319639999999993</v>
      </c>
      <c r="AE179" s="301">
        <f>+ІвФранківськ!T179</f>
        <v>102.77</v>
      </c>
      <c r="AF179" s="255">
        <f>+ІвФранківськ!Q179</f>
        <v>85.645439999999994</v>
      </c>
      <c r="AG179" s="301">
        <f>+Миколаїв!T179</f>
        <v>128.12</v>
      </c>
      <c r="AH179" s="255">
        <f>+Миколаїв!Q179</f>
        <v>106.76364</v>
      </c>
      <c r="AI179" s="301">
        <f>+Усереднене!T179</f>
        <v>153.41</v>
      </c>
      <c r="AJ179" s="255">
        <f>+Усереднене!Q179</f>
        <v>127.84</v>
      </c>
      <c r="AK179" s="301">
        <f>+Усереднена!T179</f>
        <v>112.36999999999999</v>
      </c>
      <c r="AL179" s="255">
        <f>+Усереднена!Q179</f>
        <v>93.651319999999998</v>
      </c>
      <c r="AM179" s="274">
        <f t="shared" si="4"/>
        <v>-0.26743335419274095</v>
      </c>
    </row>
    <row r="180" spans="2:39" x14ac:dyDescent="0.25">
      <c r="B180" s="38" t="s">
        <v>78</v>
      </c>
      <c r="C180" s="125" t="s">
        <v>253</v>
      </c>
      <c r="D180" s="40" t="s">
        <v>260</v>
      </c>
      <c r="E180" s="68" t="s">
        <v>251</v>
      </c>
      <c r="F180" s="87" t="s">
        <v>49</v>
      </c>
      <c r="G180" s="290">
        <f>+Кропивницький!T180</f>
        <v>535.29999999999995</v>
      </c>
      <c r="H180" s="255">
        <f>+Кропивницький!Q180</f>
        <v>446.08255000000003</v>
      </c>
      <c r="I180" s="301">
        <f>+Дніпро!T180</f>
        <v>495.21</v>
      </c>
      <c r="J180" s="255">
        <f>+Дніпро!Q180</f>
        <v>412.67895000000004</v>
      </c>
      <c r="K180" s="301">
        <f>+Харків!T180</f>
        <v>426.35</v>
      </c>
      <c r="L180" s="255">
        <f>+Харків!Q180</f>
        <v>355.29014999999998</v>
      </c>
      <c r="M180" s="301">
        <f>+Криворіж!T180</f>
        <v>488.17</v>
      </c>
      <c r="N180" s="255">
        <f>+Криворіж!Q180</f>
        <v>406.81075000000004</v>
      </c>
      <c r="O180" s="301">
        <f>+'Харків міськ'!T180</f>
        <v>518.11</v>
      </c>
      <c r="P180" s="255">
        <f>+'Харків міськ'!Q180</f>
        <v>431.75975</v>
      </c>
      <c r="Q180" s="301">
        <f>+Київ!T180</f>
        <v>477.5</v>
      </c>
      <c r="R180" s="255">
        <f>+Київ!Q180</f>
        <v>397.91694999999999</v>
      </c>
      <c r="S180" s="301">
        <f>+Львів!T180</f>
        <v>519.9</v>
      </c>
      <c r="T180" s="255">
        <f>+Львів!Q180</f>
        <v>433.24814999999995</v>
      </c>
      <c r="U180" s="301">
        <f>+Житомир!T180</f>
        <v>489.61</v>
      </c>
      <c r="V180" s="255">
        <f>+Житомир!Q180</f>
        <v>408.00634999999994</v>
      </c>
      <c r="W180" s="301">
        <f>+Хмельницький!T180</f>
        <v>474</v>
      </c>
      <c r="X180" s="255">
        <f>+Хмельницький!Q180</f>
        <v>395.00115</v>
      </c>
      <c r="Y180" s="301">
        <f>+Вінниця!T180</f>
        <v>458.44</v>
      </c>
      <c r="Z180" s="255">
        <f>+Вінниця!Q180</f>
        <v>382.03254999999996</v>
      </c>
      <c r="AA180" s="301">
        <f>+Дніпропетровськ!T180</f>
        <v>495.21</v>
      </c>
      <c r="AB180" s="255">
        <f>+Дніпропетровськ!Q180</f>
        <v>412.67895000000004</v>
      </c>
      <c r="AC180" s="301">
        <f>+Сумська!T180</f>
        <v>495.21</v>
      </c>
      <c r="AD180" s="255">
        <f>+Сумська!Q180</f>
        <v>412.67895000000004</v>
      </c>
      <c r="AE180" s="301">
        <f>+ІвФранківськ!T180</f>
        <v>449.64</v>
      </c>
      <c r="AF180" s="255">
        <f>+ІвФранківськ!Q180</f>
        <v>374.70035000000001</v>
      </c>
      <c r="AG180" s="301">
        <f>+Миколаїв!T180</f>
        <v>560.51</v>
      </c>
      <c r="AH180" s="255">
        <f>+Миколаїв!Q180</f>
        <v>467.09094999999996</v>
      </c>
      <c r="AI180" s="301">
        <f>+Усереднене!T180</f>
        <v>671.06</v>
      </c>
      <c r="AJ180" s="255">
        <f>+Усереднене!Q180</f>
        <v>559.22</v>
      </c>
      <c r="AK180" s="301">
        <f>+Усереднена!T180</f>
        <v>491.64</v>
      </c>
      <c r="AL180" s="255">
        <f>+Усереднена!Q180</f>
        <v>409.70452499999993</v>
      </c>
      <c r="AM180" s="274">
        <f t="shared" si="4"/>
        <v>-0.26736431994563875</v>
      </c>
    </row>
    <row r="181" spans="2:39" x14ac:dyDescent="0.25">
      <c r="B181" s="38" t="s">
        <v>241</v>
      </c>
      <c r="C181" s="125" t="s">
        <v>254</v>
      </c>
      <c r="D181" s="40" t="s">
        <v>260</v>
      </c>
      <c r="E181" s="68" t="s">
        <v>251</v>
      </c>
      <c r="F181" s="87" t="s">
        <v>49</v>
      </c>
      <c r="G181" s="290">
        <f>+Кропивницький!T181</f>
        <v>1027.25</v>
      </c>
      <c r="H181" s="255">
        <f>+Кропивницький!Q181</f>
        <v>856.04136500000004</v>
      </c>
      <c r="I181" s="301">
        <f>+Дніпро!T181</f>
        <v>950.32</v>
      </c>
      <c r="J181" s="255">
        <f>+Дніпро!Q181</f>
        <v>791.93036500000005</v>
      </c>
      <c r="K181" s="301">
        <f>+Харків!T181</f>
        <v>818.16</v>
      </c>
      <c r="L181" s="255">
        <f>+Харків!Q181</f>
        <v>681.80096500000002</v>
      </c>
      <c r="M181" s="301">
        <f>+Криворіж!T181</f>
        <v>936.8</v>
      </c>
      <c r="N181" s="255">
        <f>+Криворіж!Q181</f>
        <v>780.66976499999998</v>
      </c>
      <c r="O181" s="301">
        <f>+'Харків міськ'!T181</f>
        <v>994.27</v>
      </c>
      <c r="P181" s="255">
        <f>+'Харків міськ'!Q181</f>
        <v>828.55476499999997</v>
      </c>
      <c r="Q181" s="301">
        <f>+Київ!T181</f>
        <v>916.34</v>
      </c>
      <c r="R181" s="255">
        <f>+Київ!Q181</f>
        <v>763.61416500000007</v>
      </c>
      <c r="S181" s="301">
        <f>+Львів!T181</f>
        <v>997.69</v>
      </c>
      <c r="T181" s="255">
        <f>+Львів!Q181</f>
        <v>831.40956500000004</v>
      </c>
      <c r="U181" s="301">
        <f>+Житомир!T181</f>
        <v>939.57</v>
      </c>
      <c r="V181" s="255">
        <f>+Житомир!Q181</f>
        <v>782.97556500000007</v>
      </c>
      <c r="W181" s="301">
        <f>+Хмельницький!T181</f>
        <v>909.6</v>
      </c>
      <c r="X181" s="255">
        <f>+Хмельницький!Q181</f>
        <v>758.00216499999999</v>
      </c>
      <c r="Y181" s="301">
        <f>+Вінниця!T181</f>
        <v>879.75</v>
      </c>
      <c r="Z181" s="255">
        <f>+Вінниця!Q181</f>
        <v>733.12636499999996</v>
      </c>
      <c r="AA181" s="301">
        <f>+Дніпропетровськ!T181</f>
        <v>950.32</v>
      </c>
      <c r="AB181" s="255">
        <f>+Дніпропетровськ!Q181</f>
        <v>791.93036500000005</v>
      </c>
      <c r="AC181" s="301">
        <f>+Сумська!T181</f>
        <v>950.32</v>
      </c>
      <c r="AD181" s="255">
        <f>+Сумська!Q181</f>
        <v>791.93036500000005</v>
      </c>
      <c r="AE181" s="301">
        <f>+ІвФранківськ!T181</f>
        <v>862.87</v>
      </c>
      <c r="AF181" s="255">
        <f>+ІвФранківськ!Q181</f>
        <v>719.05976500000008</v>
      </c>
      <c r="AG181" s="301">
        <f>+Миколаїв!T181</f>
        <v>1075.6300000000001</v>
      </c>
      <c r="AH181" s="255">
        <f>+Миколаїв!Q181</f>
        <v>896.36236500000007</v>
      </c>
      <c r="AI181" s="301">
        <f>+Усереднене!T181</f>
        <v>1287.83</v>
      </c>
      <c r="AJ181" s="255">
        <f>+Усереднене!Q181</f>
        <v>1073.19</v>
      </c>
      <c r="AK181" s="301">
        <f>+Усереднена!T181</f>
        <v>943.48</v>
      </c>
      <c r="AL181" s="255">
        <f>+Усереднена!Q181</f>
        <v>786.23420750000002</v>
      </c>
      <c r="AM181" s="274">
        <f t="shared" si="4"/>
        <v>-0.26738582403861388</v>
      </c>
    </row>
    <row r="182" spans="2:39" ht="30" x14ac:dyDescent="0.25">
      <c r="B182" s="38" t="s">
        <v>38</v>
      </c>
      <c r="C182" s="127" t="s">
        <v>264</v>
      </c>
      <c r="D182" s="40"/>
      <c r="E182" s="40"/>
      <c r="F182" s="41"/>
      <c r="G182" s="249"/>
      <c r="H182" s="252"/>
      <c r="I182" s="298"/>
      <c r="J182" s="252"/>
      <c r="K182" s="298"/>
      <c r="L182" s="252"/>
      <c r="M182" s="298"/>
      <c r="N182" s="252"/>
      <c r="O182" s="298"/>
      <c r="P182" s="252"/>
      <c r="Q182" s="298"/>
      <c r="R182" s="252"/>
      <c r="S182" s="298"/>
      <c r="T182" s="252"/>
      <c r="U182" s="298"/>
      <c r="V182" s="252"/>
      <c r="W182" s="298"/>
      <c r="X182" s="252"/>
      <c r="Y182" s="298"/>
      <c r="Z182" s="252"/>
      <c r="AA182" s="298"/>
      <c r="AB182" s="252"/>
      <c r="AC182" s="298"/>
      <c r="AD182" s="252"/>
      <c r="AE182" s="298"/>
      <c r="AF182" s="252"/>
      <c r="AG182" s="298"/>
      <c r="AH182" s="252"/>
      <c r="AI182" s="298"/>
      <c r="AJ182" s="252"/>
      <c r="AK182" s="298"/>
      <c r="AL182" s="252"/>
      <c r="AM182" s="272"/>
    </row>
    <row r="183" spans="2:39" x14ac:dyDescent="0.25">
      <c r="B183" s="38" t="s">
        <v>90</v>
      </c>
      <c r="C183" s="128" t="s">
        <v>265</v>
      </c>
      <c r="D183" s="40" t="s">
        <v>260</v>
      </c>
      <c r="E183" s="68" t="s">
        <v>37</v>
      </c>
      <c r="F183" s="41">
        <v>2</v>
      </c>
      <c r="G183" s="249">
        <f>+Кропивницький!T183</f>
        <v>511.97</v>
      </c>
      <c r="H183" s="252">
        <f>+Кропивницький!Q183</f>
        <v>426.63997999999998</v>
      </c>
      <c r="I183" s="298">
        <f>+Дніпро!T183</f>
        <v>472.75</v>
      </c>
      <c r="J183" s="252">
        <f>+Дніпро!Q183</f>
        <v>393.95617999999996</v>
      </c>
      <c r="K183" s="298">
        <f>+Харків!T183</f>
        <v>405.32</v>
      </c>
      <c r="L183" s="252">
        <f>+Харків!Q183</f>
        <v>337.76297999999997</v>
      </c>
      <c r="M183" s="298">
        <f>+Криворіж!T183</f>
        <v>465.85</v>
      </c>
      <c r="N183" s="252">
        <f>+Криворіж!Q183</f>
        <v>388.20997999999992</v>
      </c>
      <c r="O183" s="298">
        <f>+'Харків міськ'!T183</f>
        <v>495.15</v>
      </c>
      <c r="P183" s="252">
        <f>+'Харків міськ'!Q183</f>
        <v>412.62217999999996</v>
      </c>
      <c r="Q183" s="298">
        <f>+Київ!T183</f>
        <v>455.38</v>
      </c>
      <c r="R183" s="252">
        <f>+Київ!Q183</f>
        <v>379.48697999999996</v>
      </c>
      <c r="S183" s="298">
        <f>+Львів!T183</f>
        <v>496.87</v>
      </c>
      <c r="T183" s="252">
        <f>+Львів!Q183</f>
        <v>414.06177999999994</v>
      </c>
      <c r="U183" s="298">
        <f>+Житомир!T183</f>
        <v>467.2</v>
      </c>
      <c r="V183" s="252">
        <f>+Житомир!Q183</f>
        <v>389.33238</v>
      </c>
      <c r="W183" s="298">
        <f>+Хмельницький!T183</f>
        <v>451.94</v>
      </c>
      <c r="X183" s="252">
        <f>+Хмельницький!Q183</f>
        <v>376.61997999999994</v>
      </c>
      <c r="Y183" s="298">
        <f>+Вінниця!T183</f>
        <v>436.67</v>
      </c>
      <c r="Z183" s="252">
        <f>+Вінниця!Q183</f>
        <v>363.89537999999993</v>
      </c>
      <c r="AA183" s="298">
        <f>+Дніпропетровськ!T183</f>
        <v>472.75</v>
      </c>
      <c r="AB183" s="252">
        <f>+Дніпропетровськ!Q183</f>
        <v>393.95617999999996</v>
      </c>
      <c r="AC183" s="298">
        <f>+Сумська!T183</f>
        <v>472.75</v>
      </c>
      <c r="AD183" s="252">
        <f>+Сумська!Q183</f>
        <v>393.95617999999996</v>
      </c>
      <c r="AE183" s="298">
        <f>+ІвФранківськ!T183</f>
        <v>428.07</v>
      </c>
      <c r="AF183" s="252">
        <f>+ІвФранківськ!Q183</f>
        <v>356.72177999999997</v>
      </c>
      <c r="AG183" s="298">
        <f>+Миколаїв!T183</f>
        <v>536.65</v>
      </c>
      <c r="AH183" s="252">
        <f>+Миколаїв!Q183</f>
        <v>447.20918</v>
      </c>
      <c r="AI183" s="298">
        <f>+Усереднене!T183</f>
        <v>657.11</v>
      </c>
      <c r="AJ183" s="252">
        <f>+Усереднене!Q183</f>
        <v>547.59</v>
      </c>
      <c r="AK183" s="298">
        <f>+Усереднена!T183</f>
        <v>469.24</v>
      </c>
      <c r="AL183" s="252">
        <f>+Усереднена!Q183</f>
        <v>391.04390999999993</v>
      </c>
      <c r="AM183" s="272">
        <f t="shared" si="4"/>
        <v>-0.2858819372158003</v>
      </c>
    </row>
    <row r="184" spans="2:39" x14ac:dyDescent="0.25">
      <c r="B184" s="38" t="s">
        <v>266</v>
      </c>
      <c r="C184" s="128" t="s">
        <v>267</v>
      </c>
      <c r="D184" s="40" t="s">
        <v>260</v>
      </c>
      <c r="E184" s="68" t="s">
        <v>37</v>
      </c>
      <c r="F184" s="41">
        <v>2</v>
      </c>
      <c r="G184" s="249">
        <f>+Кропивницький!T184</f>
        <v>801.92</v>
      </c>
      <c r="H184" s="252">
        <f>+Кропивницький!Q184</f>
        <v>668.26828499999999</v>
      </c>
      <c r="I184" s="298">
        <f>+Дніпро!T184</f>
        <v>740.48</v>
      </c>
      <c r="J184" s="252">
        <f>+Дніпро!Q184</f>
        <v>617.06488500000012</v>
      </c>
      <c r="K184" s="298">
        <f>+Харків!T184</f>
        <v>634.86</v>
      </c>
      <c r="L184" s="252">
        <f>+Харків!Q184</f>
        <v>529.05408499999999</v>
      </c>
      <c r="M184" s="298">
        <f>+Криворіж!T184</f>
        <v>729.7</v>
      </c>
      <c r="N184" s="252">
        <f>+Криворіж!Q184</f>
        <v>608.08568500000013</v>
      </c>
      <c r="O184" s="298">
        <f>+'Харків міськ'!T184</f>
        <v>775.58</v>
      </c>
      <c r="P184" s="252">
        <f>+'Харків міськ'!Q184</f>
        <v>646.32048500000008</v>
      </c>
      <c r="Q184" s="298">
        <f>+Київ!T184</f>
        <v>713.29</v>
      </c>
      <c r="R184" s="252">
        <f>+Київ!Q184</f>
        <v>594.40948500000002</v>
      </c>
      <c r="S184" s="298">
        <f>+Львів!T184</f>
        <v>778.28</v>
      </c>
      <c r="T184" s="252">
        <f>+Львів!Q184</f>
        <v>648.56528500000002</v>
      </c>
      <c r="U184" s="298">
        <f>+Житомир!T184</f>
        <v>731.81</v>
      </c>
      <c r="V184" s="252">
        <f>+Житомир!Q184</f>
        <v>609.84248500000001</v>
      </c>
      <c r="W184" s="298">
        <f>+Хмельницький!T184</f>
        <v>707.9</v>
      </c>
      <c r="X184" s="252">
        <f>+Хмельницький!Q184</f>
        <v>589.91988500000014</v>
      </c>
      <c r="Y184" s="298">
        <f>+Вінниця!T184</f>
        <v>683.98</v>
      </c>
      <c r="Z184" s="252">
        <f>+Вінниця!Q184</f>
        <v>569.98508500000003</v>
      </c>
      <c r="AA184" s="298">
        <f>+Дніпропетровськ!T184</f>
        <v>740.48</v>
      </c>
      <c r="AB184" s="252">
        <f>+Дніпропетровськ!Q184</f>
        <v>617.06488500000012</v>
      </c>
      <c r="AC184" s="298">
        <f>+Сумська!T184</f>
        <v>740.48</v>
      </c>
      <c r="AD184" s="252">
        <f>+Сумська!Q184</f>
        <v>617.06488500000012</v>
      </c>
      <c r="AE184" s="298">
        <f>+ІвФранківськ!T184</f>
        <v>670.5</v>
      </c>
      <c r="AF184" s="252">
        <f>+ІвФранківськ!Q184</f>
        <v>558.74888500000009</v>
      </c>
      <c r="AG184" s="298">
        <f>+Миколаїв!T184</f>
        <v>840.57</v>
      </c>
      <c r="AH184" s="252">
        <f>+Миколаїв!Q184</f>
        <v>700.47628500000008</v>
      </c>
      <c r="AI184" s="298">
        <f>+Усереднене!T184</f>
        <v>1029.28</v>
      </c>
      <c r="AJ184" s="252">
        <f>+Усереднене!Q184</f>
        <v>857.73</v>
      </c>
      <c r="AK184" s="298">
        <f>+Усереднена!T184</f>
        <v>734.99</v>
      </c>
      <c r="AL184" s="252">
        <f>+Усереднена!Q184</f>
        <v>612.49188964285713</v>
      </c>
      <c r="AM184" s="272">
        <f t="shared" si="4"/>
        <v>-0.28591527678540202</v>
      </c>
    </row>
    <row r="185" spans="2:39" x14ac:dyDescent="0.25">
      <c r="B185" s="38" t="s">
        <v>268</v>
      </c>
      <c r="C185" s="129" t="s">
        <v>269</v>
      </c>
      <c r="D185" s="40" t="s">
        <v>260</v>
      </c>
      <c r="E185" s="68" t="s">
        <v>37</v>
      </c>
      <c r="F185" s="41">
        <v>2</v>
      </c>
      <c r="G185" s="249">
        <f>+Кропивницький!T185</f>
        <v>1298.22</v>
      </c>
      <c r="H185" s="252">
        <f>+Кропивницький!Q185</f>
        <v>1081.8467349999999</v>
      </c>
      <c r="I185" s="298">
        <f>+Дніпро!T185</f>
        <v>1198.75</v>
      </c>
      <c r="J185" s="252">
        <f>+Дніпро!Q185</f>
        <v>998.95993499999997</v>
      </c>
      <c r="K185" s="298">
        <f>+Харків!T185</f>
        <v>1027.77</v>
      </c>
      <c r="L185" s="252">
        <f>+Харків!Q185</f>
        <v>856.47613499999989</v>
      </c>
      <c r="M185" s="298">
        <f>+Криворіж!T185</f>
        <v>1181.29</v>
      </c>
      <c r="N185" s="252">
        <f>+Криворіж!Q185</f>
        <v>984.40533499999992</v>
      </c>
      <c r="O185" s="298">
        <f>+'Харків міськ'!T185</f>
        <v>1255.58</v>
      </c>
      <c r="P185" s="252">
        <f>+'Харків міськ'!Q185</f>
        <v>1046.3203350000001</v>
      </c>
      <c r="Q185" s="298">
        <f>+Київ!T185</f>
        <v>1154.73</v>
      </c>
      <c r="R185" s="252">
        <f>+Київ!Q185</f>
        <v>962.27453500000001</v>
      </c>
      <c r="S185" s="298">
        <f>+Львів!T185</f>
        <v>1259.95</v>
      </c>
      <c r="T185" s="252">
        <f>+Львів!Q185</f>
        <v>1049.955935</v>
      </c>
      <c r="U185" s="298">
        <f>+Житомир!T185</f>
        <v>1184.71</v>
      </c>
      <c r="V185" s="252">
        <f>+Житомир!Q185</f>
        <v>987.26013499999999</v>
      </c>
      <c r="W185" s="298">
        <f>+Хмельницький!T185</f>
        <v>1146</v>
      </c>
      <c r="X185" s="252">
        <f>+Хмельницький!Q185</f>
        <v>955.00333499999988</v>
      </c>
      <c r="Y185" s="298">
        <f>+Вінниця!T185</f>
        <v>1107.3</v>
      </c>
      <c r="Z185" s="252">
        <f>+Вінниця!Q185</f>
        <v>922.74653499999999</v>
      </c>
      <c r="AA185" s="298">
        <f>+Дніпропетровськ!T185</f>
        <v>1198.75</v>
      </c>
      <c r="AB185" s="252">
        <f>+Дніпропетровськ!Q185</f>
        <v>998.95993499999997</v>
      </c>
      <c r="AC185" s="298">
        <f>+Сумська!T185</f>
        <v>1198.75</v>
      </c>
      <c r="AD185" s="252">
        <f>+Сумська!Q185</f>
        <v>998.95993499999997</v>
      </c>
      <c r="AE185" s="298">
        <f>+ІвФранківськ!T185</f>
        <v>1085.47</v>
      </c>
      <c r="AF185" s="252">
        <f>+ІвФранківськ!Q185</f>
        <v>904.55633499999999</v>
      </c>
      <c r="AG185" s="298">
        <f>+Миколаїв!T185</f>
        <v>1360.79</v>
      </c>
      <c r="AH185" s="252">
        <f>+Миколаїв!Q185</f>
        <v>1133.9895349999999</v>
      </c>
      <c r="AI185" s="298">
        <f>+Усереднене!T185</f>
        <v>1666.31</v>
      </c>
      <c r="AJ185" s="252">
        <f>+Усереднене!Q185</f>
        <v>1388.59</v>
      </c>
      <c r="AK185" s="298">
        <f>+Усереднена!T185</f>
        <v>1189.8699999999999</v>
      </c>
      <c r="AL185" s="252">
        <f>+Усереднена!Q185</f>
        <v>991.55455749999987</v>
      </c>
      <c r="AM185" s="272">
        <f t="shared" si="4"/>
        <v>-0.2859270501011818</v>
      </c>
    </row>
    <row r="186" spans="2:39" x14ac:dyDescent="0.25">
      <c r="B186" s="38" t="s">
        <v>270</v>
      </c>
      <c r="C186" s="129" t="s">
        <v>271</v>
      </c>
      <c r="D186" s="40" t="s">
        <v>260</v>
      </c>
      <c r="E186" s="68" t="s">
        <v>37</v>
      </c>
      <c r="F186" s="41">
        <v>2</v>
      </c>
      <c r="G186" s="249">
        <f>+Кропивницький!T186</f>
        <v>2290.8200000000002</v>
      </c>
      <c r="H186" s="252">
        <f>+Кропивницький!Q186</f>
        <v>1909.0136349999998</v>
      </c>
      <c r="I186" s="298">
        <f>+Дніпро!T186</f>
        <v>2115.3000000000002</v>
      </c>
      <c r="J186" s="252">
        <f>+Дніпро!Q186</f>
        <v>1762.7478349999999</v>
      </c>
      <c r="K186" s="298">
        <f>+Харків!T186</f>
        <v>1813.58</v>
      </c>
      <c r="L186" s="252">
        <f>+Харків!Q186</f>
        <v>1511.3180349999998</v>
      </c>
      <c r="M186" s="298">
        <f>+Криворіж!T186</f>
        <v>2084.4899999999998</v>
      </c>
      <c r="N186" s="252">
        <f>+Криворіж!Q186</f>
        <v>1737.0790349999997</v>
      </c>
      <c r="O186" s="298">
        <f>+'Харків міськ'!T186</f>
        <v>2215.58</v>
      </c>
      <c r="P186" s="252">
        <f>+'Харків міськ'!Q186</f>
        <v>1846.3178349999998</v>
      </c>
      <c r="Q186" s="298">
        <f>+Київ!T186</f>
        <v>2037.63</v>
      </c>
      <c r="R186" s="252">
        <f>+Київ!Q186</f>
        <v>1698.0268349999997</v>
      </c>
      <c r="S186" s="298">
        <f>+Львів!T186</f>
        <v>2223.2800000000002</v>
      </c>
      <c r="T186" s="252">
        <f>+Львів!Q186</f>
        <v>1852.7350349999997</v>
      </c>
      <c r="U186" s="298">
        <f>+Житомир!T186</f>
        <v>2090.5300000000002</v>
      </c>
      <c r="V186" s="252">
        <f>+Житомир!Q186</f>
        <v>1742.1054349999997</v>
      </c>
      <c r="W186" s="298">
        <f>+Хмельницький!T186</f>
        <v>2022.22</v>
      </c>
      <c r="X186" s="252">
        <f>+Хмельницький!Q186</f>
        <v>1685.1802349999996</v>
      </c>
      <c r="Y186" s="298">
        <f>+Вінниця!T186</f>
        <v>1953.92</v>
      </c>
      <c r="Z186" s="252">
        <f>+Вінниця!Q186</f>
        <v>1628.2672349999998</v>
      </c>
      <c r="AA186" s="298">
        <f>+Дніпропетровськ!T186</f>
        <v>2115.3000000000002</v>
      </c>
      <c r="AB186" s="252">
        <f>+Дніпропетровськ!Q186</f>
        <v>1762.7478349999999</v>
      </c>
      <c r="AC186" s="298">
        <f>+Сумська!T186</f>
        <v>2115.3000000000002</v>
      </c>
      <c r="AD186" s="252">
        <f>+Сумська!Q186</f>
        <v>1762.7478349999999</v>
      </c>
      <c r="AE186" s="298">
        <f>+ІвФранківськ!T186</f>
        <v>1915.4</v>
      </c>
      <c r="AF186" s="252">
        <f>+ІвФранківськ!Q186</f>
        <v>1596.1690349999997</v>
      </c>
      <c r="AG186" s="298">
        <f>+Миколаїв!T186</f>
        <v>2401.23</v>
      </c>
      <c r="AH186" s="252">
        <f>+Миколаїв!Q186</f>
        <v>2001.0260349999996</v>
      </c>
      <c r="AI186" s="298">
        <f>+Усереднене!T186</f>
        <v>2940.28</v>
      </c>
      <c r="AJ186" s="252">
        <f>+Усереднене!Q186</f>
        <v>2450.23</v>
      </c>
      <c r="AK186" s="298">
        <f>+Усереднена!T186</f>
        <v>2099.63</v>
      </c>
      <c r="AL186" s="252">
        <f>+Усереднена!Q186</f>
        <v>1749.6898932142853</v>
      </c>
      <c r="AM186" s="272">
        <f t="shared" si="4"/>
        <v>-0.28590789713035702</v>
      </c>
    </row>
    <row r="187" spans="2:39" x14ac:dyDescent="0.25">
      <c r="B187" s="38" t="s">
        <v>272</v>
      </c>
      <c r="C187" s="129" t="s">
        <v>273</v>
      </c>
      <c r="D187" s="40" t="s">
        <v>260</v>
      </c>
      <c r="E187" s="68" t="s">
        <v>37</v>
      </c>
      <c r="F187" s="41">
        <v>2</v>
      </c>
      <c r="G187" s="249">
        <f>+Кропивницький!T187</f>
        <v>4276.0200000000004</v>
      </c>
      <c r="H187" s="252">
        <f>+Кропивницький!Q187</f>
        <v>3563.3474350000001</v>
      </c>
      <c r="I187" s="298">
        <f>+Дніпро!T187</f>
        <v>3948.4</v>
      </c>
      <c r="J187" s="252">
        <f>+Дніпро!Q187</f>
        <v>3290.3358349999999</v>
      </c>
      <c r="K187" s="298">
        <f>+Харків!T187</f>
        <v>3385.22</v>
      </c>
      <c r="L187" s="252">
        <f>+Харків!Q187</f>
        <v>2821.0140349999997</v>
      </c>
      <c r="M187" s="298">
        <f>+Криворіж!T187</f>
        <v>3890.88</v>
      </c>
      <c r="N187" s="252">
        <f>+Криворіж!Q187</f>
        <v>3242.4020350000001</v>
      </c>
      <c r="O187" s="298">
        <f>+'Харків міськ'!T187</f>
        <v>4135.58</v>
      </c>
      <c r="P187" s="252">
        <f>+'Харків міськ'!Q187</f>
        <v>3446.3128349999997</v>
      </c>
      <c r="Q187" s="298">
        <f>+Київ!T187</f>
        <v>3803.41</v>
      </c>
      <c r="R187" s="252">
        <f>+Київ!Q187</f>
        <v>3169.5070350000001</v>
      </c>
      <c r="S187" s="298">
        <f>+Львів!T187</f>
        <v>4149.95</v>
      </c>
      <c r="T187" s="252">
        <f>+Львів!Q187</f>
        <v>3458.2932350000001</v>
      </c>
      <c r="U187" s="298">
        <f>+Житомир!T187</f>
        <v>3902.16</v>
      </c>
      <c r="V187" s="252">
        <f>+Житомир!Q187</f>
        <v>3251.7960349999998</v>
      </c>
      <c r="W187" s="298">
        <f>+Хмельницький!T187</f>
        <v>3774.66</v>
      </c>
      <c r="X187" s="252">
        <f>+Хмельницький!Q187</f>
        <v>3145.5462349999998</v>
      </c>
      <c r="Y187" s="298">
        <f>+Вінниця!T187</f>
        <v>3647.16</v>
      </c>
      <c r="Z187" s="252">
        <f>+Вінниця!Q187</f>
        <v>3039.2964349999997</v>
      </c>
      <c r="AA187" s="298">
        <f>+Дніпропетровськ!T187</f>
        <v>3948.4</v>
      </c>
      <c r="AB187" s="252">
        <f>+Дніпропетровськ!Q187</f>
        <v>3290.3358349999999</v>
      </c>
      <c r="AC187" s="298">
        <f>+Сумська!T187</f>
        <v>3948.4</v>
      </c>
      <c r="AD187" s="252">
        <f>+Сумська!Q187</f>
        <v>3290.3358349999999</v>
      </c>
      <c r="AE187" s="298">
        <f>+ІвФранківськ!T187</f>
        <v>3575.26</v>
      </c>
      <c r="AF187" s="252">
        <f>+ІвФранківськ!Q187</f>
        <v>2979.382235</v>
      </c>
      <c r="AG187" s="298">
        <f>+Миколаїв!T187</f>
        <v>4482.12</v>
      </c>
      <c r="AH187" s="252">
        <f>+Миколаїв!Q187</f>
        <v>3735.0990349999997</v>
      </c>
      <c r="AI187" s="298">
        <f>+Усереднене!T187</f>
        <v>5488.33</v>
      </c>
      <c r="AJ187" s="252">
        <f>+Усереднене!Q187</f>
        <v>4573.6099999999997</v>
      </c>
      <c r="AK187" s="298">
        <f>+Усереднена!T187</f>
        <v>3919.14</v>
      </c>
      <c r="AL187" s="252">
        <f>+Усереднена!Q187</f>
        <v>3265.950564642857</v>
      </c>
      <c r="AM187" s="272">
        <f t="shared" si="4"/>
        <v>-0.28591406686559256</v>
      </c>
    </row>
    <row r="188" spans="2:39" x14ac:dyDescent="0.25">
      <c r="B188" s="38" t="s">
        <v>274</v>
      </c>
      <c r="C188" s="129" t="s">
        <v>275</v>
      </c>
      <c r="D188" s="40" t="s">
        <v>260</v>
      </c>
      <c r="E188" s="68" t="s">
        <v>37</v>
      </c>
      <c r="F188" s="41">
        <v>2</v>
      </c>
      <c r="G188" s="249">
        <f>+Кропивницький!T188</f>
        <v>12216.82</v>
      </c>
      <c r="H188" s="252">
        <f>+Кропивницький!Q188</f>
        <v>10180.682634999999</v>
      </c>
      <c r="I188" s="298">
        <f>+Дніпро!T188</f>
        <v>11280.81</v>
      </c>
      <c r="J188" s="252">
        <f>+Дніпро!Q188</f>
        <v>9400.6756350000014</v>
      </c>
      <c r="K188" s="298">
        <f>+Харків!T188</f>
        <v>9671.74</v>
      </c>
      <c r="L188" s="252">
        <f>+Харків!Q188</f>
        <v>8059.7858350000006</v>
      </c>
      <c r="M188" s="298">
        <f>+Криворіж!T188</f>
        <v>11116.49</v>
      </c>
      <c r="N188" s="252">
        <f>+Криворіж!Q188</f>
        <v>9263.7428349999991</v>
      </c>
      <c r="O188" s="298">
        <f>+'Харків міськ'!T188</f>
        <v>11815.58</v>
      </c>
      <c r="P188" s="252">
        <f>+'Харків міськ'!Q188</f>
        <v>9846.3172350000004</v>
      </c>
      <c r="Q188" s="298">
        <f>+Київ!T188</f>
        <v>10866.57</v>
      </c>
      <c r="R188" s="252">
        <f>+Київ!Q188</f>
        <v>9055.4766350000009</v>
      </c>
      <c r="S188" s="298">
        <f>+Львів!T188</f>
        <v>11856.66</v>
      </c>
      <c r="T188" s="252">
        <f>+Львів!Q188</f>
        <v>9880.5504349999992</v>
      </c>
      <c r="U188" s="298">
        <f>+Житомир!T188</f>
        <v>11148.67</v>
      </c>
      <c r="V188" s="252">
        <f>+Житомир!Q188</f>
        <v>9290.5584350000008</v>
      </c>
      <c r="W188" s="298">
        <f>+Хмельницький!T188</f>
        <v>10784.4</v>
      </c>
      <c r="X188" s="252">
        <f>+Хмельницький!Q188</f>
        <v>8986.9980350000005</v>
      </c>
      <c r="Y188" s="298">
        <f>+Вінниця!T188</f>
        <v>10420.14</v>
      </c>
      <c r="Z188" s="252">
        <f>+Вінниця!Q188</f>
        <v>8683.4498350000013</v>
      </c>
      <c r="AA188" s="298">
        <f>+Дніпропетровськ!T188</f>
        <v>11280.81</v>
      </c>
      <c r="AB188" s="252">
        <f>+Дніпропетровськ!Q188</f>
        <v>9400.6756350000014</v>
      </c>
      <c r="AC188" s="298">
        <f>+Сумська!T188</f>
        <v>11280.81</v>
      </c>
      <c r="AD188" s="252">
        <f>+Сумська!Q188</f>
        <v>9400.6756350000014</v>
      </c>
      <c r="AE188" s="298">
        <f>+ІвФранківськ!T188</f>
        <v>10214.73</v>
      </c>
      <c r="AF188" s="252">
        <f>+ІвФранківськ!Q188</f>
        <v>8512.271635000001</v>
      </c>
      <c r="AG188" s="298">
        <f>+Миколаїв!T188</f>
        <v>12805.67</v>
      </c>
      <c r="AH188" s="252">
        <f>+Миколаїв!Q188</f>
        <v>10671.391035000001</v>
      </c>
      <c r="AI188" s="298">
        <f>+Усереднене!T188</f>
        <v>15680.5</v>
      </c>
      <c r="AJ188" s="252">
        <f>+Усереднене!Q188</f>
        <v>13067.079999999998</v>
      </c>
      <c r="AK188" s="298">
        <f>+Усереднена!T188</f>
        <v>11197.22</v>
      </c>
      <c r="AL188" s="252">
        <f>+Усереднена!Q188</f>
        <v>9331.0132503571422</v>
      </c>
      <c r="AM188" s="272">
        <f t="shared" si="4"/>
        <v>-0.28591443150595669</v>
      </c>
    </row>
    <row r="189" spans="2:39" ht="30" x14ac:dyDescent="0.25">
      <c r="B189" s="38" t="s">
        <v>92</v>
      </c>
      <c r="C189" s="126" t="s">
        <v>276</v>
      </c>
      <c r="D189" s="40"/>
      <c r="E189" s="40"/>
      <c r="F189" s="41"/>
      <c r="G189" s="249"/>
      <c r="H189" s="252"/>
      <c r="I189" s="298"/>
      <c r="J189" s="252"/>
      <c r="K189" s="298"/>
      <c r="L189" s="252"/>
      <c r="M189" s="298"/>
      <c r="N189" s="252"/>
      <c r="O189" s="298"/>
      <c r="P189" s="252"/>
      <c r="Q189" s="298"/>
      <c r="R189" s="252"/>
      <c r="S189" s="298"/>
      <c r="T189" s="252"/>
      <c r="U189" s="298"/>
      <c r="V189" s="252"/>
      <c r="W189" s="298"/>
      <c r="X189" s="252"/>
      <c r="Y189" s="298"/>
      <c r="Z189" s="252"/>
      <c r="AA189" s="298"/>
      <c r="AB189" s="252"/>
      <c r="AC189" s="298"/>
      <c r="AD189" s="252"/>
      <c r="AE189" s="298"/>
      <c r="AF189" s="252"/>
      <c r="AG189" s="298"/>
      <c r="AH189" s="252"/>
      <c r="AI189" s="298"/>
      <c r="AJ189" s="252"/>
      <c r="AK189" s="298"/>
      <c r="AL189" s="252"/>
      <c r="AM189" s="272"/>
    </row>
    <row r="190" spans="2:39" ht="30" x14ac:dyDescent="0.25">
      <c r="B190" s="38" t="s">
        <v>95</v>
      </c>
      <c r="C190" s="125" t="s">
        <v>277</v>
      </c>
      <c r="D190" s="130" t="s">
        <v>278</v>
      </c>
      <c r="E190" s="40" t="s">
        <v>37</v>
      </c>
      <c r="F190" s="41">
        <v>2</v>
      </c>
      <c r="G190" s="249">
        <f>+Кропивницький!T190</f>
        <v>70.53</v>
      </c>
      <c r="H190" s="252">
        <f>+Кропивницький!Q190</f>
        <v>58.776885</v>
      </c>
      <c r="I190" s="298">
        <f>+Дніпро!T190</f>
        <v>65.13</v>
      </c>
      <c r="J190" s="252">
        <f>+Дніпро!Q190</f>
        <v>54.275084999999997</v>
      </c>
      <c r="K190" s="298">
        <f>+Харків!T190</f>
        <v>55.83</v>
      </c>
      <c r="L190" s="252">
        <f>+Харків!Q190</f>
        <v>46.528085000000004</v>
      </c>
      <c r="M190" s="298">
        <f>+Криворіж!T190</f>
        <v>64.180000000000007</v>
      </c>
      <c r="N190" s="252">
        <f>+Криворіж!Q190</f>
        <v>53.482084999999998</v>
      </c>
      <c r="O190" s="298">
        <f>+'Харків міськ'!T190</f>
        <v>68.22</v>
      </c>
      <c r="P190" s="252">
        <f>+'Харків міськ'!Q190</f>
        <v>56.849285000000002</v>
      </c>
      <c r="Q190" s="298">
        <f>+Київ!T190</f>
        <v>62.74</v>
      </c>
      <c r="R190" s="252">
        <f>+Київ!Q190</f>
        <v>52.286484999999999</v>
      </c>
      <c r="S190" s="298">
        <f>+Львів!T190</f>
        <v>68.45</v>
      </c>
      <c r="T190" s="252">
        <f>+Львів!Q190</f>
        <v>57.044485000000002</v>
      </c>
      <c r="U190" s="298">
        <f>+Житомир!T190</f>
        <v>64.37</v>
      </c>
      <c r="V190" s="252">
        <f>+Житомир!Q190</f>
        <v>53.640684999999998</v>
      </c>
      <c r="W190" s="298">
        <f>+Хмельницький!T190</f>
        <v>62.26</v>
      </c>
      <c r="X190" s="252">
        <f>+Хмельницький!Q190</f>
        <v>51.883884999999999</v>
      </c>
      <c r="Y190" s="298">
        <f>+Вінниця!T190</f>
        <v>60.17</v>
      </c>
      <c r="Z190" s="252">
        <f>+Вінниця!Q190</f>
        <v>50.139285000000001</v>
      </c>
      <c r="AA190" s="298">
        <f>+Дніпропетровськ!T190</f>
        <v>65.13</v>
      </c>
      <c r="AB190" s="252">
        <f>+Дніпропетровськ!Q190</f>
        <v>54.275084999999997</v>
      </c>
      <c r="AC190" s="298">
        <f>+Сумська!T190</f>
        <v>65.13</v>
      </c>
      <c r="AD190" s="252">
        <f>+Сумська!Q190</f>
        <v>54.275084999999997</v>
      </c>
      <c r="AE190" s="298">
        <f>+ІвФранківськ!T190</f>
        <v>58.98</v>
      </c>
      <c r="AF190" s="252">
        <f>+ІвФранківськ!Q190</f>
        <v>49.151084999999995</v>
      </c>
      <c r="AG190" s="298">
        <f>+Миколаїв!T190</f>
        <v>73.930000000000007</v>
      </c>
      <c r="AH190" s="252">
        <f>+Миколаїв!Q190</f>
        <v>61.607284999999997</v>
      </c>
      <c r="AI190" s="298">
        <f>+Усереднене!T190</f>
        <v>90.53</v>
      </c>
      <c r="AJ190" s="252">
        <f>+Усереднене!Q190</f>
        <v>75.44</v>
      </c>
      <c r="AK190" s="298">
        <f>+Усереднена!T190</f>
        <v>64.64</v>
      </c>
      <c r="AL190" s="252">
        <f>+Усереднена!Q190</f>
        <v>53.870589642857141</v>
      </c>
      <c r="AM190" s="272">
        <f t="shared" si="4"/>
        <v>-0.28591477143614602</v>
      </c>
    </row>
    <row r="191" spans="2:39" ht="30" x14ac:dyDescent="0.25">
      <c r="B191" s="38" t="s">
        <v>97</v>
      </c>
      <c r="C191" s="125" t="s">
        <v>279</v>
      </c>
      <c r="D191" s="130" t="s">
        <v>278</v>
      </c>
      <c r="E191" s="40" t="s">
        <v>37</v>
      </c>
      <c r="F191" s="41">
        <v>2</v>
      </c>
      <c r="G191" s="249">
        <f>+Кропивницький!T191</f>
        <v>112.32</v>
      </c>
      <c r="H191" s="252">
        <f>+Кропивницький!Q191</f>
        <v>93.600965000000016</v>
      </c>
      <c r="I191" s="298">
        <f>+Дніпро!T191</f>
        <v>103.71</v>
      </c>
      <c r="J191" s="252">
        <f>+Дніпро!Q191</f>
        <v>86.427365000000009</v>
      </c>
      <c r="K191" s="298">
        <f>+Харків!T191</f>
        <v>88.93</v>
      </c>
      <c r="L191" s="252">
        <f>+Харків!Q191</f>
        <v>74.105365000000006</v>
      </c>
      <c r="M191" s="298">
        <f>+Криворіж!T191</f>
        <v>102.2</v>
      </c>
      <c r="N191" s="252">
        <f>+Криворіж!Q191</f>
        <v>85.170765000000017</v>
      </c>
      <c r="O191" s="298">
        <f>+'Харків міськ'!T191</f>
        <v>108.63</v>
      </c>
      <c r="P191" s="252">
        <f>+'Харків міськ'!Q191</f>
        <v>90.526565000000005</v>
      </c>
      <c r="Q191" s="298">
        <f>+Київ!T191</f>
        <v>99.91</v>
      </c>
      <c r="R191" s="252">
        <f>+Київ!Q191</f>
        <v>83.255365000000012</v>
      </c>
      <c r="S191" s="298">
        <f>+Львів!T191</f>
        <v>109.01</v>
      </c>
      <c r="T191" s="252">
        <f>+Львів!Q191</f>
        <v>90.843765000000019</v>
      </c>
      <c r="U191" s="298">
        <f>+Житомир!T191</f>
        <v>102.5</v>
      </c>
      <c r="V191" s="252">
        <f>+Житомир!Q191</f>
        <v>85.414765000000017</v>
      </c>
      <c r="W191" s="298">
        <f>+Хмельницький!T191</f>
        <v>99.15</v>
      </c>
      <c r="X191" s="252">
        <f>+Хмельницький!Q191</f>
        <v>82.620965000000012</v>
      </c>
      <c r="Y191" s="298">
        <f>+Вінниця!T191</f>
        <v>95.81</v>
      </c>
      <c r="Z191" s="252">
        <f>+Вінниця!Q191</f>
        <v>79.839365000000015</v>
      </c>
      <c r="AA191" s="298">
        <f>+Дніпропетровськ!T191</f>
        <v>103.71</v>
      </c>
      <c r="AB191" s="252">
        <f>+Дніпропетровськ!Q191</f>
        <v>86.427365000000009</v>
      </c>
      <c r="AC191" s="298">
        <f>+Сумська!T191</f>
        <v>103.71</v>
      </c>
      <c r="AD191" s="252">
        <f>+Сумська!Q191</f>
        <v>86.427365000000009</v>
      </c>
      <c r="AE191" s="298">
        <f>+ІвФранківськ!T191</f>
        <v>93.92</v>
      </c>
      <c r="AF191" s="252">
        <f>+ІвФранківськ!Q191</f>
        <v>78.265565000000009</v>
      </c>
      <c r="AG191" s="298">
        <f>+Миколаїв!T191</f>
        <v>117.74</v>
      </c>
      <c r="AH191" s="252">
        <f>+Миколаїв!Q191</f>
        <v>98.114965000000012</v>
      </c>
      <c r="AI191" s="298">
        <f>+Усереднене!T191</f>
        <v>144.13999999999999</v>
      </c>
      <c r="AJ191" s="252">
        <f>+Усереднене!Q191</f>
        <v>120.12</v>
      </c>
      <c r="AK191" s="298">
        <f>+Усереднена!T191</f>
        <v>102.95</v>
      </c>
      <c r="AL191" s="252">
        <f>+Усереднена!Q191</f>
        <v>85.787235357142862</v>
      </c>
      <c r="AM191" s="272">
        <f t="shared" si="4"/>
        <v>-0.28582055147233715</v>
      </c>
    </row>
    <row r="192" spans="2:39" ht="30" x14ac:dyDescent="0.25">
      <c r="B192" s="38" t="s">
        <v>280</v>
      </c>
      <c r="C192" s="125" t="s">
        <v>281</v>
      </c>
      <c r="D192" s="130" t="s">
        <v>278</v>
      </c>
      <c r="E192" s="40" t="s">
        <v>37</v>
      </c>
      <c r="F192" s="41">
        <v>2</v>
      </c>
      <c r="G192" s="249">
        <f>+Кропивницький!T192</f>
        <v>190.68</v>
      </c>
      <c r="H192" s="252">
        <f>+Кропивницький!Q192</f>
        <v>158.89861499999998</v>
      </c>
      <c r="I192" s="298">
        <f>+Дніпро!T192</f>
        <v>176.07</v>
      </c>
      <c r="J192" s="252">
        <f>+Дніпро!Q192</f>
        <v>146.723015</v>
      </c>
      <c r="K192" s="298">
        <f>+Харків!T192</f>
        <v>150.96</v>
      </c>
      <c r="L192" s="252">
        <f>+Харків!Q192</f>
        <v>125.80001499999999</v>
      </c>
      <c r="M192" s="298">
        <f>+Криворіж!T192</f>
        <v>173.51</v>
      </c>
      <c r="N192" s="252">
        <f>+Криворіж!Q192</f>
        <v>144.58801500000001</v>
      </c>
      <c r="O192" s="298">
        <f>+'Харків міськ'!T192</f>
        <v>184.41</v>
      </c>
      <c r="P192" s="252">
        <f>+'Харків міськ'!Q192</f>
        <v>153.67701500000001</v>
      </c>
      <c r="Q192" s="298">
        <f>+Київ!T192</f>
        <v>169.6</v>
      </c>
      <c r="R192" s="252">
        <f>+Київ!Q192</f>
        <v>141.33061499999999</v>
      </c>
      <c r="S192" s="298">
        <f>+Львів!T192</f>
        <v>185.06</v>
      </c>
      <c r="T192" s="252">
        <f>+Львів!Q192</f>
        <v>154.21381499999998</v>
      </c>
      <c r="U192" s="298">
        <f>+Житомир!T192</f>
        <v>174</v>
      </c>
      <c r="V192" s="252">
        <f>+Житомир!Q192</f>
        <v>145.002815</v>
      </c>
      <c r="W192" s="298">
        <f>+Хмельницький!T192</f>
        <v>168.32</v>
      </c>
      <c r="X192" s="252">
        <f>+Хмельницький!Q192</f>
        <v>140.269215</v>
      </c>
      <c r="Y192" s="298">
        <f>+Вінниця!T192</f>
        <v>162.63</v>
      </c>
      <c r="Z192" s="252">
        <f>+Вінниця!Q192</f>
        <v>135.523415</v>
      </c>
      <c r="AA192" s="298">
        <f>+Дніпропетровськ!T192</f>
        <v>176.07</v>
      </c>
      <c r="AB192" s="252">
        <f>+Дніпропетровськ!Q192</f>
        <v>146.723015</v>
      </c>
      <c r="AC192" s="298">
        <f>+Сумська!T192</f>
        <v>176.07</v>
      </c>
      <c r="AD192" s="252">
        <f>+Сумська!Q192</f>
        <v>146.723015</v>
      </c>
      <c r="AE192" s="298">
        <f>+ІвФранківськ!T192</f>
        <v>159.41999999999999</v>
      </c>
      <c r="AF192" s="252">
        <f>+ІвФранківськ!Q192</f>
        <v>132.85161500000001</v>
      </c>
      <c r="AG192" s="298">
        <f>+Миколаїв!T192</f>
        <v>199.87</v>
      </c>
      <c r="AH192" s="252">
        <f>+Миколаїв!Q192</f>
        <v>166.560215</v>
      </c>
      <c r="AI192" s="298">
        <f>+Усереднене!T192</f>
        <v>244.76</v>
      </c>
      <c r="AJ192" s="252">
        <f>+Усереднене!Q192</f>
        <v>203.97</v>
      </c>
      <c r="AK192" s="298">
        <f>+Усереднена!T192</f>
        <v>174.76999999999998</v>
      </c>
      <c r="AL192" s="252">
        <f>+Усереднена!Q192</f>
        <v>145.63344607142855</v>
      </c>
      <c r="AM192" s="272">
        <f t="shared" si="4"/>
        <v>-0.28600555929093224</v>
      </c>
    </row>
    <row r="193" spans="2:39" ht="30" x14ac:dyDescent="0.25">
      <c r="B193" s="38" t="s">
        <v>282</v>
      </c>
      <c r="C193" s="125" t="s">
        <v>283</v>
      </c>
      <c r="D193" s="130" t="s">
        <v>278</v>
      </c>
      <c r="E193" s="40" t="s">
        <v>37</v>
      </c>
      <c r="F193" s="41">
        <v>2</v>
      </c>
      <c r="G193" s="249">
        <f>+Кропивницький!T193</f>
        <v>391.82</v>
      </c>
      <c r="H193" s="252">
        <f>+Кропивницький!Q193</f>
        <v>326.51825000000002</v>
      </c>
      <c r="I193" s="298">
        <f>+Дніпро!T193</f>
        <v>361.81</v>
      </c>
      <c r="J193" s="252">
        <f>+Дніпро!Q193</f>
        <v>301.50825000000003</v>
      </c>
      <c r="K193" s="298">
        <f>+Харків!T193</f>
        <v>310.2</v>
      </c>
      <c r="L193" s="252">
        <f>+Харків!Q193</f>
        <v>258.50325000000004</v>
      </c>
      <c r="M193" s="298">
        <f>+Криворіж!T193</f>
        <v>356.54</v>
      </c>
      <c r="N193" s="252">
        <f>+Криворіж!Q193</f>
        <v>297.11624999999998</v>
      </c>
      <c r="O193" s="298">
        <f>+'Харків міськ'!T193</f>
        <v>378.95</v>
      </c>
      <c r="P193" s="252">
        <f>+'Харків міськ'!Q193</f>
        <v>315.79445000000004</v>
      </c>
      <c r="Q193" s="298">
        <f>+Київ!T193</f>
        <v>348.52</v>
      </c>
      <c r="R193" s="252">
        <f>+Київ!Q193</f>
        <v>290.43065000000001</v>
      </c>
      <c r="S193" s="298">
        <f>+Львів!T193</f>
        <v>380.27</v>
      </c>
      <c r="T193" s="252">
        <f>+Львів!Q193</f>
        <v>316.89245</v>
      </c>
      <c r="U193" s="298">
        <f>+Житомир!T193</f>
        <v>357.56</v>
      </c>
      <c r="V193" s="252">
        <f>+Житомир!Q193</f>
        <v>297.97025000000002</v>
      </c>
      <c r="W193" s="298">
        <f>+Хмельницький!T193</f>
        <v>345.88</v>
      </c>
      <c r="X193" s="252">
        <f>+Хмельницький!Q193</f>
        <v>288.23465000000004</v>
      </c>
      <c r="Y193" s="298">
        <f>+Вінниця!T193</f>
        <v>334.2</v>
      </c>
      <c r="Z193" s="252">
        <f>+Вінниця!Q193</f>
        <v>278.49905000000001</v>
      </c>
      <c r="AA193" s="298">
        <f>+Дніпропетровськ!T193</f>
        <v>361.81</v>
      </c>
      <c r="AB193" s="252">
        <f>+Дніпропетровськ!Q193</f>
        <v>301.50825000000003</v>
      </c>
      <c r="AC193" s="298">
        <f>+Сумська!T193</f>
        <v>361.81</v>
      </c>
      <c r="AD193" s="252">
        <f>+Сумська!Q193</f>
        <v>301.50825000000003</v>
      </c>
      <c r="AE193" s="298">
        <f>+ІвФранківськ!T193</f>
        <v>327.61</v>
      </c>
      <c r="AF193" s="252">
        <f>+ІвФранківськ!Q193</f>
        <v>273.00905</v>
      </c>
      <c r="AG193" s="298">
        <f>+Миколаїв!T193</f>
        <v>410.71</v>
      </c>
      <c r="AH193" s="252">
        <f>+Миколаїв!Q193</f>
        <v>342.25625000000002</v>
      </c>
      <c r="AI193" s="298">
        <f>+Усереднене!T193</f>
        <v>502.92</v>
      </c>
      <c r="AJ193" s="252">
        <f>+Усереднене!Q193</f>
        <v>419.1</v>
      </c>
      <c r="AK193" s="298">
        <f>+Усереднена!T193</f>
        <v>359.12</v>
      </c>
      <c r="AL193" s="252">
        <f>+Усереднена!Q193</f>
        <v>299.26105357142859</v>
      </c>
      <c r="AM193" s="272">
        <f t="shared" si="4"/>
        <v>-0.28594356103214369</v>
      </c>
    </row>
    <row r="194" spans="2:39" ht="30" x14ac:dyDescent="0.25">
      <c r="B194" s="38" t="s">
        <v>284</v>
      </c>
      <c r="C194" s="125" t="s">
        <v>285</v>
      </c>
      <c r="D194" s="130" t="s">
        <v>278</v>
      </c>
      <c r="E194" s="40" t="s">
        <v>37</v>
      </c>
      <c r="F194" s="41">
        <v>2</v>
      </c>
      <c r="G194" s="249">
        <f>+Кропивницький!T194</f>
        <v>788.85</v>
      </c>
      <c r="H194" s="252">
        <f>+Кропивницький!Q194</f>
        <v>657.37700999999993</v>
      </c>
      <c r="I194" s="298">
        <f>+Дніпро!T194</f>
        <v>728.42</v>
      </c>
      <c r="J194" s="252">
        <f>+Дніпро!Q194</f>
        <v>607.01540999999997</v>
      </c>
      <c r="K194" s="298">
        <f>+Харків!T194</f>
        <v>624.52</v>
      </c>
      <c r="L194" s="252">
        <f>+Харків!Q194</f>
        <v>520.43200999999999</v>
      </c>
      <c r="M194" s="298">
        <f>+Криворіж!T194</f>
        <v>717.8</v>
      </c>
      <c r="N194" s="252">
        <f>+Криворіж!Q194</f>
        <v>598.17040999999995</v>
      </c>
      <c r="O194" s="298">
        <f>+'Харків міськ'!T194</f>
        <v>762.94</v>
      </c>
      <c r="P194" s="252">
        <f>+'Харків міськ'!Q194</f>
        <v>635.78300999999999</v>
      </c>
      <c r="Q194" s="298">
        <f>+Київ!T194</f>
        <v>701.67</v>
      </c>
      <c r="R194" s="252">
        <f>+Київ!Q194</f>
        <v>584.72601000000009</v>
      </c>
      <c r="S194" s="298">
        <f>+Львів!T194</f>
        <v>765.59</v>
      </c>
      <c r="T194" s="252">
        <f>+Львів!Q194</f>
        <v>637.99121000000002</v>
      </c>
      <c r="U194" s="298">
        <f>+Житомир!T194</f>
        <v>719.88</v>
      </c>
      <c r="V194" s="252">
        <f>+Житомир!Q194</f>
        <v>599.90281000000004</v>
      </c>
      <c r="W194" s="298">
        <f>+Хмельницький!T194</f>
        <v>696.36</v>
      </c>
      <c r="X194" s="252">
        <f>+Хмельницький!Q194</f>
        <v>580.29741000000001</v>
      </c>
      <c r="Y194" s="298">
        <f>+Вінниця!T194</f>
        <v>672.85</v>
      </c>
      <c r="Z194" s="252">
        <f>+Вінниця!Q194</f>
        <v>560.70420999999999</v>
      </c>
      <c r="AA194" s="298">
        <f>+Дніпропетровськ!T194</f>
        <v>728.42</v>
      </c>
      <c r="AB194" s="252">
        <f>+Дніпропетровськ!Q194</f>
        <v>607.01540999999997</v>
      </c>
      <c r="AC194" s="298">
        <f>+Сумська!T194</f>
        <v>728.42</v>
      </c>
      <c r="AD194" s="252">
        <f>+Сумська!Q194</f>
        <v>607.01540999999997</v>
      </c>
      <c r="AE194" s="298">
        <f>+ІвФранківськ!T194</f>
        <v>659.58</v>
      </c>
      <c r="AF194" s="252">
        <f>+ІвФранківськ!Q194</f>
        <v>549.65101000000004</v>
      </c>
      <c r="AG194" s="298">
        <f>+Миколаїв!T194</f>
        <v>826.87</v>
      </c>
      <c r="AH194" s="252">
        <f>+Миколаїв!Q194</f>
        <v>689.06041000000005</v>
      </c>
      <c r="AI194" s="298">
        <f>+Усереднене!T194</f>
        <v>1012.49</v>
      </c>
      <c r="AJ194" s="252">
        <f>+Усереднене!Q194</f>
        <v>843.74</v>
      </c>
      <c r="AK194" s="298">
        <f>+Усереднена!T194</f>
        <v>723.02</v>
      </c>
      <c r="AL194" s="252">
        <f>+Усереднена!Q194</f>
        <v>602.49918785714283</v>
      </c>
      <c r="AM194" s="272">
        <f t="shared" si="4"/>
        <v>-0.28591842527657474</v>
      </c>
    </row>
    <row r="195" spans="2:39" ht="30" x14ac:dyDescent="0.25">
      <c r="B195" s="38" t="s">
        <v>286</v>
      </c>
      <c r="C195" s="125" t="s">
        <v>287</v>
      </c>
      <c r="D195" s="130" t="s">
        <v>278</v>
      </c>
      <c r="E195" s="40" t="s">
        <v>37</v>
      </c>
      <c r="F195" s="41">
        <v>2</v>
      </c>
      <c r="G195" s="249">
        <f>+Кропивницький!T195</f>
        <v>1037.01</v>
      </c>
      <c r="H195" s="252">
        <f>+Кропивницький!Q195</f>
        <v>864.17123500000002</v>
      </c>
      <c r="I195" s="298">
        <f>+Дніпро!T195</f>
        <v>957.55</v>
      </c>
      <c r="J195" s="252">
        <f>+Дніпро!Q195</f>
        <v>797.96183500000006</v>
      </c>
      <c r="K195" s="298">
        <f>+Харків!T195</f>
        <v>820.98</v>
      </c>
      <c r="L195" s="252">
        <f>+Харків!Q195</f>
        <v>684.14803500000005</v>
      </c>
      <c r="M195" s="298">
        <f>+Криворіж!T195</f>
        <v>943.6</v>
      </c>
      <c r="N195" s="252">
        <f>+Криворіж!Q195</f>
        <v>786.33523500000001</v>
      </c>
      <c r="O195" s="298">
        <f>+'Харків міськ'!T195</f>
        <v>1002.95</v>
      </c>
      <c r="P195" s="252">
        <f>+'Харків міськ'!Q195</f>
        <v>835.79403500000001</v>
      </c>
      <c r="Q195" s="298">
        <f>+Київ!T195</f>
        <v>922.39</v>
      </c>
      <c r="R195" s="252">
        <f>+Київ!Q195</f>
        <v>768.65743500000008</v>
      </c>
      <c r="S195" s="298">
        <f>+Львів!T195</f>
        <v>1006.44</v>
      </c>
      <c r="T195" s="252">
        <f>+Львів!Q195</f>
        <v>838.69763499999999</v>
      </c>
      <c r="U195" s="298">
        <f>+Житомир!T195</f>
        <v>946.34</v>
      </c>
      <c r="V195" s="252">
        <f>+Житомир!Q195</f>
        <v>788.61663500000009</v>
      </c>
      <c r="W195" s="298">
        <f>+Хмельницький!T195</f>
        <v>915.42</v>
      </c>
      <c r="X195" s="252">
        <f>+Хмельницький!Q195</f>
        <v>762.850235</v>
      </c>
      <c r="Y195" s="298">
        <f>+Вінниця!T195</f>
        <v>884.5</v>
      </c>
      <c r="Z195" s="252">
        <f>+Вінниця!Q195</f>
        <v>737.08383500000002</v>
      </c>
      <c r="AA195" s="298">
        <f>+Дніпропетровськ!T195</f>
        <v>957.55</v>
      </c>
      <c r="AB195" s="252">
        <f>+Дніпропетровськ!Q195</f>
        <v>797.96183500000006</v>
      </c>
      <c r="AC195" s="298">
        <f>+Сумська!T195</f>
        <v>957.55</v>
      </c>
      <c r="AD195" s="252">
        <f>+Сумська!Q195</f>
        <v>797.96183500000006</v>
      </c>
      <c r="AE195" s="298">
        <f>+ІвФранківськ!T195</f>
        <v>867.06</v>
      </c>
      <c r="AF195" s="252">
        <f>+ІвФранківськ!Q195</f>
        <v>722.55363499999999</v>
      </c>
      <c r="AG195" s="298">
        <f>+Миколаїв!T195</f>
        <v>1086.99</v>
      </c>
      <c r="AH195" s="252">
        <f>+Миколаїв!Q195</f>
        <v>905.82203500000003</v>
      </c>
      <c r="AI195" s="298">
        <f>+Усереднене!T195</f>
        <v>1330.99</v>
      </c>
      <c r="AJ195" s="252">
        <f>+Усереднене!Q195</f>
        <v>1109.1600000000001</v>
      </c>
      <c r="AK195" s="298">
        <f>+Усереднена!T195</f>
        <v>950.46</v>
      </c>
      <c r="AL195" s="252">
        <f>+Усереднена!Q195</f>
        <v>792.0305217857142</v>
      </c>
      <c r="AM195" s="272">
        <f t="shared" si="4"/>
        <v>-0.28591860346053399</v>
      </c>
    </row>
    <row r="196" spans="2:39" ht="30" x14ac:dyDescent="0.25">
      <c r="B196" s="38" t="s">
        <v>288</v>
      </c>
      <c r="C196" s="125" t="s">
        <v>289</v>
      </c>
      <c r="D196" s="130" t="s">
        <v>278</v>
      </c>
      <c r="E196" s="40" t="s">
        <v>37</v>
      </c>
      <c r="F196" s="41">
        <v>2</v>
      </c>
      <c r="G196" s="249">
        <f>+Кропивницький!T196</f>
        <v>1285.1600000000001</v>
      </c>
      <c r="H196" s="252">
        <f>+Кропивницький!Q196</f>
        <v>1070.9654599999999</v>
      </c>
      <c r="I196" s="298">
        <f>+Дніпро!T196</f>
        <v>1186.69</v>
      </c>
      <c r="J196" s="252">
        <f>+Дніпро!Q196</f>
        <v>988.90825999999981</v>
      </c>
      <c r="K196" s="298">
        <f>+Харків!T196</f>
        <v>1017.42</v>
      </c>
      <c r="L196" s="252">
        <f>+Харків!Q196</f>
        <v>847.85185999999987</v>
      </c>
      <c r="M196" s="298">
        <f>+Криворіж!T196</f>
        <v>1169.4100000000001</v>
      </c>
      <c r="N196" s="252">
        <f>+Криворіж!Q196</f>
        <v>974.51225999999986</v>
      </c>
      <c r="O196" s="298">
        <f>+'Харків міськ'!T196</f>
        <v>1242.95</v>
      </c>
      <c r="P196" s="252">
        <f>+'Харків міськ'!Q196</f>
        <v>1035.79286</v>
      </c>
      <c r="Q196" s="298">
        <f>+Київ!T196</f>
        <v>1143.1199999999999</v>
      </c>
      <c r="R196" s="252">
        <f>+Київ!Q196</f>
        <v>952.60105999999985</v>
      </c>
      <c r="S196" s="298">
        <f>+Львів!T196</f>
        <v>1247.27</v>
      </c>
      <c r="T196" s="252">
        <f>+Львів!Q196</f>
        <v>1039.39186</v>
      </c>
      <c r="U196" s="298">
        <f>+Житомир!T196</f>
        <v>1172.8</v>
      </c>
      <c r="V196" s="252">
        <f>+Житомир!Q196</f>
        <v>977.33045999999979</v>
      </c>
      <c r="W196" s="298">
        <f>+Хмельницький!T196</f>
        <v>1134.47</v>
      </c>
      <c r="X196" s="252">
        <f>+Хмельницький!Q196</f>
        <v>945.39085999999986</v>
      </c>
      <c r="Y196" s="298">
        <f>+Вінниця!T196</f>
        <v>1096.1600000000001</v>
      </c>
      <c r="Z196" s="252">
        <f>+Вінниця!Q196</f>
        <v>913.46345999999994</v>
      </c>
      <c r="AA196" s="298">
        <f>+Дніпропетровськ!T196</f>
        <v>1186.69</v>
      </c>
      <c r="AB196" s="252">
        <f>+Дніпропетровськ!Q196</f>
        <v>988.90825999999981</v>
      </c>
      <c r="AC196" s="298">
        <f>+Сумська!T196</f>
        <v>1186.69</v>
      </c>
      <c r="AD196" s="252">
        <f>+Сумська!Q196</f>
        <v>988.90825999999981</v>
      </c>
      <c r="AE196" s="298">
        <f>+ІвФранківськ!T196</f>
        <v>1074.55</v>
      </c>
      <c r="AF196" s="252">
        <f>+ІвФранківськ!Q196</f>
        <v>895.45625999999982</v>
      </c>
      <c r="AG196" s="298">
        <f>+Миколаїв!T196</f>
        <v>1347.1</v>
      </c>
      <c r="AH196" s="252">
        <f>+Миколаїв!Q196</f>
        <v>1122.58366</v>
      </c>
      <c r="AI196" s="298">
        <f>+Усереднене!T196</f>
        <v>1649.51</v>
      </c>
      <c r="AJ196" s="252">
        <f>+Усереднене!Q196</f>
        <v>1374.5900000000001</v>
      </c>
      <c r="AK196" s="298">
        <f>+Усереднена!T196</f>
        <v>1177.8999999999999</v>
      </c>
      <c r="AL196" s="252">
        <f>+Усереднена!Q196</f>
        <v>981.56185571428557</v>
      </c>
      <c r="AM196" s="272">
        <f t="shared" si="4"/>
        <v>-0.28592390770027026</v>
      </c>
    </row>
    <row r="197" spans="2:39" ht="30" x14ac:dyDescent="0.25">
      <c r="B197" s="38" t="s">
        <v>290</v>
      </c>
      <c r="C197" s="125" t="s">
        <v>291</v>
      </c>
      <c r="D197" s="130" t="s">
        <v>278</v>
      </c>
      <c r="E197" s="40" t="s">
        <v>37</v>
      </c>
      <c r="F197" s="41">
        <v>2</v>
      </c>
      <c r="G197" s="249">
        <f>+Кропивницький!T197</f>
        <v>1533.31</v>
      </c>
      <c r="H197" s="252">
        <f>+Кропивницький!Q197</f>
        <v>1277.759685</v>
      </c>
      <c r="I197" s="298">
        <f>+Дніпро!T197</f>
        <v>1415.84</v>
      </c>
      <c r="J197" s="252">
        <f>+Дніпро!Q197</f>
        <v>1179.8668850000001</v>
      </c>
      <c r="K197" s="298">
        <f>+Харків!T197</f>
        <v>1213.8800000000001</v>
      </c>
      <c r="L197" s="252">
        <f>+Харків!Q197</f>
        <v>1011.5678849999999</v>
      </c>
      <c r="M197" s="298">
        <f>+Криворіж!T197</f>
        <v>1395.21</v>
      </c>
      <c r="N197" s="252">
        <f>+Криворіж!Q197</f>
        <v>1162.677085</v>
      </c>
      <c r="O197" s="298">
        <f>+'Харків міськ'!T197</f>
        <v>1482.95</v>
      </c>
      <c r="P197" s="252">
        <f>+'Харків міськ'!Q197</f>
        <v>1235.7916849999999</v>
      </c>
      <c r="Q197" s="298">
        <f>+Київ!T197</f>
        <v>1363.84</v>
      </c>
      <c r="R197" s="252">
        <f>+Київ!Q197</f>
        <v>1136.532485</v>
      </c>
      <c r="S197" s="298">
        <f>+Львів!T197</f>
        <v>1488.1</v>
      </c>
      <c r="T197" s="252">
        <f>+Львів!Q197</f>
        <v>1240.0860850000001</v>
      </c>
      <c r="U197" s="298">
        <f>+Житомир!T197</f>
        <v>1399.25</v>
      </c>
      <c r="V197" s="252">
        <f>+Житомир!Q197</f>
        <v>1166.0442850000002</v>
      </c>
      <c r="W197" s="298">
        <f>+Хмельницький!T197</f>
        <v>1353.53</v>
      </c>
      <c r="X197" s="252">
        <f>+Хмельницький!Q197</f>
        <v>1127.943685</v>
      </c>
      <c r="Y197" s="298">
        <f>+Вінниця!T197</f>
        <v>1307.81</v>
      </c>
      <c r="Z197" s="252">
        <f>+Вінниця!Q197</f>
        <v>1089.843085</v>
      </c>
      <c r="AA197" s="298">
        <f>+Дніпропетровськ!T197</f>
        <v>1415.84</v>
      </c>
      <c r="AB197" s="252">
        <f>+Дніпропетровськ!Q197</f>
        <v>1179.8668850000001</v>
      </c>
      <c r="AC197" s="298">
        <f>+Сумська!T197</f>
        <v>1415.84</v>
      </c>
      <c r="AD197" s="252">
        <f>+Сумська!Q197</f>
        <v>1179.8668850000001</v>
      </c>
      <c r="AE197" s="298">
        <f>+ІвФранківськ!T197</f>
        <v>1282.03</v>
      </c>
      <c r="AF197" s="252">
        <f>+ІвФранківськ!Q197</f>
        <v>1068.3588849999999</v>
      </c>
      <c r="AG197" s="298">
        <f>+Миколаїв!T197</f>
        <v>1607.21</v>
      </c>
      <c r="AH197" s="252">
        <f>+Миколаїв!Q197</f>
        <v>1339.3452850000001</v>
      </c>
      <c r="AI197" s="298">
        <f>+Усереднене!T197</f>
        <v>1968</v>
      </c>
      <c r="AJ197" s="252">
        <f>+Усереднене!Q197</f>
        <v>1640</v>
      </c>
      <c r="AK197" s="298">
        <f>+Усереднена!T197</f>
        <v>1405.34</v>
      </c>
      <c r="AL197" s="252">
        <f>+Усереднена!Q197</f>
        <v>1171.0931896428572</v>
      </c>
      <c r="AM197" s="272">
        <f t="shared" si="4"/>
        <v>-0.28591878680313587</v>
      </c>
    </row>
    <row r="198" spans="2:39" ht="30" x14ac:dyDescent="0.25">
      <c r="B198" s="38" t="s">
        <v>292</v>
      </c>
      <c r="C198" s="125" t="s">
        <v>293</v>
      </c>
      <c r="D198" s="130" t="s">
        <v>278</v>
      </c>
      <c r="E198" s="40" t="s">
        <v>37</v>
      </c>
      <c r="F198" s="41">
        <v>2</v>
      </c>
      <c r="G198" s="249">
        <f>+Кропивницький!T198</f>
        <v>1781.45</v>
      </c>
      <c r="H198" s="252">
        <f>+Кропивницький!Q198</f>
        <v>1484.5439100000001</v>
      </c>
      <c r="I198" s="298">
        <f>+Дніпро!T198</f>
        <v>1644.96</v>
      </c>
      <c r="J198" s="252">
        <f>+Дніпро!Q198</f>
        <v>1370.80331</v>
      </c>
      <c r="K198" s="298">
        <f>+Харків!T198</f>
        <v>1410.33</v>
      </c>
      <c r="L198" s="252">
        <f>+Харків!Q198</f>
        <v>1175.2739100000001</v>
      </c>
      <c r="M198" s="298">
        <f>+Криворіж!T198</f>
        <v>1621</v>
      </c>
      <c r="N198" s="252">
        <f>+Криворіж!Q198</f>
        <v>1350.8319100000001</v>
      </c>
      <c r="O198" s="298">
        <f>+'Харків міськ'!T198</f>
        <v>1722.94</v>
      </c>
      <c r="P198" s="252">
        <f>+'Харків міськ'!Q198</f>
        <v>1435.7805100000003</v>
      </c>
      <c r="Q198" s="298">
        <f>+Київ!T198</f>
        <v>1584.56</v>
      </c>
      <c r="R198" s="252">
        <f>+Київ!Q198</f>
        <v>1320.4661100000001</v>
      </c>
      <c r="S198" s="298">
        <f>+Львів!T198</f>
        <v>1728.94</v>
      </c>
      <c r="T198" s="252">
        <f>+Львів!Q198</f>
        <v>1440.7825100000002</v>
      </c>
      <c r="U198" s="298">
        <f>+Житомир!T198</f>
        <v>1625.7</v>
      </c>
      <c r="V198" s="252">
        <f>+Житомир!Q198</f>
        <v>1354.74811</v>
      </c>
      <c r="W198" s="298">
        <f>+Хмельницький!T198</f>
        <v>1572.58</v>
      </c>
      <c r="X198" s="252">
        <f>+Хмельницький!Q198</f>
        <v>1310.48651</v>
      </c>
      <c r="Y198" s="298">
        <f>+Вінниця!T198</f>
        <v>1519.46</v>
      </c>
      <c r="Z198" s="252">
        <f>+Вінниця!Q198</f>
        <v>1266.21271</v>
      </c>
      <c r="AA198" s="298">
        <f>+Дніпропетровськ!T198</f>
        <v>1644.96</v>
      </c>
      <c r="AB198" s="252">
        <f>+Дніпропетровськ!Q198</f>
        <v>1370.80331</v>
      </c>
      <c r="AC198" s="298">
        <f>+Сумська!T198</f>
        <v>1644.96</v>
      </c>
      <c r="AD198" s="252">
        <f>+Сумська!Q198</f>
        <v>1370.80331</v>
      </c>
      <c r="AE198" s="298">
        <f>+ІвФранківськ!T198</f>
        <v>1489.5</v>
      </c>
      <c r="AF198" s="252">
        <f>+ІвФранківськ!Q198</f>
        <v>1241.2515100000001</v>
      </c>
      <c r="AG198" s="298">
        <f>+Миколаїв!T198</f>
        <v>1867.32</v>
      </c>
      <c r="AH198" s="252">
        <f>+Миколаїв!Q198</f>
        <v>1556.09691</v>
      </c>
      <c r="AI198" s="298">
        <f>+Усереднене!T198</f>
        <v>2286.52</v>
      </c>
      <c r="AJ198" s="252">
        <f>+Усереднене!Q198</f>
        <v>1905.4299999999998</v>
      </c>
      <c r="AK198" s="298">
        <f>+Усереднена!T198</f>
        <v>1632.78</v>
      </c>
      <c r="AL198" s="252">
        <f>+Усереднена!Q198</f>
        <v>1360.6145235714287</v>
      </c>
      <c r="AM198" s="272">
        <f t="shared" si="4"/>
        <v>-0.28592783593654514</v>
      </c>
    </row>
    <row r="199" spans="2:39" ht="30" x14ac:dyDescent="0.25">
      <c r="B199" s="38" t="s">
        <v>294</v>
      </c>
      <c r="C199" s="125" t="s">
        <v>295</v>
      </c>
      <c r="D199" s="130" t="s">
        <v>278</v>
      </c>
      <c r="E199" s="40" t="s">
        <v>37</v>
      </c>
      <c r="F199" s="41">
        <v>2</v>
      </c>
      <c r="G199" s="249">
        <f>+Кропивницький!T199</f>
        <v>2029.61</v>
      </c>
      <c r="H199" s="252">
        <f>+Кропивницький!Q199</f>
        <v>1691.3381350000002</v>
      </c>
      <c r="I199" s="298">
        <f>+Дніпро!T199</f>
        <v>1874.1</v>
      </c>
      <c r="J199" s="252">
        <f>+Дніпро!Q199</f>
        <v>1561.7497350000001</v>
      </c>
      <c r="K199" s="298">
        <f>+Харків!T199</f>
        <v>1606.79</v>
      </c>
      <c r="L199" s="252">
        <f>+Харків!Q199</f>
        <v>1338.9899350000001</v>
      </c>
      <c r="M199" s="298">
        <f>+Криворіж!T199</f>
        <v>1846.81</v>
      </c>
      <c r="N199" s="252">
        <f>+Криворіж!Q199</f>
        <v>1539.0089350000003</v>
      </c>
      <c r="O199" s="298">
        <f>+'Харків міськ'!T199</f>
        <v>1962.95</v>
      </c>
      <c r="P199" s="252">
        <f>+'Харків міськ'!Q199</f>
        <v>1635.7915350000001</v>
      </c>
      <c r="Q199" s="298">
        <f>+Київ!T199</f>
        <v>1805.29</v>
      </c>
      <c r="R199" s="252">
        <f>+Київ!Q199</f>
        <v>1504.4097350000002</v>
      </c>
      <c r="S199" s="298">
        <f>+Львів!T199</f>
        <v>1969.77</v>
      </c>
      <c r="T199" s="252">
        <f>+Львів!Q199</f>
        <v>1641.4767350000002</v>
      </c>
      <c r="U199" s="298">
        <f>+Житомир!T199</f>
        <v>1852.15</v>
      </c>
      <c r="V199" s="252">
        <f>+Житомир!Q199</f>
        <v>1543.4619350000003</v>
      </c>
      <c r="W199" s="298">
        <f>+Хмельницький!T199</f>
        <v>1791.63</v>
      </c>
      <c r="X199" s="252">
        <f>+Хмельницький!Q199</f>
        <v>1493.027135</v>
      </c>
      <c r="Y199" s="298">
        <f>+Вінниця!T199</f>
        <v>1731.13</v>
      </c>
      <c r="Z199" s="252">
        <f>+Вінниця!Q199</f>
        <v>1442.6045349999999</v>
      </c>
      <c r="AA199" s="298">
        <f>+Дніпропетровськ!T199</f>
        <v>1874.1</v>
      </c>
      <c r="AB199" s="252">
        <f>+Дніпропетровськ!Q199</f>
        <v>1561.7497350000001</v>
      </c>
      <c r="AC199" s="298">
        <f>+Сумська!T199</f>
        <v>1874.1</v>
      </c>
      <c r="AD199" s="252">
        <f>+Сумська!Q199</f>
        <v>1561.7497350000001</v>
      </c>
      <c r="AE199" s="298">
        <f>+ІвФранківськ!T199</f>
        <v>1697</v>
      </c>
      <c r="AF199" s="252">
        <f>+ІвФранківськ!Q199</f>
        <v>1414.1663350000001</v>
      </c>
      <c r="AG199" s="298">
        <f>+Миколаїв!T199</f>
        <v>2127.4299999999998</v>
      </c>
      <c r="AH199" s="252">
        <f>+Миколаїв!Q199</f>
        <v>1772.8585350000001</v>
      </c>
      <c r="AI199" s="298">
        <f>+Усереднене!T199</f>
        <v>2605.0300000000002</v>
      </c>
      <c r="AJ199" s="252">
        <f>+Усереднене!Q199</f>
        <v>2170.86</v>
      </c>
      <c r="AK199" s="298">
        <f>+Усереднена!T199</f>
        <v>1860.22</v>
      </c>
      <c r="AL199" s="252">
        <f>+Усереднена!Q199</f>
        <v>1550.1458574999999</v>
      </c>
      <c r="AM199" s="272">
        <f t="shared" si="4"/>
        <v>-0.28593006573431734</v>
      </c>
    </row>
    <row r="200" spans="2:39" ht="30" x14ac:dyDescent="0.25">
      <c r="B200" s="38" t="s">
        <v>99</v>
      </c>
      <c r="C200" s="127" t="s">
        <v>296</v>
      </c>
      <c r="D200" s="85"/>
      <c r="E200" s="40"/>
      <c r="F200" s="41"/>
      <c r="G200" s="249"/>
      <c r="H200" s="252"/>
      <c r="I200" s="298"/>
      <c r="J200" s="252"/>
      <c r="K200" s="298"/>
      <c r="L200" s="252"/>
      <c r="M200" s="298"/>
      <c r="N200" s="252"/>
      <c r="O200" s="298"/>
      <c r="P200" s="252"/>
      <c r="Q200" s="298"/>
      <c r="R200" s="252"/>
      <c r="S200" s="298"/>
      <c r="T200" s="252"/>
      <c r="U200" s="298"/>
      <c r="V200" s="252"/>
      <c r="W200" s="298"/>
      <c r="X200" s="252"/>
      <c r="Y200" s="298"/>
      <c r="Z200" s="252"/>
      <c r="AA200" s="298"/>
      <c r="AB200" s="252"/>
      <c r="AC200" s="298"/>
      <c r="AD200" s="252"/>
      <c r="AE200" s="298"/>
      <c r="AF200" s="252"/>
      <c r="AG200" s="298"/>
      <c r="AH200" s="252"/>
      <c r="AI200" s="298"/>
      <c r="AJ200" s="252"/>
      <c r="AK200" s="298"/>
      <c r="AL200" s="252"/>
      <c r="AM200" s="272"/>
    </row>
    <row r="201" spans="2:39" ht="30" x14ac:dyDescent="0.25">
      <c r="B201" s="38" t="s">
        <v>297</v>
      </c>
      <c r="C201" s="125" t="s">
        <v>277</v>
      </c>
      <c r="D201" s="130" t="s">
        <v>278</v>
      </c>
      <c r="E201" s="40" t="s">
        <v>37</v>
      </c>
      <c r="F201" s="41">
        <v>2</v>
      </c>
      <c r="G201" s="249">
        <f>+Кропивницький!T201</f>
        <v>41.79</v>
      </c>
      <c r="H201" s="252">
        <f>+Кропивницький!Q201</f>
        <v>34.824079999999995</v>
      </c>
      <c r="I201" s="298">
        <f>+Дніпро!T201</f>
        <v>38.58</v>
      </c>
      <c r="J201" s="252">
        <f>+Дніпро!Q201</f>
        <v>32.152279999999998</v>
      </c>
      <c r="K201" s="298">
        <f>+Харків!T201</f>
        <v>33.08</v>
      </c>
      <c r="L201" s="252">
        <f>+Харків!Q201</f>
        <v>27.565079999999995</v>
      </c>
      <c r="M201" s="298">
        <f>+Криворіж!T201</f>
        <v>38.03</v>
      </c>
      <c r="N201" s="252">
        <f>+Криворіж!Q201</f>
        <v>31.688679999999998</v>
      </c>
      <c r="O201" s="298">
        <f>+'Харків міськ'!T201</f>
        <v>40.409999999999997</v>
      </c>
      <c r="P201" s="252">
        <f>+'Харків міськ'!Q201</f>
        <v>33.677279999999996</v>
      </c>
      <c r="Q201" s="298">
        <f>+Київ!T201</f>
        <v>37.159999999999997</v>
      </c>
      <c r="R201" s="252">
        <f>+Київ!Q201</f>
        <v>30.968879999999999</v>
      </c>
      <c r="S201" s="298">
        <f>+Львів!T201</f>
        <v>40.56</v>
      </c>
      <c r="T201" s="252">
        <f>+Львів!Q201</f>
        <v>33.799280000000003</v>
      </c>
      <c r="U201" s="298">
        <f>+Житомир!T201</f>
        <v>38.130000000000003</v>
      </c>
      <c r="V201" s="252">
        <f>+Житомир!Q201</f>
        <v>31.774079999999998</v>
      </c>
      <c r="W201" s="298">
        <f>+Хмельницький!T201</f>
        <v>36.880000000000003</v>
      </c>
      <c r="X201" s="252">
        <f>+Хмельницький!Q201</f>
        <v>30.737079999999999</v>
      </c>
      <c r="Y201" s="298">
        <f>+Вінниця!T201</f>
        <v>35.64</v>
      </c>
      <c r="Z201" s="252">
        <f>+Вінниця!Q201</f>
        <v>29.700079999999996</v>
      </c>
      <c r="AA201" s="298">
        <f>+Дніпропетровськ!T201</f>
        <v>38.58</v>
      </c>
      <c r="AB201" s="252">
        <f>+Дніпропетровськ!Q201</f>
        <v>32.152279999999998</v>
      </c>
      <c r="AC201" s="298">
        <f>+Сумська!T201</f>
        <v>38.58</v>
      </c>
      <c r="AD201" s="252">
        <f>+Сумська!Q201</f>
        <v>32.152279999999998</v>
      </c>
      <c r="AE201" s="298">
        <f>+ІвФранківськ!T201</f>
        <v>34.94</v>
      </c>
      <c r="AF201" s="252">
        <f>+ІвФранківськ!Q201</f>
        <v>29.114479999999997</v>
      </c>
      <c r="AG201" s="298">
        <f>+Миколаїв!T201</f>
        <v>43.81</v>
      </c>
      <c r="AH201" s="252">
        <f>+Миколаїв!Q201</f>
        <v>36.507680000000001</v>
      </c>
      <c r="AI201" s="298">
        <f>+Усереднене!T201</f>
        <v>53.64</v>
      </c>
      <c r="AJ201" s="252">
        <f>+Усереднене!Q201</f>
        <v>44.699999999999996</v>
      </c>
      <c r="AK201" s="298">
        <f>+Усереднена!T201</f>
        <v>38.309999999999995</v>
      </c>
      <c r="AL201" s="252">
        <f>+Усереднена!Q201</f>
        <v>31.916645714285711</v>
      </c>
      <c r="AM201" s="272">
        <f t="shared" si="4"/>
        <v>-0.28598108021732183</v>
      </c>
    </row>
    <row r="202" spans="2:39" ht="30" x14ac:dyDescent="0.25">
      <c r="B202" s="38" t="s">
        <v>298</v>
      </c>
      <c r="C202" s="125" t="s">
        <v>279</v>
      </c>
      <c r="D202" s="130" t="s">
        <v>278</v>
      </c>
      <c r="E202" s="40" t="s">
        <v>37</v>
      </c>
      <c r="F202" s="41">
        <v>2</v>
      </c>
      <c r="G202" s="249">
        <f>+Кропивницький!T202</f>
        <v>75.75</v>
      </c>
      <c r="H202" s="252">
        <f>+Кропивницький!Q202</f>
        <v>63.127394999999993</v>
      </c>
      <c r="I202" s="298">
        <f>+Дніпро!T202</f>
        <v>69.959999999999994</v>
      </c>
      <c r="J202" s="252">
        <f>+Дніпро!Q202</f>
        <v>58.296194999999997</v>
      </c>
      <c r="K202" s="298">
        <f>+Харків!T202</f>
        <v>59.97</v>
      </c>
      <c r="L202" s="252">
        <f>+Харків!Q202</f>
        <v>49.975794999999991</v>
      </c>
      <c r="M202" s="298">
        <f>+Криворіж!T202</f>
        <v>68.930000000000007</v>
      </c>
      <c r="N202" s="252">
        <f>+Криворіж!Q202</f>
        <v>57.442194999999998</v>
      </c>
      <c r="O202" s="298">
        <f>+'Харків міськ'!T202</f>
        <v>73.260000000000005</v>
      </c>
      <c r="P202" s="252">
        <f>+'Харків міськ'!Q202</f>
        <v>61.053394999999995</v>
      </c>
      <c r="Q202" s="298">
        <f>+Київ!T202</f>
        <v>67.38</v>
      </c>
      <c r="R202" s="252">
        <f>+Київ!Q202</f>
        <v>56.148994999999999</v>
      </c>
      <c r="S202" s="298">
        <f>+Львів!T202</f>
        <v>73.510000000000005</v>
      </c>
      <c r="T202" s="252">
        <f>+Львів!Q202</f>
        <v>61.260795000000002</v>
      </c>
      <c r="U202" s="298">
        <f>+Житомир!T202</f>
        <v>69.14</v>
      </c>
      <c r="V202" s="252">
        <f>+Житомир!Q202</f>
        <v>57.612994999999998</v>
      </c>
      <c r="W202" s="298">
        <f>+Хмельницький!T202</f>
        <v>66.87</v>
      </c>
      <c r="X202" s="252">
        <f>+Хмельницький!Q202</f>
        <v>55.721994999999993</v>
      </c>
      <c r="Y202" s="298">
        <f>+Вінниця!T202</f>
        <v>64.61</v>
      </c>
      <c r="Z202" s="252">
        <f>+Вінниця!Q202</f>
        <v>53.843194999999994</v>
      </c>
      <c r="AA202" s="298">
        <f>+Дніпропетровськ!T202</f>
        <v>69.959999999999994</v>
      </c>
      <c r="AB202" s="252">
        <f>+Дніпропетровськ!Q202</f>
        <v>58.296194999999997</v>
      </c>
      <c r="AC202" s="298">
        <f>+Сумська!T202</f>
        <v>69.959999999999994</v>
      </c>
      <c r="AD202" s="252">
        <f>+Сумська!Q202</f>
        <v>58.296194999999997</v>
      </c>
      <c r="AE202" s="298">
        <f>+ІвФранківськ!T202</f>
        <v>63.34</v>
      </c>
      <c r="AF202" s="252">
        <f>+ІвФранківськ!Q202</f>
        <v>52.781795000000002</v>
      </c>
      <c r="AG202" s="298">
        <f>+Миколаїв!T202</f>
        <v>79.400000000000006</v>
      </c>
      <c r="AH202" s="252">
        <f>+Миколаїв!Q202</f>
        <v>66.165194999999997</v>
      </c>
      <c r="AI202" s="298">
        <f>+Усереднене!T202</f>
        <v>97.24</v>
      </c>
      <c r="AJ202" s="252">
        <f>+Усереднене!Q202</f>
        <v>81.03</v>
      </c>
      <c r="AK202" s="298">
        <f>+Усереднена!T202</f>
        <v>69.430000000000007</v>
      </c>
      <c r="AL202" s="252">
        <f>+Усереднена!Q202</f>
        <v>57.857670357142851</v>
      </c>
      <c r="AM202" s="272">
        <f t="shared" si="4"/>
        <v>-0.28597222809894052</v>
      </c>
    </row>
    <row r="203" spans="2:39" ht="30" x14ac:dyDescent="0.25">
      <c r="B203" s="38" t="s">
        <v>299</v>
      </c>
      <c r="C203" s="125" t="s">
        <v>281</v>
      </c>
      <c r="D203" s="130" t="s">
        <v>278</v>
      </c>
      <c r="E203" s="40" t="s">
        <v>37</v>
      </c>
      <c r="F203" s="41">
        <v>2</v>
      </c>
      <c r="G203" s="249">
        <f>+Кропивницький!T203</f>
        <v>127.99</v>
      </c>
      <c r="H203" s="252">
        <f>+Кропивницький!Q203</f>
        <v>106.66249499999999</v>
      </c>
      <c r="I203" s="298">
        <f>+Дніпро!T203</f>
        <v>118.19</v>
      </c>
      <c r="J203" s="252">
        <f>+Дніпро!Q203</f>
        <v>98.488494999999986</v>
      </c>
      <c r="K203" s="298">
        <f>+Харків!T203</f>
        <v>101.34</v>
      </c>
      <c r="L203" s="252">
        <f>+Харків!Q203</f>
        <v>84.446294999999992</v>
      </c>
      <c r="M203" s="298">
        <f>+Криворіж!T203</f>
        <v>116.47</v>
      </c>
      <c r="N203" s="252">
        <f>+Криворіж!Q203</f>
        <v>97.06109499999998</v>
      </c>
      <c r="O203" s="298">
        <f>+'Харків міськ'!T203</f>
        <v>123.79</v>
      </c>
      <c r="P203" s="252">
        <f>+'Харків міськ'!Q203</f>
        <v>103.16109499999999</v>
      </c>
      <c r="Q203" s="298">
        <f>+Київ!T203</f>
        <v>113.85</v>
      </c>
      <c r="R203" s="252">
        <f>+Київ!Q203</f>
        <v>94.877294999999989</v>
      </c>
      <c r="S203" s="298">
        <f>+Львів!T203</f>
        <v>124.22</v>
      </c>
      <c r="T203" s="252">
        <f>+Львів!Q203</f>
        <v>103.51489499999998</v>
      </c>
      <c r="U203" s="298">
        <f>+Житомир!T203</f>
        <v>116.81</v>
      </c>
      <c r="V203" s="252">
        <f>+Житомир!Q203</f>
        <v>97.341694999999987</v>
      </c>
      <c r="W203" s="298">
        <f>+Хмельницький!T203</f>
        <v>112.99</v>
      </c>
      <c r="X203" s="252">
        <f>+Хмельницький!Q203</f>
        <v>94.157494999999983</v>
      </c>
      <c r="Y203" s="298">
        <f>+Вінниця!T203</f>
        <v>109.17</v>
      </c>
      <c r="Z203" s="252">
        <f>+Вінниця!Q203</f>
        <v>90.973294999999993</v>
      </c>
      <c r="AA203" s="298">
        <f>+Дніпропетровськ!T203</f>
        <v>118.19</v>
      </c>
      <c r="AB203" s="252">
        <f>+Дніпропетровськ!Q203</f>
        <v>98.488494999999986</v>
      </c>
      <c r="AC203" s="298">
        <f>+Сумська!T203</f>
        <v>118.19</v>
      </c>
      <c r="AD203" s="252">
        <f>+Сумська!Q203</f>
        <v>98.488494999999986</v>
      </c>
      <c r="AE203" s="298">
        <f>+ІвФранківськ!T203</f>
        <v>107.02</v>
      </c>
      <c r="AF203" s="252">
        <f>+ІвФранківськ!Q203</f>
        <v>89.179894999999988</v>
      </c>
      <c r="AG203" s="298">
        <f>+Миколаїв!T203</f>
        <v>134.16</v>
      </c>
      <c r="AH203" s="252">
        <f>+Миколаїв!Q203</f>
        <v>111.798695</v>
      </c>
      <c r="AI203" s="298">
        <f>+Усереднене!T203</f>
        <v>164.28</v>
      </c>
      <c r="AJ203" s="252">
        <f>+Усереднене!Q203</f>
        <v>136.9</v>
      </c>
      <c r="AK203" s="298">
        <f>+Усереднена!T203</f>
        <v>117.31</v>
      </c>
      <c r="AL203" s="252">
        <f>+Усереднена!Q203</f>
        <v>97.758477499999984</v>
      </c>
      <c r="AM203" s="272">
        <f t="shared" si="4"/>
        <v>-0.28591323959094245</v>
      </c>
    </row>
    <row r="204" spans="2:39" ht="30" x14ac:dyDescent="0.25">
      <c r="B204" s="38" t="s">
        <v>300</v>
      </c>
      <c r="C204" s="125" t="s">
        <v>283</v>
      </c>
      <c r="D204" s="130" t="s">
        <v>278</v>
      </c>
      <c r="E204" s="40" t="s">
        <v>37</v>
      </c>
      <c r="F204" s="41">
        <v>2</v>
      </c>
      <c r="G204" s="249">
        <f>+Кропивницький!T204</f>
        <v>185.46</v>
      </c>
      <c r="H204" s="252">
        <f>+Кропивницький!Q204</f>
        <v>154.54810499999999</v>
      </c>
      <c r="I204" s="298">
        <f>+Дніпро!T204</f>
        <v>171.24</v>
      </c>
      <c r="J204" s="252">
        <f>+Дніпро!Q204</f>
        <v>142.70190499999998</v>
      </c>
      <c r="K204" s="298">
        <f>+Харків!T204</f>
        <v>146.82</v>
      </c>
      <c r="L204" s="252">
        <f>+Харків!Q204</f>
        <v>122.352305</v>
      </c>
      <c r="M204" s="298">
        <f>+Криворіж!T204</f>
        <v>168.75</v>
      </c>
      <c r="N204" s="252">
        <f>+Криворіж!Q204</f>
        <v>140.62790499999997</v>
      </c>
      <c r="O204" s="298">
        <f>+'Харків міськ'!T204</f>
        <v>179.37</v>
      </c>
      <c r="P204" s="252">
        <f>+'Харків міськ'!Q204</f>
        <v>149.472905</v>
      </c>
      <c r="Q204" s="298">
        <f>+Київ!T204</f>
        <v>164.96</v>
      </c>
      <c r="R204" s="252">
        <f>+Київ!Q204</f>
        <v>137.46810500000001</v>
      </c>
      <c r="S204" s="298">
        <f>+Львів!T204</f>
        <v>180</v>
      </c>
      <c r="T204" s="252">
        <f>+Львів!Q204</f>
        <v>149.99750500000002</v>
      </c>
      <c r="U204" s="298">
        <f>+Житомир!T204</f>
        <v>169.24</v>
      </c>
      <c r="V204" s="252">
        <f>+Житомир!Q204</f>
        <v>141.03050499999998</v>
      </c>
      <c r="W204" s="298">
        <f>+Хмельницький!T204</f>
        <v>163.72</v>
      </c>
      <c r="X204" s="252">
        <f>+Хмельницький!Q204</f>
        <v>136.431105</v>
      </c>
      <c r="Y204" s="298">
        <f>+Вінниця!T204</f>
        <v>158.18</v>
      </c>
      <c r="Z204" s="252">
        <f>+Вінниця!Q204</f>
        <v>131.81950499999999</v>
      </c>
      <c r="AA204" s="298">
        <f>+Дніпропетровськ!T204</f>
        <v>171.24</v>
      </c>
      <c r="AB204" s="252">
        <f>+Дніпропетровськ!Q204</f>
        <v>142.70190499999998</v>
      </c>
      <c r="AC204" s="298">
        <f>+Сумська!T204</f>
        <v>171.24</v>
      </c>
      <c r="AD204" s="252">
        <f>+Сумська!Q204</f>
        <v>142.70190499999998</v>
      </c>
      <c r="AE204" s="298">
        <f>+ІвФранківськ!T204</f>
        <v>155.07</v>
      </c>
      <c r="AF204" s="252">
        <f>+ІвФранківськ!Q204</f>
        <v>129.22090499999999</v>
      </c>
      <c r="AG204" s="298">
        <f>+Миколаїв!T204</f>
        <v>194.4</v>
      </c>
      <c r="AH204" s="252">
        <f>+Миколаїв!Q204</f>
        <v>162.00230500000001</v>
      </c>
      <c r="AI204" s="298">
        <f>+Усереднене!T204</f>
        <v>238.02</v>
      </c>
      <c r="AJ204" s="252">
        <f>+Усереднене!Q204</f>
        <v>198.35</v>
      </c>
      <c r="AK204" s="298">
        <f>+Усереднена!T204</f>
        <v>169.98</v>
      </c>
      <c r="AL204" s="252">
        <f>+Усереднена!Q204</f>
        <v>141.64636535714286</v>
      </c>
      <c r="AM204" s="272">
        <f t="shared" si="4"/>
        <v>-0.28587665562317693</v>
      </c>
    </row>
    <row r="205" spans="2:39" ht="30" x14ac:dyDescent="0.25">
      <c r="B205" s="38" t="s">
        <v>301</v>
      </c>
      <c r="C205" s="125" t="s">
        <v>285</v>
      </c>
      <c r="D205" s="130" t="s">
        <v>278</v>
      </c>
      <c r="E205" s="40" t="s">
        <v>37</v>
      </c>
      <c r="F205" s="41">
        <v>2</v>
      </c>
      <c r="G205" s="249">
        <f>+Кропивницький!T205</f>
        <v>339.58</v>
      </c>
      <c r="H205" s="252">
        <f>+Кропивницький!Q205</f>
        <v>282.98314999999997</v>
      </c>
      <c r="I205" s="298">
        <f>+Дніпро!T205</f>
        <v>313.56</v>
      </c>
      <c r="J205" s="252">
        <f>+Дніпро!Q205</f>
        <v>261.30374999999998</v>
      </c>
      <c r="K205" s="298">
        <f>+Харків!T205</f>
        <v>268.83999999999997</v>
      </c>
      <c r="L205" s="252">
        <f>+Харків!Q205</f>
        <v>224.03274999999999</v>
      </c>
      <c r="M205" s="298">
        <f>+Криворіж!T205</f>
        <v>309</v>
      </c>
      <c r="N205" s="252">
        <f>+Криворіж!Q205</f>
        <v>257.49734999999998</v>
      </c>
      <c r="O205" s="298">
        <f>+'Харків міськ'!T205</f>
        <v>328.42</v>
      </c>
      <c r="P205" s="252">
        <f>+'Харків міськ'!Q205</f>
        <v>273.68675000000002</v>
      </c>
      <c r="Q205" s="298">
        <f>+Київ!T205</f>
        <v>302.04000000000002</v>
      </c>
      <c r="R205" s="252">
        <f>+Київ!Q205</f>
        <v>251.70234999999997</v>
      </c>
      <c r="S205" s="298">
        <f>+Львів!T205</f>
        <v>329.57</v>
      </c>
      <c r="T205" s="252">
        <f>+Львів!Q205</f>
        <v>274.63835</v>
      </c>
      <c r="U205" s="298">
        <f>+Житомир!T205</f>
        <v>309.89</v>
      </c>
      <c r="V205" s="252">
        <f>+Житомир!Q205</f>
        <v>258.24154999999996</v>
      </c>
      <c r="W205" s="298">
        <f>+Хмельницький!T205</f>
        <v>299.76</v>
      </c>
      <c r="X205" s="252">
        <f>+Хмельницький!Q205</f>
        <v>249.79914999999997</v>
      </c>
      <c r="Y205" s="298">
        <f>+Вінниця!T205</f>
        <v>289.64</v>
      </c>
      <c r="Z205" s="252">
        <f>+Вінниця!Q205</f>
        <v>241.36894999999996</v>
      </c>
      <c r="AA205" s="298">
        <f>+Дніпропетровськ!T205</f>
        <v>313.56</v>
      </c>
      <c r="AB205" s="252">
        <f>+Дніпропетровськ!Q205</f>
        <v>261.30374999999998</v>
      </c>
      <c r="AC205" s="298">
        <f>+Сумська!T205</f>
        <v>313.56</v>
      </c>
      <c r="AD205" s="252">
        <f>+Сумська!Q205</f>
        <v>261.30374999999998</v>
      </c>
      <c r="AE205" s="298">
        <f>+ІвФранківськ!T205</f>
        <v>283.93</v>
      </c>
      <c r="AF205" s="252">
        <f>+ІвФранківськ!Q205</f>
        <v>236.61094999999997</v>
      </c>
      <c r="AG205" s="298">
        <f>+Миколаїв!T205</f>
        <v>355.95</v>
      </c>
      <c r="AH205" s="252">
        <f>+Миколаїв!Q205</f>
        <v>296.62275</v>
      </c>
      <c r="AI205" s="298">
        <f>+Усереднене!T205</f>
        <v>435.86</v>
      </c>
      <c r="AJ205" s="252">
        <f>+Усереднене!Q205</f>
        <v>363.21999999999997</v>
      </c>
      <c r="AK205" s="298">
        <f>+Усереднена!T205</f>
        <v>311.23</v>
      </c>
      <c r="AL205" s="252">
        <f>+Усереднена!Q205</f>
        <v>259.36024642857143</v>
      </c>
      <c r="AM205" s="272">
        <f t="shared" si="4"/>
        <v>-0.28594172559723735</v>
      </c>
    </row>
    <row r="206" spans="2:39" ht="30" x14ac:dyDescent="0.25">
      <c r="B206" s="38" t="s">
        <v>302</v>
      </c>
      <c r="C206" s="125" t="s">
        <v>287</v>
      </c>
      <c r="D206" s="130" t="s">
        <v>278</v>
      </c>
      <c r="E206" s="40" t="s">
        <v>37</v>
      </c>
      <c r="F206" s="41">
        <v>2</v>
      </c>
      <c r="G206" s="249">
        <f>+Кропивницький!T206</f>
        <v>488.47</v>
      </c>
      <c r="H206" s="252">
        <f>+Кропивницький!Q206</f>
        <v>407.05768499999999</v>
      </c>
      <c r="I206" s="298">
        <f>+Дніпро!T206</f>
        <v>451.05</v>
      </c>
      <c r="J206" s="252">
        <f>+Дніпро!Q206</f>
        <v>375.87448499999999</v>
      </c>
      <c r="K206" s="298">
        <f>+Харків!T206</f>
        <v>386.71</v>
      </c>
      <c r="L206" s="252">
        <f>+Харків!Q206</f>
        <v>322.25548500000002</v>
      </c>
      <c r="M206" s="298">
        <f>+Криворіж!T206</f>
        <v>444.48</v>
      </c>
      <c r="N206" s="252">
        <f>+Криворіж!Q206</f>
        <v>370.39668499999999</v>
      </c>
      <c r="O206" s="298">
        <f>+'Харків міськ'!T206</f>
        <v>472.42</v>
      </c>
      <c r="P206" s="252">
        <f>+'Харків міськ'!Q206</f>
        <v>393.686485</v>
      </c>
      <c r="Q206" s="298">
        <f>+Київ!T206</f>
        <v>434.48</v>
      </c>
      <c r="R206" s="252">
        <f>+Київ!Q206</f>
        <v>362.06408499999998</v>
      </c>
      <c r="S206" s="298">
        <f>+Львів!T206</f>
        <v>474.06</v>
      </c>
      <c r="T206" s="252">
        <f>+Львів!Q206</f>
        <v>395.05288499999995</v>
      </c>
      <c r="U206" s="298">
        <f>+Житомир!T206</f>
        <v>445.76</v>
      </c>
      <c r="V206" s="252">
        <f>+Житомир!Q206</f>
        <v>371.47028499999999</v>
      </c>
      <c r="W206" s="298">
        <f>+Хмельницький!T206</f>
        <v>431.2</v>
      </c>
      <c r="X206" s="252">
        <f>+Хмельницький!Q206</f>
        <v>359.33128499999998</v>
      </c>
      <c r="Y206" s="298">
        <f>+Вінниця!T206</f>
        <v>416.63</v>
      </c>
      <c r="Z206" s="252">
        <f>+Вінниця!Q206</f>
        <v>347.19228499999997</v>
      </c>
      <c r="AA206" s="298">
        <f>+Дніпропетровськ!T206</f>
        <v>451.05</v>
      </c>
      <c r="AB206" s="252">
        <f>+Дніпропетровськ!Q206</f>
        <v>375.87448499999999</v>
      </c>
      <c r="AC206" s="298">
        <f>+Сумська!T206</f>
        <v>451.05</v>
      </c>
      <c r="AD206" s="252">
        <f>+Сумська!Q206</f>
        <v>375.87448499999999</v>
      </c>
      <c r="AE206" s="298">
        <f>+ІвФранківськ!T206</f>
        <v>408.42</v>
      </c>
      <c r="AF206" s="252">
        <f>+ІвФранківськ!Q206</f>
        <v>340.34808499999997</v>
      </c>
      <c r="AG206" s="298">
        <f>+Миколаїв!T206</f>
        <v>512.01</v>
      </c>
      <c r="AH206" s="252">
        <f>+Миколаїв!Q206</f>
        <v>426.67528500000003</v>
      </c>
      <c r="AI206" s="298">
        <f>+Усереднене!T206</f>
        <v>626.98</v>
      </c>
      <c r="AJ206" s="252">
        <f>+Усереднене!Q206</f>
        <v>522.48</v>
      </c>
      <c r="AK206" s="298">
        <f>+Усереднена!T206</f>
        <v>447.7</v>
      </c>
      <c r="AL206" s="252">
        <f>+Усереднена!Q206</f>
        <v>373.07704678571429</v>
      </c>
      <c r="AM206" s="272">
        <f t="shared" si="4"/>
        <v>-0.28594961187851348</v>
      </c>
    </row>
    <row r="207" spans="2:39" ht="30" x14ac:dyDescent="0.25">
      <c r="B207" s="38" t="s">
        <v>303</v>
      </c>
      <c r="C207" s="125" t="s">
        <v>289</v>
      </c>
      <c r="D207" s="130" t="s">
        <v>278</v>
      </c>
      <c r="E207" s="40" t="s">
        <v>37</v>
      </c>
      <c r="F207" s="41">
        <v>2</v>
      </c>
      <c r="G207" s="249">
        <f>+Кропивницький!T207</f>
        <v>637.36</v>
      </c>
      <c r="H207" s="252">
        <f>+Кропивницький!Q207</f>
        <v>531.13221999999985</v>
      </c>
      <c r="I207" s="298">
        <f>+Дніпро!T207</f>
        <v>588.53</v>
      </c>
      <c r="J207" s="252">
        <f>+Дніпро!Q207</f>
        <v>490.44522000000001</v>
      </c>
      <c r="K207" s="298">
        <f>+Харків!T207</f>
        <v>504.59</v>
      </c>
      <c r="L207" s="252">
        <f>+Харків!Q207</f>
        <v>420.49041999999997</v>
      </c>
      <c r="M207" s="298">
        <f>+Криворіж!T207</f>
        <v>579.96</v>
      </c>
      <c r="N207" s="252">
        <f>+Криворіж!Q207</f>
        <v>483.29602</v>
      </c>
      <c r="O207" s="298">
        <f>+'Харків міськ'!T207</f>
        <v>616.41999999999996</v>
      </c>
      <c r="P207" s="252">
        <f>+'Харків міськ'!Q207</f>
        <v>513.68622000000005</v>
      </c>
      <c r="Q207" s="298">
        <f>+Київ!T207</f>
        <v>566.91</v>
      </c>
      <c r="R207" s="252">
        <f>+Київ!Q207</f>
        <v>472.42582000000004</v>
      </c>
      <c r="S207" s="298">
        <f>+Львів!T207</f>
        <v>618.58000000000004</v>
      </c>
      <c r="T207" s="252">
        <f>+Львів!Q207</f>
        <v>515.47962000000007</v>
      </c>
      <c r="U207" s="298">
        <f>+Житомир!T207</f>
        <v>581.64</v>
      </c>
      <c r="V207" s="252">
        <f>+Житомир!Q207</f>
        <v>484.69902000000002</v>
      </c>
      <c r="W207" s="298">
        <f>+Хмельницький!T207</f>
        <v>562.64</v>
      </c>
      <c r="X207" s="252">
        <f>+Хмельницький!Q207</f>
        <v>468.86342000000002</v>
      </c>
      <c r="Y207" s="298">
        <f>+Вінниця!T207</f>
        <v>543.62</v>
      </c>
      <c r="Z207" s="252">
        <f>+Вінниця!Q207</f>
        <v>453.01562000000001</v>
      </c>
      <c r="AA207" s="298">
        <f>+Дніпропетровськ!T207</f>
        <v>588.53</v>
      </c>
      <c r="AB207" s="252">
        <f>+Дніпропетровськ!Q207</f>
        <v>490.44522000000001</v>
      </c>
      <c r="AC207" s="298">
        <f>+Сумська!T207</f>
        <v>588.53</v>
      </c>
      <c r="AD207" s="252">
        <f>+Сумська!Q207</f>
        <v>490.44522000000001</v>
      </c>
      <c r="AE207" s="298">
        <f>+ІвФранківськ!T207</f>
        <v>532.9</v>
      </c>
      <c r="AF207" s="252">
        <f>+ІвФранківськ!Q207</f>
        <v>444.08522000000005</v>
      </c>
      <c r="AG207" s="298">
        <f>+Миколаїв!T207</f>
        <v>668.07</v>
      </c>
      <c r="AH207" s="252">
        <f>+Миколаїв!Q207</f>
        <v>556.72781999999995</v>
      </c>
      <c r="AI207" s="298">
        <f>+Усереднене!T207</f>
        <v>818.03</v>
      </c>
      <c r="AJ207" s="252">
        <f>+Усереднене!Q207</f>
        <v>681.68999999999994</v>
      </c>
      <c r="AK207" s="298">
        <f>+Усереднена!T207</f>
        <v>584.16</v>
      </c>
      <c r="AL207" s="252">
        <f>+Усереднена!Q207</f>
        <v>486.79384714285709</v>
      </c>
      <c r="AM207" s="272">
        <f t="shared" si="4"/>
        <v>-0.28590144032792453</v>
      </c>
    </row>
    <row r="208" spans="2:39" ht="30" x14ac:dyDescent="0.25">
      <c r="B208" s="38" t="s">
        <v>304</v>
      </c>
      <c r="C208" s="125" t="s">
        <v>291</v>
      </c>
      <c r="D208" s="130" t="s">
        <v>278</v>
      </c>
      <c r="E208" s="40" t="s">
        <v>37</v>
      </c>
      <c r="F208" s="41">
        <v>2</v>
      </c>
      <c r="G208" s="249">
        <f>+Кропивницький!T208</f>
        <v>786.25</v>
      </c>
      <c r="H208" s="252">
        <f>+Кропивницький!Q208</f>
        <v>655.20675499999993</v>
      </c>
      <c r="I208" s="298">
        <f>+Дніпро!T208</f>
        <v>726</v>
      </c>
      <c r="J208" s="252">
        <f>+Дніпро!Q208</f>
        <v>605.00375499999996</v>
      </c>
      <c r="K208" s="298">
        <f>+Харків!T208</f>
        <v>622.46</v>
      </c>
      <c r="L208" s="252">
        <f>+Харків!Q208</f>
        <v>518.71315499999992</v>
      </c>
      <c r="M208" s="298">
        <f>+Криворіж!T208</f>
        <v>715.43</v>
      </c>
      <c r="N208" s="252">
        <f>+Криворіж!Q208</f>
        <v>596.19535499999995</v>
      </c>
      <c r="O208" s="298">
        <f>+'Харків міськ'!T208</f>
        <v>760.42</v>
      </c>
      <c r="P208" s="252">
        <f>+'Харків міськ'!Q208</f>
        <v>633.68595499999992</v>
      </c>
      <c r="Q208" s="298">
        <f>+Київ!T208</f>
        <v>699.35</v>
      </c>
      <c r="R208" s="252">
        <f>+Київ!Q208</f>
        <v>582.787555</v>
      </c>
      <c r="S208" s="298">
        <f>+Львів!T208</f>
        <v>763.07</v>
      </c>
      <c r="T208" s="252">
        <f>+Львів!Q208</f>
        <v>635.89415499999984</v>
      </c>
      <c r="U208" s="298">
        <f>+Житомир!T208</f>
        <v>717.5</v>
      </c>
      <c r="V208" s="252">
        <f>+Житомир!Q208</f>
        <v>597.91555499999993</v>
      </c>
      <c r="W208" s="298">
        <f>+Хмельницький!T208</f>
        <v>694.06</v>
      </c>
      <c r="X208" s="252">
        <f>+Хмельницький!Q208</f>
        <v>578.38335499999994</v>
      </c>
      <c r="Y208" s="298">
        <f>+Вінниця!T208</f>
        <v>670.62</v>
      </c>
      <c r="Z208" s="252">
        <f>+Вінниця!Q208</f>
        <v>558.85115499999995</v>
      </c>
      <c r="AA208" s="298">
        <f>+Дніпропетровськ!T208</f>
        <v>726</v>
      </c>
      <c r="AB208" s="252">
        <f>+Дніпропетровськ!Q208</f>
        <v>605.00375499999996</v>
      </c>
      <c r="AC208" s="298">
        <f>+Сумська!T208</f>
        <v>726</v>
      </c>
      <c r="AD208" s="252">
        <f>+Сумська!Q208</f>
        <v>605.00375499999996</v>
      </c>
      <c r="AE208" s="298">
        <f>+ІвФранківськ!T208</f>
        <v>657.4</v>
      </c>
      <c r="AF208" s="252">
        <f>+ІвФранківськ!Q208</f>
        <v>547.83455499999991</v>
      </c>
      <c r="AG208" s="298">
        <f>+Миколаїв!T208</f>
        <v>824.15</v>
      </c>
      <c r="AH208" s="252">
        <f>+Миколаїв!Q208</f>
        <v>686.79255499999988</v>
      </c>
      <c r="AI208" s="298">
        <f>+Усереднене!T208</f>
        <v>1009.14</v>
      </c>
      <c r="AJ208" s="252">
        <f>+Усереднене!Q208</f>
        <v>840.95</v>
      </c>
      <c r="AK208" s="298">
        <f>+Усереднена!T208</f>
        <v>720.62</v>
      </c>
      <c r="AL208" s="252">
        <f>+Усереднена!Q208</f>
        <v>600.51064749999989</v>
      </c>
      <c r="AM208" s="272">
        <f t="shared" si="4"/>
        <v>-0.28591396932041163</v>
      </c>
    </row>
    <row r="209" spans="2:39" ht="30" x14ac:dyDescent="0.25">
      <c r="B209" s="38" t="s">
        <v>305</v>
      </c>
      <c r="C209" s="125" t="s">
        <v>293</v>
      </c>
      <c r="D209" s="130" t="s">
        <v>278</v>
      </c>
      <c r="E209" s="40" t="s">
        <v>37</v>
      </c>
      <c r="F209" s="41">
        <v>2</v>
      </c>
      <c r="G209" s="249">
        <f>+Кропивницький!T209</f>
        <v>935.14</v>
      </c>
      <c r="H209" s="252">
        <f>+Кропивницький!Q209</f>
        <v>779.28129000000001</v>
      </c>
      <c r="I209" s="298">
        <f>+Дніпро!T209</f>
        <v>863.49</v>
      </c>
      <c r="J209" s="252">
        <f>+Дніпро!Q209</f>
        <v>719.57448999999997</v>
      </c>
      <c r="K209" s="298">
        <f>+Харків!T209</f>
        <v>740.32</v>
      </c>
      <c r="L209" s="252">
        <f>+Харків!Q209</f>
        <v>616.93588999999997</v>
      </c>
      <c r="M209" s="298">
        <f>+Криворіж!T209</f>
        <v>850.91</v>
      </c>
      <c r="N209" s="252">
        <f>+Криворіж!Q209</f>
        <v>709.0946899999999</v>
      </c>
      <c r="O209" s="298">
        <f>+'Харків міськ'!T209</f>
        <v>904.42</v>
      </c>
      <c r="P209" s="252">
        <f>+'Харків міськ'!Q209</f>
        <v>753.68569000000002</v>
      </c>
      <c r="Q209" s="298">
        <f>+Київ!T209</f>
        <v>831.78</v>
      </c>
      <c r="R209" s="252">
        <f>+Київ!Q209</f>
        <v>693.14928999999995</v>
      </c>
      <c r="S209" s="298">
        <f>+Львів!T209</f>
        <v>907.57</v>
      </c>
      <c r="T209" s="252">
        <f>+Львів!Q209</f>
        <v>756.30868999999996</v>
      </c>
      <c r="U209" s="298">
        <f>+Житомир!T209</f>
        <v>853.37</v>
      </c>
      <c r="V209" s="252">
        <f>+Житомир!Q209</f>
        <v>711.14428999999996</v>
      </c>
      <c r="W209" s="298">
        <f>+Хмельницький!T209</f>
        <v>825.5</v>
      </c>
      <c r="X209" s="252">
        <f>+Хмельницький!Q209</f>
        <v>687.91548999999998</v>
      </c>
      <c r="Y209" s="298">
        <f>+Вінниця!T209</f>
        <v>797.61</v>
      </c>
      <c r="Z209" s="252">
        <f>+Вінниця!Q209</f>
        <v>664.67448999999999</v>
      </c>
      <c r="AA209" s="298">
        <f>+Дніпропетровськ!T209</f>
        <v>863.49</v>
      </c>
      <c r="AB209" s="252">
        <f>+Дніпропетровськ!Q209</f>
        <v>719.57448999999997</v>
      </c>
      <c r="AC209" s="298">
        <f>+Сумська!T209</f>
        <v>863.49</v>
      </c>
      <c r="AD209" s="252">
        <f>+Сумська!Q209</f>
        <v>719.57448999999997</v>
      </c>
      <c r="AE209" s="298">
        <f>+ІвФранківськ!T209</f>
        <v>781.89</v>
      </c>
      <c r="AF209" s="252">
        <f>+ІвФранківськ!Q209</f>
        <v>651.57168999999999</v>
      </c>
      <c r="AG209" s="298">
        <f>+Миколаїв!T209</f>
        <v>980.21</v>
      </c>
      <c r="AH209" s="252">
        <f>+Миколаїв!Q209</f>
        <v>816.84509000000003</v>
      </c>
      <c r="AI209" s="298">
        <f>+Усереднене!T209</f>
        <v>1200.25</v>
      </c>
      <c r="AJ209" s="252">
        <f>+Усереднене!Q209</f>
        <v>1000.21</v>
      </c>
      <c r="AK209" s="298">
        <f>+Усереднена!T209</f>
        <v>857.09</v>
      </c>
      <c r="AL209" s="252">
        <f>+Усереднена!Q209</f>
        <v>714.22744785714281</v>
      </c>
      <c r="AM209" s="272">
        <f t="shared" si="4"/>
        <v>-0.28592250841608985</v>
      </c>
    </row>
    <row r="210" spans="2:39" ht="30" x14ac:dyDescent="0.25">
      <c r="B210" s="38" t="s">
        <v>306</v>
      </c>
      <c r="C210" s="125" t="s">
        <v>295</v>
      </c>
      <c r="D210" s="130" t="s">
        <v>278</v>
      </c>
      <c r="E210" s="40" t="s">
        <v>37</v>
      </c>
      <c r="F210" s="41">
        <v>2</v>
      </c>
      <c r="G210" s="249">
        <f>+Кропивницький!T210</f>
        <v>1084.03</v>
      </c>
      <c r="H210" s="252">
        <f>+Кропивницький!Q210</f>
        <v>903.3558250000001</v>
      </c>
      <c r="I210" s="298">
        <f>+Дніпро!T210</f>
        <v>1000.97</v>
      </c>
      <c r="J210" s="252">
        <f>+Дніпро!Q210</f>
        <v>834.1452250000001</v>
      </c>
      <c r="K210" s="298">
        <f>+Харків!T210</f>
        <v>858.19</v>
      </c>
      <c r="L210" s="252">
        <f>+Харків!Q210</f>
        <v>715.15862500000003</v>
      </c>
      <c r="M210" s="298">
        <f>+Криворіж!T210</f>
        <v>986.39</v>
      </c>
      <c r="N210" s="252">
        <f>+Криворіж!Q210</f>
        <v>821.99402500000008</v>
      </c>
      <c r="O210" s="298">
        <f>+'Харків міськ'!T210</f>
        <v>1048.42</v>
      </c>
      <c r="P210" s="252">
        <f>+'Харків міськ'!Q210</f>
        <v>873.68542500000001</v>
      </c>
      <c r="Q210" s="298">
        <f>+Київ!T210</f>
        <v>964.21</v>
      </c>
      <c r="R210" s="252">
        <f>+Київ!Q210</f>
        <v>803.51102500000002</v>
      </c>
      <c r="S210" s="298">
        <f>+Львів!T210</f>
        <v>1052.07</v>
      </c>
      <c r="T210" s="252">
        <f>+Львів!Q210</f>
        <v>876.72322500000007</v>
      </c>
      <c r="U210" s="298">
        <f>+Житомир!T210</f>
        <v>989.25</v>
      </c>
      <c r="V210" s="252">
        <f>+Житомир!Q210</f>
        <v>824.37302499999998</v>
      </c>
      <c r="W210" s="298">
        <f>+Хмельницький!T210</f>
        <v>956.92</v>
      </c>
      <c r="X210" s="252">
        <f>+Хмельницький!Q210</f>
        <v>797.43542500000001</v>
      </c>
      <c r="Y210" s="298">
        <f>+Вінниця!T210</f>
        <v>924.6</v>
      </c>
      <c r="Z210" s="252">
        <f>+Вінниця!Q210</f>
        <v>770.49782500000003</v>
      </c>
      <c r="AA210" s="298">
        <f>+Дніпропетровськ!T210</f>
        <v>1000.97</v>
      </c>
      <c r="AB210" s="252">
        <f>+Дніпропетровськ!Q210</f>
        <v>834.1452250000001</v>
      </c>
      <c r="AC210" s="298">
        <f>+Сумська!T210</f>
        <v>1000.97</v>
      </c>
      <c r="AD210" s="252">
        <f>+Сумська!Q210</f>
        <v>834.1452250000001</v>
      </c>
      <c r="AE210" s="298">
        <f>+ІвФранківськ!T210</f>
        <v>906.37</v>
      </c>
      <c r="AF210" s="252">
        <f>+ІвФранківськ!Q210</f>
        <v>755.30882499999996</v>
      </c>
      <c r="AG210" s="298">
        <f>+Миколаїв!T210</f>
        <v>1136.28</v>
      </c>
      <c r="AH210" s="252">
        <f>+Миколаїв!Q210</f>
        <v>946.89762500000006</v>
      </c>
      <c r="AI210" s="298">
        <f>+Усереднене!T210</f>
        <v>1391.36</v>
      </c>
      <c r="AJ210" s="252">
        <f>+Усереднене!Q210</f>
        <v>1159.47</v>
      </c>
      <c r="AK210" s="298">
        <f>+Усереднена!T210</f>
        <v>993.55</v>
      </c>
      <c r="AL210" s="252">
        <f>+Усереднена!Q210</f>
        <v>827.94424821428572</v>
      </c>
      <c r="AM210" s="272">
        <f t="shared" si="4"/>
        <v>-0.28592870172209223</v>
      </c>
    </row>
    <row r="211" spans="2:39" ht="45" x14ac:dyDescent="0.25">
      <c r="B211" s="38" t="s">
        <v>102</v>
      </c>
      <c r="C211" s="127" t="s">
        <v>307</v>
      </c>
      <c r="D211" s="85"/>
      <c r="E211" s="40"/>
      <c r="F211" s="41"/>
      <c r="G211" s="249"/>
      <c r="H211" s="252"/>
      <c r="I211" s="298"/>
      <c r="J211" s="252"/>
      <c r="K211" s="298"/>
      <c r="L211" s="252"/>
      <c r="M211" s="298"/>
      <c r="N211" s="252"/>
      <c r="O211" s="298"/>
      <c r="P211" s="252"/>
      <c r="Q211" s="298"/>
      <c r="R211" s="252"/>
      <c r="S211" s="298"/>
      <c r="T211" s="252"/>
      <c r="U211" s="298"/>
      <c r="V211" s="252"/>
      <c r="W211" s="298"/>
      <c r="X211" s="252"/>
      <c r="Y211" s="298"/>
      <c r="Z211" s="252"/>
      <c r="AA211" s="298"/>
      <c r="AB211" s="252"/>
      <c r="AC211" s="298"/>
      <c r="AD211" s="252"/>
      <c r="AE211" s="298"/>
      <c r="AF211" s="252"/>
      <c r="AG211" s="298"/>
      <c r="AH211" s="252"/>
      <c r="AI211" s="298"/>
      <c r="AJ211" s="252"/>
      <c r="AK211" s="298"/>
      <c r="AL211" s="252"/>
      <c r="AM211" s="272"/>
    </row>
    <row r="212" spans="2:39" ht="30" x14ac:dyDescent="0.25">
      <c r="B212" s="38" t="s">
        <v>104</v>
      </c>
      <c r="C212" s="125" t="s">
        <v>277</v>
      </c>
      <c r="D212" s="130" t="s">
        <v>278</v>
      </c>
      <c r="E212" s="40" t="s">
        <v>37</v>
      </c>
      <c r="F212" s="41">
        <v>2</v>
      </c>
      <c r="G212" s="249">
        <f>+Кропивницький!T212</f>
        <v>67.92</v>
      </c>
      <c r="H212" s="252">
        <f>+Кропивницький!Q212</f>
        <v>56.596630000000005</v>
      </c>
      <c r="I212" s="298">
        <f>+Дніпро!T212</f>
        <v>62.72</v>
      </c>
      <c r="J212" s="252">
        <f>+Дніпро!Q212</f>
        <v>52.265630000000002</v>
      </c>
      <c r="K212" s="298">
        <f>+Харків!T212</f>
        <v>53.77</v>
      </c>
      <c r="L212" s="252">
        <f>+Харків!Q212</f>
        <v>44.811430000000001</v>
      </c>
      <c r="M212" s="298">
        <f>+Криворіж!T212</f>
        <v>61.8</v>
      </c>
      <c r="N212" s="252">
        <f>+Криворіж!Q212</f>
        <v>51.497030000000002</v>
      </c>
      <c r="O212" s="298">
        <f>+'Харків міськ'!T212</f>
        <v>65.69</v>
      </c>
      <c r="P212" s="252">
        <f>+'Харків міськ'!Q212</f>
        <v>54.742230000000006</v>
      </c>
      <c r="Q212" s="298">
        <f>+Київ!T212</f>
        <v>60.41</v>
      </c>
      <c r="R212" s="252">
        <f>+Київ!Q212</f>
        <v>50.338030000000003</v>
      </c>
      <c r="S212" s="298">
        <f>+Львів!T212</f>
        <v>65.91</v>
      </c>
      <c r="T212" s="252">
        <f>+Львів!Q212</f>
        <v>54.925230000000006</v>
      </c>
      <c r="U212" s="298">
        <f>+Житомир!T212</f>
        <v>61.97</v>
      </c>
      <c r="V212" s="252">
        <f>+Житомир!Q212</f>
        <v>51.643430000000002</v>
      </c>
      <c r="W212" s="298">
        <f>+Хмельницький!T212</f>
        <v>59.95</v>
      </c>
      <c r="X212" s="252">
        <f>+Хмельницький!Q212</f>
        <v>49.959830000000004</v>
      </c>
      <c r="Y212" s="298">
        <f>+Вінниця!T212</f>
        <v>57.93</v>
      </c>
      <c r="Z212" s="252">
        <f>+Вінниця!Q212</f>
        <v>48.276230000000005</v>
      </c>
      <c r="AA212" s="298">
        <f>+Дніпропетровськ!T212</f>
        <v>62.72</v>
      </c>
      <c r="AB212" s="252">
        <f>+Дніпропетровськ!Q212</f>
        <v>52.265630000000002</v>
      </c>
      <c r="AC212" s="298">
        <f>+Сумська!T212</f>
        <v>62.72</v>
      </c>
      <c r="AD212" s="252">
        <f>+Сумська!Q212</f>
        <v>52.265630000000002</v>
      </c>
      <c r="AE212" s="298">
        <f>+ІвФранківськ!T212</f>
        <v>56.79</v>
      </c>
      <c r="AF212" s="252">
        <f>+ІвФранківськ!Q212</f>
        <v>47.324629999999999</v>
      </c>
      <c r="AG212" s="298">
        <f>+Миколаїв!T212</f>
        <v>71.2</v>
      </c>
      <c r="AH212" s="252">
        <f>+Миколаїв!Q212</f>
        <v>59.329430000000002</v>
      </c>
      <c r="AI212" s="298">
        <f>+Усереднене!T212</f>
        <v>87.19</v>
      </c>
      <c r="AJ212" s="252">
        <f>+Усереднене!Q212</f>
        <v>72.66</v>
      </c>
      <c r="AK212" s="298">
        <f>+Усереднена!T212</f>
        <v>62.25</v>
      </c>
      <c r="AL212" s="252">
        <f>+Усереднена!Q212</f>
        <v>51.872049285714283</v>
      </c>
      <c r="AM212" s="272">
        <f t="shared" si="4"/>
        <v>-0.28609896386300188</v>
      </c>
    </row>
    <row r="213" spans="2:39" ht="30" x14ac:dyDescent="0.25">
      <c r="B213" s="38" t="s">
        <v>107</v>
      </c>
      <c r="C213" s="125" t="s">
        <v>279</v>
      </c>
      <c r="D213" s="130" t="s">
        <v>278</v>
      </c>
      <c r="E213" s="40" t="s">
        <v>37</v>
      </c>
      <c r="F213" s="41">
        <v>2</v>
      </c>
      <c r="G213" s="249">
        <f>+Кропивницький!T213</f>
        <v>109.7</v>
      </c>
      <c r="H213" s="252">
        <f>+Кропивницький!Q213</f>
        <v>91.420709999999985</v>
      </c>
      <c r="I213" s="298">
        <f>+Дніпро!T213</f>
        <v>101.3</v>
      </c>
      <c r="J213" s="252">
        <f>+Дніпро!Q213</f>
        <v>84.417909999999978</v>
      </c>
      <c r="K213" s="298">
        <f>+Харків!T213</f>
        <v>86.85</v>
      </c>
      <c r="L213" s="252">
        <f>+Харків!Q213</f>
        <v>72.376509999999982</v>
      </c>
      <c r="M213" s="298">
        <f>+Криворіж!T213</f>
        <v>99.82</v>
      </c>
      <c r="N213" s="252">
        <f>+Криворіж!Q213</f>
        <v>83.185709999999972</v>
      </c>
      <c r="O213" s="298">
        <f>+'Харків міськ'!T213</f>
        <v>106.1</v>
      </c>
      <c r="P213" s="252">
        <f>+'Харків міськ'!Q213</f>
        <v>88.419509999999974</v>
      </c>
      <c r="Q213" s="298">
        <f>+Київ!T213</f>
        <v>97.58</v>
      </c>
      <c r="R213" s="252">
        <f>+Київ!Q213</f>
        <v>81.319109999999981</v>
      </c>
      <c r="S213" s="298">
        <f>+Львів!T213</f>
        <v>106.47</v>
      </c>
      <c r="T213" s="252">
        <f>+Львів!Q213</f>
        <v>88.724509999999981</v>
      </c>
      <c r="U213" s="298">
        <f>+Житомир!T213</f>
        <v>100.12</v>
      </c>
      <c r="V213" s="252">
        <f>+Житомир!Q213</f>
        <v>83.429709999999986</v>
      </c>
      <c r="W213" s="298">
        <f>+Хмельницький!T213</f>
        <v>96.84</v>
      </c>
      <c r="X213" s="252">
        <f>+Хмельницький!Q213</f>
        <v>80.696909999999974</v>
      </c>
      <c r="Y213" s="298">
        <f>+Вінниця!T213</f>
        <v>93.57</v>
      </c>
      <c r="Z213" s="252">
        <f>+Вінниця!Q213</f>
        <v>77.976309999999984</v>
      </c>
      <c r="AA213" s="298">
        <f>+Дніпропетровськ!T213</f>
        <v>101.3</v>
      </c>
      <c r="AB213" s="252">
        <f>+Дніпропетровськ!Q213</f>
        <v>84.417909999999978</v>
      </c>
      <c r="AC213" s="298">
        <f>+Сумська!T213</f>
        <v>101.3</v>
      </c>
      <c r="AD213" s="252">
        <f>+Сумська!Q213</f>
        <v>84.417909999999978</v>
      </c>
      <c r="AE213" s="298">
        <f>+ІвФранківськ!T213</f>
        <v>91.73</v>
      </c>
      <c r="AF213" s="252">
        <f>+ІвФранківськ!Q213</f>
        <v>76.439109999999971</v>
      </c>
      <c r="AG213" s="298">
        <f>+Миколаїв!T213</f>
        <v>114.99</v>
      </c>
      <c r="AH213" s="252">
        <f>+Миколаїв!Q213</f>
        <v>95.824909999999988</v>
      </c>
      <c r="AI213" s="298">
        <f>+Усереднене!T213</f>
        <v>140.80000000000001</v>
      </c>
      <c r="AJ213" s="252">
        <f>+Усереднене!Q213</f>
        <v>117.33</v>
      </c>
      <c r="AK213" s="298">
        <f>+Усереднена!T213</f>
        <v>100.55</v>
      </c>
      <c r="AL213" s="252">
        <f>+Усереднена!Q213</f>
        <v>83.788694999999976</v>
      </c>
      <c r="AM213" s="272">
        <f t="shared" si="4"/>
        <v>-0.2858715162362569</v>
      </c>
    </row>
    <row r="214" spans="2:39" ht="30" x14ac:dyDescent="0.25">
      <c r="B214" s="38" t="s">
        <v>308</v>
      </c>
      <c r="C214" s="125" t="s">
        <v>281</v>
      </c>
      <c r="D214" s="130" t="s">
        <v>278</v>
      </c>
      <c r="E214" s="40" t="s">
        <v>37</v>
      </c>
      <c r="F214" s="41">
        <v>2</v>
      </c>
      <c r="G214" s="249">
        <f>+Кропивницький!T214</f>
        <v>175.02</v>
      </c>
      <c r="H214" s="252">
        <f>+Кропивницький!Q214</f>
        <v>145.84708499999999</v>
      </c>
      <c r="I214" s="298">
        <f>+Дніпро!T214</f>
        <v>161.61000000000001</v>
      </c>
      <c r="J214" s="252">
        <f>+Дніпро!Q214</f>
        <v>134.671885</v>
      </c>
      <c r="K214" s="298">
        <f>+Харків!T214</f>
        <v>138.56</v>
      </c>
      <c r="L214" s="252">
        <f>+Харків!Q214</f>
        <v>115.46908500000001</v>
      </c>
      <c r="M214" s="298">
        <f>+Криворіж!T214</f>
        <v>159.25</v>
      </c>
      <c r="N214" s="252">
        <f>+Криворіж!Q214</f>
        <v>132.707685</v>
      </c>
      <c r="O214" s="298">
        <f>+'Харків міськ'!T214</f>
        <v>169.26</v>
      </c>
      <c r="P214" s="252">
        <f>+'Харків міськ'!Q214</f>
        <v>141.05248499999999</v>
      </c>
      <c r="Q214" s="298">
        <f>+Київ!T214</f>
        <v>155.68</v>
      </c>
      <c r="R214" s="252">
        <f>+Київ!Q214</f>
        <v>129.730885</v>
      </c>
      <c r="S214" s="298">
        <f>+Львів!T214</f>
        <v>169.86</v>
      </c>
      <c r="T214" s="252">
        <f>+Львів!Q214</f>
        <v>141.552685</v>
      </c>
      <c r="U214" s="298">
        <f>+Житомир!T214</f>
        <v>159.72</v>
      </c>
      <c r="V214" s="252">
        <f>+Житомир!Q214</f>
        <v>133.098085</v>
      </c>
      <c r="W214" s="298">
        <f>+Хмельницький!T214</f>
        <v>154.49</v>
      </c>
      <c r="X214" s="252">
        <f>+Хмельницький!Q214</f>
        <v>128.74268499999999</v>
      </c>
      <c r="Y214" s="298">
        <f>+Вінниця!T214</f>
        <v>149.28</v>
      </c>
      <c r="Z214" s="252">
        <f>+Вінниця!Q214</f>
        <v>124.399485</v>
      </c>
      <c r="AA214" s="298">
        <f>+Дніпропетровськ!T214</f>
        <v>161.61000000000001</v>
      </c>
      <c r="AB214" s="252">
        <f>+Дніпропетровськ!Q214</f>
        <v>134.671885</v>
      </c>
      <c r="AC214" s="298">
        <f>+Сумська!T214</f>
        <v>161.61000000000001</v>
      </c>
      <c r="AD214" s="252">
        <f>+Сумська!Q214</f>
        <v>134.671885</v>
      </c>
      <c r="AE214" s="298">
        <f>+ІвФранківськ!T214</f>
        <v>146.34</v>
      </c>
      <c r="AF214" s="252">
        <f>+ІвФранківськ!Q214</f>
        <v>121.94728499999999</v>
      </c>
      <c r="AG214" s="298">
        <f>+Миколаїв!T214</f>
        <v>183.45</v>
      </c>
      <c r="AH214" s="252">
        <f>+Миколаїв!Q214</f>
        <v>152.87428500000001</v>
      </c>
      <c r="AI214" s="298">
        <f>+Усереднене!T214</f>
        <v>224.64</v>
      </c>
      <c r="AJ214" s="252">
        <f>+Усереднене!Q214</f>
        <v>187.2</v>
      </c>
      <c r="AK214" s="298">
        <f>+Усереднена!T214</f>
        <v>160.4</v>
      </c>
      <c r="AL214" s="252">
        <f>+Усереднена!Q214</f>
        <v>133.67220392857141</v>
      </c>
      <c r="AM214" s="272">
        <f t="shared" si="4"/>
        <v>-0.28593908157814413</v>
      </c>
    </row>
    <row r="215" spans="2:39" ht="30" x14ac:dyDescent="0.25">
      <c r="B215" s="38" t="s">
        <v>309</v>
      </c>
      <c r="C215" s="125" t="s">
        <v>283</v>
      </c>
      <c r="D215" s="130" t="s">
        <v>278</v>
      </c>
      <c r="E215" s="40" t="s">
        <v>37</v>
      </c>
      <c r="F215" s="41">
        <v>2</v>
      </c>
      <c r="G215" s="249">
        <f>+Кропивницький!T215</f>
        <v>336.96</v>
      </c>
      <c r="H215" s="252">
        <f>+Кропивницький!Q215</f>
        <v>280.80289500000003</v>
      </c>
      <c r="I215" s="298">
        <f>+Дніпро!T215</f>
        <v>311.14999999999998</v>
      </c>
      <c r="J215" s="252">
        <f>+Дніпро!Q215</f>
        <v>259.29429499999998</v>
      </c>
      <c r="K215" s="298">
        <f>+Харків!T215</f>
        <v>266.76</v>
      </c>
      <c r="L215" s="252">
        <f>+Харків!Q215</f>
        <v>222.30389500000001</v>
      </c>
      <c r="M215" s="298">
        <f>+Криворіж!T215</f>
        <v>306.61</v>
      </c>
      <c r="N215" s="252">
        <f>+Криворіж!Q215</f>
        <v>255.51229499999999</v>
      </c>
      <c r="O215" s="298">
        <f>+'Харків міськ'!T215</f>
        <v>325.89999999999998</v>
      </c>
      <c r="P215" s="252">
        <f>+'Харків міськ'!Q215</f>
        <v>271.57969500000002</v>
      </c>
      <c r="Q215" s="298">
        <f>+Київ!T215</f>
        <v>299.72000000000003</v>
      </c>
      <c r="R215" s="252">
        <f>+Київ!Q215</f>
        <v>249.76609500000001</v>
      </c>
      <c r="S215" s="298">
        <f>+Львів!T215</f>
        <v>327.02</v>
      </c>
      <c r="T215" s="252">
        <f>+Львів!Q215</f>
        <v>272.51909499999999</v>
      </c>
      <c r="U215" s="298">
        <f>+Житомир!T215</f>
        <v>307.51</v>
      </c>
      <c r="V215" s="252">
        <f>+Житомир!Q215</f>
        <v>256.25649499999997</v>
      </c>
      <c r="W215" s="298">
        <f>+Хмельницький!T215</f>
        <v>297.45</v>
      </c>
      <c r="X215" s="252">
        <f>+Хмельницький!Q215</f>
        <v>247.87509499999999</v>
      </c>
      <c r="Y215" s="298">
        <f>+Вінниця!T215</f>
        <v>287.41000000000003</v>
      </c>
      <c r="Z215" s="252">
        <f>+Вінниця!Q215</f>
        <v>239.50589500000001</v>
      </c>
      <c r="AA215" s="298">
        <f>+Дніпропетровськ!T215</f>
        <v>311.14999999999998</v>
      </c>
      <c r="AB215" s="252">
        <f>+Дніпропетровськ!Q215</f>
        <v>259.29429499999998</v>
      </c>
      <c r="AC215" s="298">
        <f>+Сумська!T215</f>
        <v>311.14999999999998</v>
      </c>
      <c r="AD215" s="252">
        <f>+Сумська!Q215</f>
        <v>259.29429499999998</v>
      </c>
      <c r="AE215" s="298">
        <f>+ІвФранківськ!T215</f>
        <v>281.74</v>
      </c>
      <c r="AF215" s="252">
        <f>+ІвФранківськ!Q215</f>
        <v>234.78449499999999</v>
      </c>
      <c r="AG215" s="298">
        <f>+Миколаїв!T215</f>
        <v>353.2</v>
      </c>
      <c r="AH215" s="252">
        <f>+Миколаїв!Q215</f>
        <v>294.332695</v>
      </c>
      <c r="AI215" s="298">
        <f>+Усереднене!T215</f>
        <v>432.47</v>
      </c>
      <c r="AJ215" s="252">
        <f>+Усереднене!Q215</f>
        <v>360.39</v>
      </c>
      <c r="AK215" s="298">
        <f>+Усереднена!T215</f>
        <v>308.83999999999997</v>
      </c>
      <c r="AL215" s="252">
        <f>+Усереднена!Q215</f>
        <v>257.36170607142856</v>
      </c>
      <c r="AM215" s="272">
        <f t="shared" si="4"/>
        <v>-0.28588000202161945</v>
      </c>
    </row>
    <row r="216" spans="2:39" ht="30" x14ac:dyDescent="0.25">
      <c r="B216" s="38" t="s">
        <v>310</v>
      </c>
      <c r="C216" s="125" t="s">
        <v>285</v>
      </c>
      <c r="D216" s="130" t="s">
        <v>278</v>
      </c>
      <c r="E216" s="40" t="s">
        <v>37</v>
      </c>
      <c r="F216" s="41">
        <v>2</v>
      </c>
      <c r="G216" s="249">
        <f>+Кропивницький!T216</f>
        <v>647.79999999999995</v>
      </c>
      <c r="H216" s="252">
        <f>+Кропивницький!Q216</f>
        <v>539.83323999999993</v>
      </c>
      <c r="I216" s="298">
        <f>+Дніпро!T216</f>
        <v>598.16999999999996</v>
      </c>
      <c r="J216" s="252">
        <f>+Дніпро!Q216</f>
        <v>498.47523999999999</v>
      </c>
      <c r="K216" s="298">
        <f>+Харків!T216</f>
        <v>512.85</v>
      </c>
      <c r="L216" s="252">
        <f>+Харків!Q216</f>
        <v>427.37364000000002</v>
      </c>
      <c r="M216" s="298">
        <f>+Криворіж!T216</f>
        <v>589.46</v>
      </c>
      <c r="N216" s="252">
        <f>+Криворіж!Q216</f>
        <v>491.21623999999997</v>
      </c>
      <c r="O216" s="298">
        <f>+'Харків міськ'!T216</f>
        <v>626.53</v>
      </c>
      <c r="P216" s="252">
        <f>+'Харків міськ'!Q216</f>
        <v>522.10663999999997</v>
      </c>
      <c r="Q216" s="298">
        <f>+Київ!T216</f>
        <v>576.20000000000005</v>
      </c>
      <c r="R216" s="252">
        <f>+Київ!Q216</f>
        <v>480.16304000000002</v>
      </c>
      <c r="S216" s="298">
        <f>+Львів!T216</f>
        <v>628.71</v>
      </c>
      <c r="T216" s="252">
        <f>+Львів!Q216</f>
        <v>523.92444</v>
      </c>
      <c r="U216" s="298">
        <f>+Житомир!T216</f>
        <v>591.16</v>
      </c>
      <c r="V216" s="252">
        <f>+Житомир!Q216</f>
        <v>492.63144</v>
      </c>
      <c r="W216" s="298">
        <f>+Хмельницький!T216</f>
        <v>571.85</v>
      </c>
      <c r="X216" s="252">
        <f>+Хмельницький!Q216</f>
        <v>476.53963999999996</v>
      </c>
      <c r="Y216" s="298">
        <f>+Вінниця!T216</f>
        <v>552.52</v>
      </c>
      <c r="Z216" s="252">
        <f>+Вінниця!Q216</f>
        <v>460.43564000000003</v>
      </c>
      <c r="AA216" s="298">
        <f>+Дніпропетровськ!T216</f>
        <v>598.16999999999996</v>
      </c>
      <c r="AB216" s="252">
        <f>+Дніпропетровськ!Q216</f>
        <v>498.47523999999999</v>
      </c>
      <c r="AC216" s="298">
        <f>+Сумська!T216</f>
        <v>598.16999999999996</v>
      </c>
      <c r="AD216" s="252">
        <f>+Сумська!Q216</f>
        <v>498.47523999999999</v>
      </c>
      <c r="AE216" s="298">
        <f>+ІвФранківськ!T216</f>
        <v>541.63</v>
      </c>
      <c r="AF216" s="252">
        <f>+ІвФранківськ!Q216</f>
        <v>451.35883999999999</v>
      </c>
      <c r="AG216" s="298">
        <f>+Миколаїв!T216</f>
        <v>679.03</v>
      </c>
      <c r="AH216" s="252">
        <f>+Миколаїв!Q216</f>
        <v>565.85584000000006</v>
      </c>
      <c r="AI216" s="298">
        <f>+Усереднене!T216</f>
        <v>831.48</v>
      </c>
      <c r="AJ216" s="252">
        <f>+Усереднене!Q216</f>
        <v>692.90000000000009</v>
      </c>
      <c r="AK216" s="298">
        <f>+Усереднена!T216</f>
        <v>593.74</v>
      </c>
      <c r="AL216" s="252">
        <f>+Усереднена!Q216</f>
        <v>494.76800857142848</v>
      </c>
      <c r="AM216" s="272">
        <f t="shared" si="4"/>
        <v>-0.28594601158691235</v>
      </c>
    </row>
    <row r="217" spans="2:39" ht="30" x14ac:dyDescent="0.25">
      <c r="B217" s="38" t="s">
        <v>311</v>
      </c>
      <c r="C217" s="125" t="s">
        <v>287</v>
      </c>
      <c r="D217" s="130" t="s">
        <v>278</v>
      </c>
      <c r="E217" s="40" t="s">
        <v>37</v>
      </c>
      <c r="F217" s="41">
        <v>2</v>
      </c>
      <c r="G217" s="249">
        <f>+Кропивницький!T217</f>
        <v>869.83</v>
      </c>
      <c r="H217" s="252">
        <f>+Кропивницький!Q217</f>
        <v>724.85491500000012</v>
      </c>
      <c r="I217" s="298">
        <f>+Дніпро!T217</f>
        <v>803.18</v>
      </c>
      <c r="J217" s="252">
        <f>+Дніпро!Q217</f>
        <v>669.320515</v>
      </c>
      <c r="K217" s="298">
        <f>+Харків!T217</f>
        <v>688.61</v>
      </c>
      <c r="L217" s="252">
        <f>+Харків!Q217</f>
        <v>573.84331500000008</v>
      </c>
      <c r="M217" s="298">
        <f>+Криворіж!T217</f>
        <v>791.49</v>
      </c>
      <c r="N217" s="252">
        <f>+Криворіж!Q217</f>
        <v>659.57271500000002</v>
      </c>
      <c r="O217" s="298">
        <f>+'Харків міськ'!T217</f>
        <v>841.26</v>
      </c>
      <c r="P217" s="252">
        <f>+'Харків міськ'!Q217</f>
        <v>701.05271500000003</v>
      </c>
      <c r="Q217" s="298">
        <f>+Київ!T217</f>
        <v>773.69</v>
      </c>
      <c r="R217" s="252">
        <f>+Київ!Q217</f>
        <v>644.73751500000003</v>
      </c>
      <c r="S217" s="298">
        <f>+Львів!T217</f>
        <v>844.18</v>
      </c>
      <c r="T217" s="252">
        <f>+Львів!Q217</f>
        <v>703.48051499999997</v>
      </c>
      <c r="U217" s="298">
        <f>+Житомир!T217</f>
        <v>793.77</v>
      </c>
      <c r="V217" s="252">
        <f>+Житомир!Q217</f>
        <v>661.47591499999999</v>
      </c>
      <c r="W217" s="298">
        <f>+Хмельницький!T217</f>
        <v>767.84</v>
      </c>
      <c r="X217" s="252">
        <f>+Хмельницький!Q217</f>
        <v>639.86971500000004</v>
      </c>
      <c r="Y217" s="298">
        <f>+Вінниця!T217</f>
        <v>741.9</v>
      </c>
      <c r="Z217" s="252">
        <f>+Вінниця!Q217</f>
        <v>618.25131499999998</v>
      </c>
      <c r="AA217" s="298">
        <f>+Дніпропетровськ!T217</f>
        <v>803.18</v>
      </c>
      <c r="AB217" s="252">
        <f>+Дніпропетровськ!Q217</f>
        <v>669.320515</v>
      </c>
      <c r="AC217" s="298">
        <f>+Сумська!T217</f>
        <v>803.18</v>
      </c>
      <c r="AD217" s="252">
        <f>+Сумська!Q217</f>
        <v>669.320515</v>
      </c>
      <c r="AE217" s="298">
        <f>+ІвФранківськ!T217</f>
        <v>727.28</v>
      </c>
      <c r="AF217" s="252">
        <f>+ІвФранківськ!Q217</f>
        <v>606.06351500000005</v>
      </c>
      <c r="AG217" s="298">
        <f>+Миколаїв!T217</f>
        <v>911.75</v>
      </c>
      <c r="AH217" s="252">
        <f>+Миколаїв!Q217</f>
        <v>759.79571499999997</v>
      </c>
      <c r="AI217" s="298">
        <f>+Усереднене!T217</f>
        <v>1116.46</v>
      </c>
      <c r="AJ217" s="252">
        <f>+Усереднене!Q217</f>
        <v>930.38</v>
      </c>
      <c r="AK217" s="298">
        <f>+Усереднена!T217</f>
        <v>797.24</v>
      </c>
      <c r="AL217" s="252">
        <f>+Усереднена!Q217</f>
        <v>664.34393892857145</v>
      </c>
      <c r="AM217" s="272">
        <f t="shared" si="4"/>
        <v>-0.28594344361597257</v>
      </c>
    </row>
    <row r="218" spans="2:39" ht="30" x14ac:dyDescent="0.25">
      <c r="B218" s="38" t="s">
        <v>312</v>
      </c>
      <c r="C218" s="125" t="s">
        <v>289</v>
      </c>
      <c r="D218" s="130" t="s">
        <v>278</v>
      </c>
      <c r="E218" s="40" t="s">
        <v>37</v>
      </c>
      <c r="F218" s="41">
        <v>2</v>
      </c>
      <c r="G218" s="249">
        <f>+Кропивницький!T218</f>
        <v>1094.47</v>
      </c>
      <c r="H218" s="252">
        <f>+Кропивницький!Q218</f>
        <v>912.05684499999995</v>
      </c>
      <c r="I218" s="298">
        <f>+Дніпро!T218</f>
        <v>1010.61</v>
      </c>
      <c r="J218" s="252">
        <f>+Дніпро!Q218</f>
        <v>842.1752449999999</v>
      </c>
      <c r="K218" s="298">
        <f>+Харків!T218</f>
        <v>866.46</v>
      </c>
      <c r="L218" s="252">
        <f>+Харків!Q218</f>
        <v>722.05404499999986</v>
      </c>
      <c r="M218" s="298">
        <f>+Криворіж!T218</f>
        <v>995.9</v>
      </c>
      <c r="N218" s="252">
        <f>+Криворіж!Q218</f>
        <v>829.91424499999994</v>
      </c>
      <c r="O218" s="298">
        <f>+'Харків міськ'!T218</f>
        <v>1058.53</v>
      </c>
      <c r="P218" s="252">
        <f>+'Харків міськ'!Q218</f>
        <v>882.10584499999993</v>
      </c>
      <c r="Q218" s="298">
        <f>+Київ!T218</f>
        <v>973.5</v>
      </c>
      <c r="R218" s="252">
        <f>+Київ!Q218</f>
        <v>811.248245</v>
      </c>
      <c r="S218" s="298">
        <f>+Львів!T218</f>
        <v>1062.2</v>
      </c>
      <c r="T218" s="252">
        <f>+Львів!Q218</f>
        <v>885.16804499999989</v>
      </c>
      <c r="U218" s="298">
        <f>+Житомир!T218</f>
        <v>998.78</v>
      </c>
      <c r="V218" s="252">
        <f>+Житомир!Q218</f>
        <v>832.31764499999986</v>
      </c>
      <c r="W218" s="298">
        <f>+Хмельницький!T218</f>
        <v>966.15</v>
      </c>
      <c r="X218" s="252">
        <f>+Хмельницький!Q218</f>
        <v>805.12384499999985</v>
      </c>
      <c r="Y218" s="298">
        <f>+Вінниця!T218</f>
        <v>933.5</v>
      </c>
      <c r="Z218" s="252">
        <f>+Вінниця!Q218</f>
        <v>777.91784499999994</v>
      </c>
      <c r="AA218" s="298">
        <f>+Дніпропетровськ!T218</f>
        <v>1010.61</v>
      </c>
      <c r="AB218" s="252">
        <f>+Дніпропетровськ!Q218</f>
        <v>842.1752449999999</v>
      </c>
      <c r="AC218" s="298">
        <f>+Сумська!T218</f>
        <v>1010.61</v>
      </c>
      <c r="AD218" s="252">
        <f>+Сумська!Q218</f>
        <v>842.1752449999999</v>
      </c>
      <c r="AE218" s="298">
        <f>+ІвФранківськ!T218</f>
        <v>915.1</v>
      </c>
      <c r="AF218" s="252">
        <f>+ІвФранківськ!Q218</f>
        <v>762.58244499999989</v>
      </c>
      <c r="AG218" s="298">
        <f>+Миколаїв!T218</f>
        <v>1147.22</v>
      </c>
      <c r="AH218" s="252">
        <f>+Миколаїв!Q218</f>
        <v>956.01344499999993</v>
      </c>
      <c r="AI218" s="298">
        <f>+Усереднене!T218</f>
        <v>1404.79</v>
      </c>
      <c r="AJ218" s="252">
        <f>+Усереднене!Q218</f>
        <v>1170.6600000000001</v>
      </c>
      <c r="AK218" s="298">
        <f>+Усереднена!T218</f>
        <v>1003.13</v>
      </c>
      <c r="AL218" s="252">
        <f>+Усереднена!Q218</f>
        <v>835.918409642857</v>
      </c>
      <c r="AM218" s="272">
        <f t="shared" si="4"/>
        <v>-0.28594262241568263</v>
      </c>
    </row>
    <row r="219" spans="2:39" ht="30" x14ac:dyDescent="0.25">
      <c r="B219" s="38" t="s">
        <v>313</v>
      </c>
      <c r="C219" s="125" t="s">
        <v>291</v>
      </c>
      <c r="D219" s="130" t="s">
        <v>278</v>
      </c>
      <c r="E219" s="40" t="s">
        <v>37</v>
      </c>
      <c r="F219" s="41">
        <v>2</v>
      </c>
      <c r="G219" s="249">
        <f>+Кропивницький!T219</f>
        <v>1316.51</v>
      </c>
      <c r="H219" s="252">
        <f>+Кропивницький!Q219</f>
        <v>1097.08852</v>
      </c>
      <c r="I219" s="298">
        <f>+Дніпро!T219</f>
        <v>1215.6400000000001</v>
      </c>
      <c r="J219" s="252">
        <f>+Дніпро!Q219</f>
        <v>1013.03052</v>
      </c>
      <c r="K219" s="298">
        <f>+Харків!T219</f>
        <v>1042.24</v>
      </c>
      <c r="L219" s="252">
        <f>+Харків!Q219</f>
        <v>868.5337199999999</v>
      </c>
      <c r="M219" s="298">
        <f>+Криворіж!T219</f>
        <v>1197.94</v>
      </c>
      <c r="N219" s="252">
        <f>+Криворіж!Q219</f>
        <v>998.28071999999997</v>
      </c>
      <c r="O219" s="298">
        <f>+'Харків міськ'!T219</f>
        <v>1273.27</v>
      </c>
      <c r="P219" s="252">
        <f>+'Харків міськ'!Q219</f>
        <v>1061.0619200000001</v>
      </c>
      <c r="Q219" s="298">
        <f>+Київ!T219</f>
        <v>1171</v>
      </c>
      <c r="R219" s="252">
        <f>+Київ!Q219</f>
        <v>975.83272000000011</v>
      </c>
      <c r="S219" s="298">
        <f>+Львів!T219</f>
        <v>1277.7</v>
      </c>
      <c r="T219" s="252">
        <f>+Львів!Q219</f>
        <v>1064.74632</v>
      </c>
      <c r="U219" s="298">
        <f>+Житомир!T219</f>
        <v>1201.4100000000001</v>
      </c>
      <c r="V219" s="252">
        <f>+Житомир!Q219</f>
        <v>1001.1721199999999</v>
      </c>
      <c r="W219" s="298">
        <f>+Хмельницький!T219</f>
        <v>1162.1400000000001</v>
      </c>
      <c r="X219" s="252">
        <f>+Хмельницький!Q219</f>
        <v>968.45172000000002</v>
      </c>
      <c r="Y219" s="298">
        <f>+Вінниця!T219</f>
        <v>1122.8900000000001</v>
      </c>
      <c r="Z219" s="252">
        <f>+Вінниця!Q219</f>
        <v>935.74351999999999</v>
      </c>
      <c r="AA219" s="298">
        <f>+Дніпропетровськ!T219</f>
        <v>1215.6400000000001</v>
      </c>
      <c r="AB219" s="252">
        <f>+Дніпропетровськ!Q219</f>
        <v>1013.03052</v>
      </c>
      <c r="AC219" s="298">
        <f>+Сумська!T219</f>
        <v>1215.6400000000001</v>
      </c>
      <c r="AD219" s="252">
        <f>+Сумська!Q219</f>
        <v>1013.03052</v>
      </c>
      <c r="AE219" s="298">
        <f>+ІвФранківськ!T219</f>
        <v>1100.76</v>
      </c>
      <c r="AF219" s="252">
        <f>+ІвФранківськ!Q219</f>
        <v>917.29711999999995</v>
      </c>
      <c r="AG219" s="298">
        <f>+Миколаїв!T219</f>
        <v>1379.96</v>
      </c>
      <c r="AH219" s="252">
        <f>+Миколаїв!Q219</f>
        <v>1149.9633200000001</v>
      </c>
      <c r="AI219" s="298">
        <f>+Усереднене!T219</f>
        <v>1689.77</v>
      </c>
      <c r="AJ219" s="252">
        <f>+Усереднене!Q219</f>
        <v>1408.14</v>
      </c>
      <c r="AK219" s="298">
        <f>+Усереднена!T219</f>
        <v>1206.6299999999999</v>
      </c>
      <c r="AL219" s="252">
        <f>+Усереднена!Q219</f>
        <v>1005.50434</v>
      </c>
      <c r="AM219" s="272">
        <f t="shared" si="4"/>
        <v>-0.28593439572769763</v>
      </c>
    </row>
    <row r="220" spans="2:39" ht="30" x14ac:dyDescent="0.25">
      <c r="B220" s="38" t="s">
        <v>314</v>
      </c>
      <c r="C220" s="125" t="s">
        <v>293</v>
      </c>
      <c r="D220" s="130" t="s">
        <v>278</v>
      </c>
      <c r="E220" s="40" t="s">
        <v>37</v>
      </c>
      <c r="F220" s="41">
        <v>2</v>
      </c>
      <c r="G220" s="249">
        <f>+Кропивницький!T220</f>
        <v>1541.15</v>
      </c>
      <c r="H220" s="252">
        <f>+Кропивницький!Q220</f>
        <v>1284.2904500000002</v>
      </c>
      <c r="I220" s="298">
        <f>+Дніпро!T220</f>
        <v>1423.08</v>
      </c>
      <c r="J220" s="252">
        <f>+Дніпро!Q220</f>
        <v>1185.8974500000002</v>
      </c>
      <c r="K220" s="298">
        <f>+Харків!T220</f>
        <v>1220.0899999999999</v>
      </c>
      <c r="L220" s="252">
        <f>+Харків!Q220</f>
        <v>1016.74445</v>
      </c>
      <c r="M220" s="298">
        <f>+Криворіж!T220</f>
        <v>1402.35</v>
      </c>
      <c r="N220" s="252">
        <f>+Криворіж!Q220</f>
        <v>1168.6222500000001</v>
      </c>
      <c r="O220" s="298">
        <f>+'Харків міськ'!T220</f>
        <v>1490.54</v>
      </c>
      <c r="P220" s="252">
        <f>+'Харків міськ'!Q220</f>
        <v>1242.1150500000001</v>
      </c>
      <c r="Q220" s="298">
        <f>+Київ!T220</f>
        <v>1370.81</v>
      </c>
      <c r="R220" s="252">
        <f>+Київ!Q220</f>
        <v>1142.3434500000001</v>
      </c>
      <c r="S220" s="298">
        <f>+Львів!T220</f>
        <v>1495.72</v>
      </c>
      <c r="T220" s="252">
        <f>+Львів!Q220</f>
        <v>1246.4338500000001</v>
      </c>
      <c r="U220" s="298">
        <f>+Житомир!T220</f>
        <v>1406.4</v>
      </c>
      <c r="V220" s="252">
        <f>+Житомир!Q220</f>
        <v>1172.0016500000002</v>
      </c>
      <c r="W220" s="298">
        <f>+Хмельницький!T220</f>
        <v>1360.45</v>
      </c>
      <c r="X220" s="252">
        <f>+Хмельницький!Q220</f>
        <v>1133.7058500000001</v>
      </c>
      <c r="Y220" s="298">
        <f>+Вінниця!T220</f>
        <v>1314.49</v>
      </c>
      <c r="Z220" s="252">
        <f>+Вінниця!Q220</f>
        <v>1095.4100500000002</v>
      </c>
      <c r="AA220" s="298">
        <f>+Дніпропетровськ!T220</f>
        <v>1423.08</v>
      </c>
      <c r="AB220" s="252">
        <f>+Дніпропетровськ!Q220</f>
        <v>1185.8974500000002</v>
      </c>
      <c r="AC220" s="298">
        <f>+Сумська!T220</f>
        <v>1423.08</v>
      </c>
      <c r="AD220" s="252">
        <f>+Сумська!Q220</f>
        <v>1185.8974500000002</v>
      </c>
      <c r="AE220" s="298">
        <f>+ІвФранківськ!T220</f>
        <v>1288.58</v>
      </c>
      <c r="AF220" s="252">
        <f>+ІвФранківськ!Q220</f>
        <v>1073.8160500000001</v>
      </c>
      <c r="AG220" s="298">
        <f>+Миколаїв!T220</f>
        <v>1615.43</v>
      </c>
      <c r="AH220" s="252">
        <f>+Миколаїв!Q220</f>
        <v>1346.19325</v>
      </c>
      <c r="AI220" s="298">
        <f>+Усереднене!T220</f>
        <v>1978.09</v>
      </c>
      <c r="AJ220" s="252">
        <f>+Усереднене!Q220</f>
        <v>1648.4100000000003</v>
      </c>
      <c r="AK220" s="298">
        <f>+Усереднена!T220</f>
        <v>1412.52</v>
      </c>
      <c r="AL220" s="252">
        <f>+Усереднена!Q220</f>
        <v>1177.078810714286</v>
      </c>
      <c r="AM220" s="272">
        <f t="shared" si="4"/>
        <v>-0.28593079954969591</v>
      </c>
    </row>
    <row r="221" spans="2:39" ht="30" x14ac:dyDescent="0.25">
      <c r="B221" s="38" t="s">
        <v>315</v>
      </c>
      <c r="C221" s="125" t="s">
        <v>295</v>
      </c>
      <c r="D221" s="130" t="s">
        <v>278</v>
      </c>
      <c r="E221" s="40" t="s">
        <v>37</v>
      </c>
      <c r="F221" s="41">
        <v>2</v>
      </c>
      <c r="G221" s="249">
        <f>+Кропивницький!T221</f>
        <v>1763.17</v>
      </c>
      <c r="H221" s="252">
        <f>+Кропивницький!Q221</f>
        <v>1469.3121249999999</v>
      </c>
      <c r="I221" s="298">
        <f>+Дніпро!T221</f>
        <v>1628.09</v>
      </c>
      <c r="J221" s="252">
        <f>+Дніпро!Q221</f>
        <v>1356.7427250000001</v>
      </c>
      <c r="K221" s="298">
        <f>+Харків!T221</f>
        <v>1395.86</v>
      </c>
      <c r="L221" s="252">
        <f>+Харків!Q221</f>
        <v>1163.214125</v>
      </c>
      <c r="M221" s="298">
        <f>+Криворіж!T221</f>
        <v>1604.37</v>
      </c>
      <c r="N221" s="252">
        <f>+Криворіж!Q221</f>
        <v>1336.9787249999999</v>
      </c>
      <c r="O221" s="298">
        <f>+'Харків міськ'!T221</f>
        <v>1705.27</v>
      </c>
      <c r="P221" s="252">
        <f>+'Харків міськ'!Q221</f>
        <v>1421.0611250000002</v>
      </c>
      <c r="Q221" s="298">
        <f>+Київ!T221</f>
        <v>1568.3</v>
      </c>
      <c r="R221" s="252">
        <f>+Київ!Q221</f>
        <v>1306.917925</v>
      </c>
      <c r="S221" s="298">
        <f>+Львів!T221</f>
        <v>1711.2</v>
      </c>
      <c r="T221" s="252">
        <f>+Львів!Q221</f>
        <v>1426.002125</v>
      </c>
      <c r="U221" s="298">
        <f>+Житомир!T221</f>
        <v>1609.02</v>
      </c>
      <c r="V221" s="252">
        <f>+Житомир!Q221</f>
        <v>1340.846125</v>
      </c>
      <c r="W221" s="298">
        <f>+Хмельницький!T221</f>
        <v>1556.44</v>
      </c>
      <c r="X221" s="252">
        <f>+Хмельницький!Q221</f>
        <v>1297.0359250000001</v>
      </c>
      <c r="Y221" s="298">
        <f>+Вінниця!T221</f>
        <v>1503.87</v>
      </c>
      <c r="Z221" s="252">
        <f>+Вінниця!Q221</f>
        <v>1253.225725</v>
      </c>
      <c r="AA221" s="298">
        <f>+Дніпропетровськ!T221</f>
        <v>1628.09</v>
      </c>
      <c r="AB221" s="252">
        <f>+Дніпропетровськ!Q221</f>
        <v>1356.7427250000001</v>
      </c>
      <c r="AC221" s="298">
        <f>+Сумська!T221</f>
        <v>1628.09</v>
      </c>
      <c r="AD221" s="252">
        <f>+Сумська!Q221</f>
        <v>1356.7427250000001</v>
      </c>
      <c r="AE221" s="298">
        <f>+ІвФранківськ!T221</f>
        <v>1474.22</v>
      </c>
      <c r="AF221" s="252">
        <f>+ІвФранківськ!Q221</f>
        <v>1228.5207250000001</v>
      </c>
      <c r="AG221" s="298">
        <f>+Миколаїв!T221</f>
        <v>1848.16</v>
      </c>
      <c r="AH221" s="252">
        <f>+Миколаїв!Q221</f>
        <v>1540.1331249999998</v>
      </c>
      <c r="AI221" s="298">
        <f>+Усереднене!T221</f>
        <v>2263.0300000000002</v>
      </c>
      <c r="AJ221" s="252">
        <f>+Усереднене!Q221</f>
        <v>1885.8600000000001</v>
      </c>
      <c r="AK221" s="298">
        <f>+Усереднена!T221</f>
        <v>1616.02</v>
      </c>
      <c r="AL221" s="252">
        <f>+Усереднена!Q221</f>
        <v>1346.6547410714284</v>
      </c>
      <c r="AM221" s="272">
        <f t="shared" si="4"/>
        <v>-0.28592008894009724</v>
      </c>
    </row>
    <row r="222" spans="2:39" ht="30" x14ac:dyDescent="0.25">
      <c r="B222" s="38" t="s">
        <v>109</v>
      </c>
      <c r="C222" s="124" t="s">
        <v>316</v>
      </c>
      <c r="D222" s="130" t="s">
        <v>278</v>
      </c>
      <c r="E222" s="40" t="s">
        <v>37</v>
      </c>
      <c r="F222" s="41">
        <v>1</v>
      </c>
      <c r="G222" s="249">
        <f>+Кропивницький!T222</f>
        <v>114.94</v>
      </c>
      <c r="H222" s="252">
        <f>+Кропивницький!Q222</f>
        <v>95.781220000000005</v>
      </c>
      <c r="I222" s="298">
        <f>+Дніпро!T222</f>
        <v>106.14</v>
      </c>
      <c r="J222" s="252">
        <f>+Дніпро!Q222</f>
        <v>88.449020000000004</v>
      </c>
      <c r="K222" s="298">
        <f>+Харків!T222</f>
        <v>91</v>
      </c>
      <c r="L222" s="252">
        <f>+Харків!Q222</f>
        <v>75.834220000000016</v>
      </c>
      <c r="M222" s="298">
        <f>+Криворіж!T222</f>
        <v>104.59</v>
      </c>
      <c r="N222" s="252">
        <f>+Криворіж!Q222</f>
        <v>87.155820000000006</v>
      </c>
      <c r="O222" s="298">
        <f>+'Харків міськ'!T222</f>
        <v>111.16</v>
      </c>
      <c r="P222" s="252">
        <f>+'Харків міськ'!Q222</f>
        <v>92.633620000000008</v>
      </c>
      <c r="Q222" s="298">
        <f>+Київ!T222</f>
        <v>102.23</v>
      </c>
      <c r="R222" s="252">
        <f>+Київ!Q222</f>
        <v>85.19162</v>
      </c>
      <c r="S222" s="298">
        <f>+Львів!T222</f>
        <v>111.56</v>
      </c>
      <c r="T222" s="252">
        <f>+Львів!Q222</f>
        <v>92.963020000000014</v>
      </c>
      <c r="U222" s="298">
        <f>+Житомир!T222</f>
        <v>104.89</v>
      </c>
      <c r="V222" s="252">
        <f>+Житомир!Q222</f>
        <v>87.412020000000012</v>
      </c>
      <c r="W222" s="298">
        <f>+Хмельницький!T222</f>
        <v>101.47</v>
      </c>
      <c r="X222" s="252">
        <f>+Хмельницький!Q222</f>
        <v>84.557220000000001</v>
      </c>
      <c r="Y222" s="298">
        <f>+Вінниця!T222</f>
        <v>98.03</v>
      </c>
      <c r="Z222" s="252">
        <f>+Вінниця!Q222</f>
        <v>81.690220000000011</v>
      </c>
      <c r="AA222" s="298">
        <f>+Дніпропетровськ!T222</f>
        <v>106.14</v>
      </c>
      <c r="AB222" s="252">
        <f>+Дніпропетровськ!Q222</f>
        <v>88.449020000000004</v>
      </c>
      <c r="AC222" s="298">
        <f>+Сумська!T222</f>
        <v>106.14</v>
      </c>
      <c r="AD222" s="252">
        <f>+Сумська!Q222</f>
        <v>88.449020000000004</v>
      </c>
      <c r="AE222" s="298">
        <f>+ІвФранківськ!T222</f>
        <v>96.1</v>
      </c>
      <c r="AF222" s="252">
        <f>+ІвФранківськ!Q222</f>
        <v>80.079820000000012</v>
      </c>
      <c r="AG222" s="298">
        <f>+Миколаїв!T222</f>
        <v>120.47</v>
      </c>
      <c r="AH222" s="252">
        <f>+Миколаїв!Q222</f>
        <v>100.39282</v>
      </c>
      <c r="AI222" s="298">
        <f>+Усереднене!T222</f>
        <v>147.54</v>
      </c>
      <c r="AJ222" s="252">
        <f>+Усереднене!Q222</f>
        <v>122.95000000000002</v>
      </c>
      <c r="AK222" s="298">
        <f>+Усереднена!T222</f>
        <v>105.34</v>
      </c>
      <c r="AL222" s="252">
        <f>+Усереднена!Q222</f>
        <v>87.785775714285705</v>
      </c>
      <c r="AM222" s="272">
        <f t="shared" si="4"/>
        <v>-0.28600426421890451</v>
      </c>
    </row>
    <row r="223" spans="2:39" ht="30" x14ac:dyDescent="0.25">
      <c r="B223" s="38" t="s">
        <v>113</v>
      </c>
      <c r="C223" s="124" t="s">
        <v>317</v>
      </c>
      <c r="D223" s="85" t="s">
        <v>318</v>
      </c>
      <c r="E223" s="68" t="s">
        <v>251</v>
      </c>
      <c r="F223" s="87" t="s">
        <v>49</v>
      </c>
      <c r="G223" s="290">
        <f>+Кропивницький!T223</f>
        <v>257.45999999999998</v>
      </c>
      <c r="H223" s="255">
        <f>+Кропивницький!Q223</f>
        <v>214.54875499999997</v>
      </c>
      <c r="I223" s="301">
        <f>+Дніпро!T223</f>
        <v>238.18</v>
      </c>
      <c r="J223" s="255">
        <f>+Дніпро!Q223</f>
        <v>198.48135499999998</v>
      </c>
      <c r="K223" s="301">
        <f>+Харків!T223</f>
        <v>205.05</v>
      </c>
      <c r="L223" s="255">
        <f>+Харків!Q223</f>
        <v>170.87275499999998</v>
      </c>
      <c r="M223" s="301">
        <f>+Криворіж!T223</f>
        <v>234.78</v>
      </c>
      <c r="N223" s="255">
        <f>+Криворіж!Q223</f>
        <v>195.65095499999998</v>
      </c>
      <c r="O223" s="301">
        <f>+'Харків міськ'!T223</f>
        <v>249.19</v>
      </c>
      <c r="P223" s="255">
        <f>+'Харків міськ'!Q223</f>
        <v>207.65575499999997</v>
      </c>
      <c r="Q223" s="301">
        <f>+Київ!T223</f>
        <v>229.66</v>
      </c>
      <c r="R223" s="255">
        <f>+Київ!Q223</f>
        <v>191.38095499999997</v>
      </c>
      <c r="S223" s="301">
        <f>+Львів!T223</f>
        <v>250.05</v>
      </c>
      <c r="T223" s="255">
        <f>+Львів!Q223</f>
        <v>208.37555499999999</v>
      </c>
      <c r="U223" s="301">
        <f>+Житомир!T223</f>
        <v>235.48</v>
      </c>
      <c r="V223" s="255">
        <f>+Житомир!Q223</f>
        <v>196.23655499999998</v>
      </c>
      <c r="W223" s="301">
        <f>+Хмельницький!T223</f>
        <v>227.97</v>
      </c>
      <c r="X223" s="255">
        <f>+Хмельницький!Q223</f>
        <v>189.97795499999998</v>
      </c>
      <c r="Y223" s="301">
        <f>+Вінниця!T223</f>
        <v>220.49</v>
      </c>
      <c r="Z223" s="255">
        <f>+Вінниця!Q223</f>
        <v>183.74375499999999</v>
      </c>
      <c r="AA223" s="301">
        <f>+Дніпропетровськ!T223</f>
        <v>238.18</v>
      </c>
      <c r="AB223" s="255">
        <f>+Дніпропетровськ!Q223</f>
        <v>198.48135499999998</v>
      </c>
      <c r="AC223" s="301">
        <f>+Сумська!T223</f>
        <v>238.18</v>
      </c>
      <c r="AD223" s="255">
        <f>+Сумська!Q223</f>
        <v>198.48135499999998</v>
      </c>
      <c r="AE223" s="301">
        <f>+ІвФранківськ!T223</f>
        <v>216.26</v>
      </c>
      <c r="AF223" s="255">
        <f>+ІвФранківськ!Q223</f>
        <v>180.21795499999999</v>
      </c>
      <c r="AG223" s="301">
        <f>+Миколаїв!T223</f>
        <v>269.58</v>
      </c>
      <c r="AH223" s="255">
        <f>+Миколаїв!Q223</f>
        <v>224.65035499999996</v>
      </c>
      <c r="AI223" s="301">
        <f>+Усереднене!T223</f>
        <v>322.76</v>
      </c>
      <c r="AJ223" s="255">
        <f>+Усереднене!Q223</f>
        <v>268.96999999999997</v>
      </c>
      <c r="AK223" s="301">
        <f>+Усереднена!T223</f>
        <v>236.45</v>
      </c>
      <c r="AL223" s="255">
        <f>+Усереднена!Q223</f>
        <v>197.04465249999998</v>
      </c>
      <c r="AM223" s="274">
        <f t="shared" si="4"/>
        <v>-0.26741029668736288</v>
      </c>
    </row>
    <row r="224" spans="2:39" ht="30" x14ac:dyDescent="0.25">
      <c r="B224" s="38" t="s">
        <v>117</v>
      </c>
      <c r="C224" s="124" t="s">
        <v>319</v>
      </c>
      <c r="D224" s="85" t="s">
        <v>320</v>
      </c>
      <c r="E224" s="68" t="s">
        <v>251</v>
      </c>
      <c r="F224" s="87" t="s">
        <v>49</v>
      </c>
      <c r="G224" s="290">
        <f>+Кропивницький!T224</f>
        <v>201.37</v>
      </c>
      <c r="H224" s="255">
        <f>+Кропивницький!Q224</f>
        <v>167.81214500000002</v>
      </c>
      <c r="I224" s="301">
        <f>+Дніпро!T224</f>
        <v>186.28</v>
      </c>
      <c r="J224" s="255">
        <f>+Дніпро!Q224</f>
        <v>155.23394500000001</v>
      </c>
      <c r="K224" s="301">
        <f>+Харків!T224</f>
        <v>160.38</v>
      </c>
      <c r="L224" s="255">
        <f>+Харків!Q224</f>
        <v>133.65214500000002</v>
      </c>
      <c r="M224" s="301">
        <f>+Криворіж!T224</f>
        <v>183.63</v>
      </c>
      <c r="N224" s="255">
        <f>+Криворіж!Q224</f>
        <v>153.025745</v>
      </c>
      <c r="O224" s="301">
        <f>+'Харків міськ'!T224</f>
        <v>194.9</v>
      </c>
      <c r="P224" s="255">
        <f>+'Харків міськ'!Q224</f>
        <v>162.41974500000001</v>
      </c>
      <c r="Q224" s="301">
        <f>+Київ!T224</f>
        <v>179.62</v>
      </c>
      <c r="R224" s="255">
        <f>+Київ!Q224</f>
        <v>149.68294500000002</v>
      </c>
      <c r="S224" s="301">
        <f>+Львів!T224</f>
        <v>195.58</v>
      </c>
      <c r="T224" s="255">
        <f>+Львів!Q224</f>
        <v>162.98094499999999</v>
      </c>
      <c r="U224" s="301">
        <f>+Житомир!T224</f>
        <v>184.19</v>
      </c>
      <c r="V224" s="255">
        <f>+Житомир!Q224</f>
        <v>153.48934500000001</v>
      </c>
      <c r="W224" s="301">
        <f>+Хмельницький!T224</f>
        <v>178.3</v>
      </c>
      <c r="X224" s="255">
        <f>+Хмельницький!Q224</f>
        <v>148.584945</v>
      </c>
      <c r="Y224" s="301">
        <f>+Вінниця!T224</f>
        <v>172.46</v>
      </c>
      <c r="Z224" s="255">
        <f>+Вінниця!Q224</f>
        <v>143.71714500000002</v>
      </c>
      <c r="AA224" s="301">
        <f>+Дніпропетровськ!T224</f>
        <v>186.28</v>
      </c>
      <c r="AB224" s="255">
        <f>+Дніпропетровськ!Q224</f>
        <v>155.23394500000001</v>
      </c>
      <c r="AC224" s="301">
        <f>+Сумська!T224</f>
        <v>186.28</v>
      </c>
      <c r="AD224" s="255">
        <f>+Сумська!Q224</f>
        <v>155.23394500000001</v>
      </c>
      <c r="AE224" s="301">
        <f>+ІвФранківськ!T224</f>
        <v>169.15</v>
      </c>
      <c r="AF224" s="255">
        <f>+ІвФранківськ!Q224</f>
        <v>140.959945</v>
      </c>
      <c r="AG224" s="301">
        <f>+Миколаїв!T224</f>
        <v>210.85</v>
      </c>
      <c r="AH224" s="255">
        <f>+Миколаїв!Q224</f>
        <v>175.705545</v>
      </c>
      <c r="AI224" s="301">
        <f>+Усереднене!T224</f>
        <v>252.47</v>
      </c>
      <c r="AJ224" s="255">
        <f>+Усереднене!Q224</f>
        <v>210.39</v>
      </c>
      <c r="AK224" s="301">
        <f>+Усереднена!T224</f>
        <v>184.95</v>
      </c>
      <c r="AL224" s="255">
        <f>+Усереднена!Q224</f>
        <v>154.11779750000002</v>
      </c>
      <c r="AM224" s="274">
        <f t="shared" ref="AM224:AM274" si="5">+(AL224-AJ224)/AJ224</f>
        <v>-0.26746614620466735</v>
      </c>
    </row>
    <row r="225" spans="2:39" ht="30" x14ac:dyDescent="0.25">
      <c r="B225" s="38" t="s">
        <v>119</v>
      </c>
      <c r="C225" s="89" t="s">
        <v>321</v>
      </c>
      <c r="D225" s="85" t="s">
        <v>320</v>
      </c>
      <c r="E225" s="68" t="s">
        <v>251</v>
      </c>
      <c r="F225" s="87" t="s">
        <v>322</v>
      </c>
      <c r="G225" s="290">
        <f>+Кропивницький!T225</f>
        <v>303.27</v>
      </c>
      <c r="H225" s="255">
        <f>+Кропивницький!Q225</f>
        <v>252.72429</v>
      </c>
      <c r="I225" s="301">
        <f>+Дніпро!T225</f>
        <v>280.39</v>
      </c>
      <c r="J225" s="255">
        <f>+Дніпро!Q225</f>
        <v>233.65568999999999</v>
      </c>
      <c r="K225" s="301">
        <f>+Харків!T225</f>
        <v>241.05</v>
      </c>
      <c r="L225" s="255">
        <f>+Харків!Q225</f>
        <v>200.87429</v>
      </c>
      <c r="M225" s="301">
        <f>+Криворіж!T225</f>
        <v>276.36</v>
      </c>
      <c r="N225" s="255">
        <f>+Криворіж!Q225</f>
        <v>230.30069</v>
      </c>
      <c r="O225" s="301">
        <f>+'Харків міськ'!T225</f>
        <v>293.45999999999998</v>
      </c>
      <c r="P225" s="255">
        <f>+'Харків міськ'!Q225</f>
        <v>244.55028999999999</v>
      </c>
      <c r="Q225" s="301">
        <f>+Київ!T225</f>
        <v>270.24</v>
      </c>
      <c r="R225" s="255">
        <f>+Київ!Q225</f>
        <v>225.20108999999999</v>
      </c>
      <c r="S225" s="301">
        <f>+Львів!T225</f>
        <v>294.47000000000003</v>
      </c>
      <c r="T225" s="255">
        <f>+Львів!Q225</f>
        <v>245.39209</v>
      </c>
      <c r="U225" s="301">
        <f>+Житомир!T225</f>
        <v>277.14999999999998</v>
      </c>
      <c r="V225" s="255">
        <f>+Житомир!Q225</f>
        <v>230.95948999999999</v>
      </c>
      <c r="W225" s="301">
        <f>+Хмельницький!T225</f>
        <v>268.24</v>
      </c>
      <c r="X225" s="255">
        <f>+Хмельницький!Q225</f>
        <v>223.52968999999999</v>
      </c>
      <c r="Y225" s="301">
        <f>+Вінниця!T225</f>
        <v>259.36</v>
      </c>
      <c r="Z225" s="255">
        <f>+Вінниця!Q225</f>
        <v>216.13649000000001</v>
      </c>
      <c r="AA225" s="301">
        <f>+Дніпропетровськ!T225</f>
        <v>280.39</v>
      </c>
      <c r="AB225" s="255">
        <f>+Дніпропетровськ!Q225</f>
        <v>233.65568999999999</v>
      </c>
      <c r="AC225" s="301">
        <f>+Сумська!T225</f>
        <v>280.39</v>
      </c>
      <c r="AD225" s="255">
        <f>+Сумська!Q225</f>
        <v>233.65568999999999</v>
      </c>
      <c r="AE225" s="301">
        <f>+ІвФранківськ!T225</f>
        <v>254.33</v>
      </c>
      <c r="AF225" s="255">
        <f>+ІвФранківськ!Q225</f>
        <v>211.93968999999998</v>
      </c>
      <c r="AG225" s="301">
        <f>+Миколаїв!T225</f>
        <v>317.66000000000003</v>
      </c>
      <c r="AH225" s="255">
        <f>+Миколаїв!Q225</f>
        <v>264.71688999999998</v>
      </c>
      <c r="AI225" s="301">
        <f>+Усереднене!T225</f>
        <v>383.24</v>
      </c>
      <c r="AJ225" s="255">
        <f>+Усереднене!Q225</f>
        <v>319.37</v>
      </c>
      <c r="AK225" s="301">
        <f>+Усереднена!T225</f>
        <v>278.35000000000002</v>
      </c>
      <c r="AL225" s="255">
        <f>+Усереднена!Q225</f>
        <v>231.95501000000002</v>
      </c>
      <c r="AM225" s="274">
        <f t="shared" si="5"/>
        <v>-0.27371071171368627</v>
      </c>
    </row>
    <row r="226" spans="2:39" ht="45" x14ac:dyDescent="0.25">
      <c r="B226" s="38" t="s">
        <v>323</v>
      </c>
      <c r="C226" s="124" t="s">
        <v>324</v>
      </c>
      <c r="D226" s="85" t="s">
        <v>325</v>
      </c>
      <c r="E226" s="68" t="s">
        <v>251</v>
      </c>
      <c r="F226" s="87" t="s">
        <v>49</v>
      </c>
      <c r="G226" s="290">
        <f>+Кропивницький!T226</f>
        <v>127.46</v>
      </c>
      <c r="H226" s="255">
        <f>+Кропивницький!Q226</f>
        <v>106.21974999999999</v>
      </c>
      <c r="I226" s="301">
        <f>+Дніпро!T226</f>
        <v>117.92</v>
      </c>
      <c r="J226" s="255">
        <f>+Дніпро!Q226</f>
        <v>98.265349999999998</v>
      </c>
      <c r="K226" s="301">
        <f>+Харків!T226</f>
        <v>101.52</v>
      </c>
      <c r="L226" s="255">
        <f>+Харків!Q226</f>
        <v>84.601349999999982</v>
      </c>
      <c r="M226" s="301">
        <f>+Криворіж!T226</f>
        <v>116.23</v>
      </c>
      <c r="N226" s="255">
        <f>+Криворіж!Q226</f>
        <v>96.862349999999992</v>
      </c>
      <c r="O226" s="301">
        <f>+'Харків міськ'!T226</f>
        <v>123.36</v>
      </c>
      <c r="P226" s="255">
        <f>+'Харків міськ'!Q226</f>
        <v>102.80374999999999</v>
      </c>
      <c r="Q226" s="301">
        <f>+Київ!T226</f>
        <v>113.7</v>
      </c>
      <c r="R226" s="255">
        <f>+Київ!Q226</f>
        <v>94.751750000000001</v>
      </c>
      <c r="S226" s="301">
        <f>+Львів!T226</f>
        <v>123.79</v>
      </c>
      <c r="T226" s="255">
        <f>+Львів!Q226</f>
        <v>103.15755</v>
      </c>
      <c r="U226" s="301">
        <f>+Житомир!T226</f>
        <v>116.59</v>
      </c>
      <c r="V226" s="255">
        <f>+Житомир!Q226</f>
        <v>97.155149999999992</v>
      </c>
      <c r="W226" s="301">
        <f>+Хмельницький!T226</f>
        <v>112.87</v>
      </c>
      <c r="X226" s="255">
        <f>+Хмельницький!Q226</f>
        <v>94.056349999999995</v>
      </c>
      <c r="Y226" s="301">
        <f>+Вінниця!T226</f>
        <v>109.16</v>
      </c>
      <c r="Z226" s="255">
        <f>+Вінниця!Q226</f>
        <v>90.969749999999991</v>
      </c>
      <c r="AA226" s="301">
        <f>+Дніпропетровськ!T226</f>
        <v>117.92</v>
      </c>
      <c r="AB226" s="255">
        <f>+Дніпропетровськ!Q226</f>
        <v>98.265349999999998</v>
      </c>
      <c r="AC226" s="301">
        <f>+Сумська!T226</f>
        <v>117.92</v>
      </c>
      <c r="AD226" s="255">
        <f>+Сумська!Q226</f>
        <v>98.265349999999998</v>
      </c>
      <c r="AE226" s="301">
        <f>+ІвФранківськ!T226</f>
        <v>107.07</v>
      </c>
      <c r="AF226" s="255">
        <f>+ІвФранківськ!Q226</f>
        <v>89.225149999999999</v>
      </c>
      <c r="AG226" s="301">
        <f>+Миколаїв!T226</f>
        <v>133.47</v>
      </c>
      <c r="AH226" s="255">
        <f>+Миколаїв!Q226</f>
        <v>111.22175</v>
      </c>
      <c r="AI226" s="301">
        <f>+Усереднене!T226</f>
        <v>159.80000000000001</v>
      </c>
      <c r="AJ226" s="255">
        <f>+Усереднене!Q226</f>
        <v>133.17000000000002</v>
      </c>
      <c r="AK226" s="301">
        <f>+Усереднена!T226</f>
        <v>117.06</v>
      </c>
      <c r="AL226" s="255">
        <f>+Усереднена!Q226</f>
        <v>97.550124999999994</v>
      </c>
      <c r="AM226" s="274">
        <f t="shared" si="5"/>
        <v>-0.26747672148381779</v>
      </c>
    </row>
    <row r="227" spans="2:39" ht="45" x14ac:dyDescent="0.25">
      <c r="B227" s="38" t="s">
        <v>326</v>
      </c>
      <c r="C227" s="131" t="s">
        <v>327</v>
      </c>
      <c r="D227" s="85" t="s">
        <v>325</v>
      </c>
      <c r="E227" s="68" t="s">
        <v>251</v>
      </c>
      <c r="F227" s="87" t="s">
        <v>49</v>
      </c>
      <c r="G227" s="290">
        <f>+Кропивницький!T227</f>
        <v>402.75</v>
      </c>
      <c r="H227" s="255">
        <f>+Кропивницький!Q227</f>
        <v>335.62209000000001</v>
      </c>
      <c r="I227" s="301">
        <f>+Дніпро!T227</f>
        <v>372.59</v>
      </c>
      <c r="J227" s="255">
        <f>+Дніпро!Q227</f>
        <v>310.49009000000001</v>
      </c>
      <c r="K227" s="301">
        <f>+Харків!T227</f>
        <v>320.77999999999997</v>
      </c>
      <c r="L227" s="255">
        <f>+Харків!Q227</f>
        <v>267.31429000000003</v>
      </c>
      <c r="M227" s="301">
        <f>+Криворіж!T227</f>
        <v>367.29</v>
      </c>
      <c r="N227" s="255">
        <f>+Криворіж!Q227</f>
        <v>306.07369</v>
      </c>
      <c r="O227" s="301">
        <f>+'Харків міськ'!T227</f>
        <v>389.82</v>
      </c>
      <c r="P227" s="255">
        <f>+'Харків міськ'!Q227</f>
        <v>324.84949</v>
      </c>
      <c r="Q227" s="301">
        <f>+Київ!T227</f>
        <v>359.27</v>
      </c>
      <c r="R227" s="255">
        <f>+Київ!Q227</f>
        <v>299.38808999999998</v>
      </c>
      <c r="S227" s="301">
        <f>+Львів!T227</f>
        <v>391.15</v>
      </c>
      <c r="T227" s="255">
        <f>+Львів!Q227</f>
        <v>325.95968999999997</v>
      </c>
      <c r="U227" s="301">
        <f>+Житомир!T227</f>
        <v>368.37</v>
      </c>
      <c r="V227" s="255">
        <f>+Житомир!Q227</f>
        <v>306.97649000000001</v>
      </c>
      <c r="W227" s="301">
        <f>+Хмельницький!T227</f>
        <v>356.63</v>
      </c>
      <c r="X227" s="255">
        <f>+Хмельницький!Q227</f>
        <v>297.19209000000001</v>
      </c>
      <c r="Y227" s="301">
        <f>+Вінниця!T227</f>
        <v>344.92</v>
      </c>
      <c r="Z227" s="255">
        <f>+Вінниця!Q227</f>
        <v>287.43209000000002</v>
      </c>
      <c r="AA227" s="301">
        <f>+Дніпропетровськ!T227</f>
        <v>372.59</v>
      </c>
      <c r="AB227" s="255">
        <f>+Дніпропетровськ!Q227</f>
        <v>310.49009000000001</v>
      </c>
      <c r="AC227" s="301">
        <f>+Сумська!T227</f>
        <v>372.59</v>
      </c>
      <c r="AD227" s="255">
        <f>+Сумська!Q227</f>
        <v>310.49009000000001</v>
      </c>
      <c r="AE227" s="301">
        <f>+ІвФранківськ!T227</f>
        <v>338.3</v>
      </c>
      <c r="AF227" s="255">
        <f>+ІвФранківськ!Q227</f>
        <v>281.91768999999999</v>
      </c>
      <c r="AG227" s="301">
        <f>+Миколаїв!T227</f>
        <v>421.72</v>
      </c>
      <c r="AH227" s="255">
        <f>+Миколаїв!Q227</f>
        <v>351.43329</v>
      </c>
      <c r="AI227" s="301">
        <f>+Усереднене!T227</f>
        <v>504.92</v>
      </c>
      <c r="AJ227" s="255">
        <f>+Усереднене!Q227</f>
        <v>420.77</v>
      </c>
      <c r="AK227" s="301">
        <f>+Усереднена!T227</f>
        <v>369.9</v>
      </c>
      <c r="AL227" s="255">
        <f>+Усереднена!Q227</f>
        <v>308.24559500000004</v>
      </c>
      <c r="AM227" s="274">
        <f t="shared" si="5"/>
        <v>-0.26742497088670758</v>
      </c>
    </row>
    <row r="228" spans="2:39" ht="30" x14ac:dyDescent="0.25">
      <c r="B228" s="38" t="s">
        <v>328</v>
      </c>
      <c r="C228" s="124" t="s">
        <v>329</v>
      </c>
      <c r="D228" s="85" t="s">
        <v>320</v>
      </c>
      <c r="E228" s="68" t="s">
        <v>251</v>
      </c>
      <c r="F228" s="87" t="s">
        <v>49</v>
      </c>
      <c r="G228" s="290">
        <f>+Кропивницький!T228</f>
        <v>160.58000000000001</v>
      </c>
      <c r="H228" s="255">
        <f>+Кропивницький!Q228</f>
        <v>133.81766500000001</v>
      </c>
      <c r="I228" s="301">
        <f>+Дніпро!T228</f>
        <v>148.56</v>
      </c>
      <c r="J228" s="255">
        <f>+Дніпро!Q228</f>
        <v>123.80146500000001</v>
      </c>
      <c r="K228" s="301">
        <f>+Харків!T228</f>
        <v>127.9</v>
      </c>
      <c r="L228" s="255">
        <f>+Харків!Q228</f>
        <v>106.587265</v>
      </c>
      <c r="M228" s="301">
        <f>+Криворіж!T228</f>
        <v>146.44999999999999</v>
      </c>
      <c r="N228" s="255">
        <f>+Криворіж!Q228</f>
        <v>122.04466500000001</v>
      </c>
      <c r="O228" s="301">
        <f>+'Харків міськ'!T228</f>
        <v>155.43</v>
      </c>
      <c r="P228" s="255">
        <f>+'Харків міськ'!Q228</f>
        <v>129.52326500000001</v>
      </c>
      <c r="Q228" s="301">
        <f>+Київ!T228</f>
        <v>143.25</v>
      </c>
      <c r="R228" s="255">
        <f>+Київ!Q228</f>
        <v>119.37286499999999</v>
      </c>
      <c r="S228" s="301">
        <f>+Львів!T228</f>
        <v>155.97</v>
      </c>
      <c r="T228" s="255">
        <f>+Львів!Q228</f>
        <v>129.97466500000002</v>
      </c>
      <c r="U228" s="301">
        <f>+Житомир!T228</f>
        <v>146.88</v>
      </c>
      <c r="V228" s="255">
        <f>+Житомир!Q228</f>
        <v>122.39846500000002</v>
      </c>
      <c r="W228" s="301">
        <f>+Хмельницький!T228</f>
        <v>142.19</v>
      </c>
      <c r="X228" s="255">
        <f>+Хмельницький!Q228</f>
        <v>118.49446499999999</v>
      </c>
      <c r="Y228" s="301">
        <f>+Вінниця!T228</f>
        <v>137.52000000000001</v>
      </c>
      <c r="Z228" s="255">
        <f>+Вінниця!Q228</f>
        <v>114.602665</v>
      </c>
      <c r="AA228" s="301">
        <f>+Дніпропетровськ!T228</f>
        <v>148.56</v>
      </c>
      <c r="AB228" s="255">
        <f>+Дніпропетровськ!Q228</f>
        <v>123.80146500000001</v>
      </c>
      <c r="AC228" s="301">
        <f>+Сумська!T228</f>
        <v>148.56</v>
      </c>
      <c r="AD228" s="255">
        <f>+Сумська!Q228</f>
        <v>123.80146500000001</v>
      </c>
      <c r="AE228" s="301">
        <f>+ІвФранківськ!T228</f>
        <v>134.88999999999999</v>
      </c>
      <c r="AF228" s="255">
        <f>+ІвФранківськ!Q228</f>
        <v>112.406665</v>
      </c>
      <c r="AG228" s="301">
        <f>+Миколаїв!T228</f>
        <v>168.15</v>
      </c>
      <c r="AH228" s="255">
        <f>+Миколаїв!Q228</f>
        <v>140.12506500000001</v>
      </c>
      <c r="AI228" s="301">
        <f>+Усереднене!T228</f>
        <v>201.32</v>
      </c>
      <c r="AJ228" s="255">
        <f>+Усереднене!Q228</f>
        <v>167.77</v>
      </c>
      <c r="AK228" s="301">
        <f>+Усереднена!T228</f>
        <v>147.49</v>
      </c>
      <c r="AL228" s="255">
        <f>+Усереднена!Q228</f>
        <v>122.90735749999999</v>
      </c>
      <c r="AM228" s="274">
        <f t="shared" si="5"/>
        <v>-0.26740562973117971</v>
      </c>
    </row>
    <row r="229" spans="2:39" ht="30" x14ac:dyDescent="0.25">
      <c r="B229" s="38" t="s">
        <v>330</v>
      </c>
      <c r="C229" s="124" t="s">
        <v>331</v>
      </c>
      <c r="D229" s="85" t="s">
        <v>320</v>
      </c>
      <c r="E229" s="68" t="s">
        <v>251</v>
      </c>
      <c r="F229" s="87" t="s">
        <v>49</v>
      </c>
      <c r="G229" s="290">
        <f>+Кропивницький!T229</f>
        <v>285.49</v>
      </c>
      <c r="H229" s="255">
        <f>+Кропивницький!Q229</f>
        <v>237.90595999999996</v>
      </c>
      <c r="I229" s="301">
        <f>+Дніпро!T229</f>
        <v>264.11</v>
      </c>
      <c r="J229" s="255">
        <f>+Дніпро!Q229</f>
        <v>220.09395999999998</v>
      </c>
      <c r="K229" s="301">
        <f>+Харків!T229</f>
        <v>227.38</v>
      </c>
      <c r="L229" s="255">
        <f>+Харків!Q229</f>
        <v>189.48416</v>
      </c>
      <c r="M229" s="301">
        <f>+Криворіж!T229</f>
        <v>260.35000000000002</v>
      </c>
      <c r="N229" s="255">
        <f>+Криворіж!Q229</f>
        <v>216.95856000000001</v>
      </c>
      <c r="O229" s="301">
        <f>+'Харків міськ'!T229</f>
        <v>276.32</v>
      </c>
      <c r="P229" s="255">
        <f>+'Харків міськ'!Q229</f>
        <v>230.26875999999999</v>
      </c>
      <c r="Q229" s="301">
        <f>+Київ!T229</f>
        <v>254.67</v>
      </c>
      <c r="R229" s="255">
        <f>+Київ!Q229</f>
        <v>212.22495999999998</v>
      </c>
      <c r="S229" s="301">
        <f>+Львів!T229</f>
        <v>277.27</v>
      </c>
      <c r="T229" s="255">
        <f>+Львів!Q229</f>
        <v>231.06175999999996</v>
      </c>
      <c r="U229" s="301">
        <f>+Житомир!T229</f>
        <v>261.13</v>
      </c>
      <c r="V229" s="255">
        <f>+Житомир!Q229</f>
        <v>217.60515999999998</v>
      </c>
      <c r="W229" s="301">
        <f>+Хмельницький!T229</f>
        <v>252.8</v>
      </c>
      <c r="X229" s="255">
        <f>+Хмельницький!Q229</f>
        <v>210.66335999999998</v>
      </c>
      <c r="Y229" s="301">
        <f>+Вінниця!T229</f>
        <v>244.5</v>
      </c>
      <c r="Z229" s="255">
        <f>+Вінниця!Q229</f>
        <v>203.74596</v>
      </c>
      <c r="AA229" s="301">
        <f>+Дніпропетровськ!T229</f>
        <v>264.11</v>
      </c>
      <c r="AB229" s="255">
        <f>+Дніпропетровськ!Q229</f>
        <v>220.09395999999998</v>
      </c>
      <c r="AC229" s="301">
        <f>+Сумська!T229</f>
        <v>264.11</v>
      </c>
      <c r="AD229" s="255">
        <f>+Сумська!Q229</f>
        <v>220.09395999999998</v>
      </c>
      <c r="AE229" s="301">
        <f>+ІвФранківськ!T229</f>
        <v>239.81</v>
      </c>
      <c r="AF229" s="255">
        <f>+ІвФранківськ!Q229</f>
        <v>199.84196</v>
      </c>
      <c r="AG229" s="301">
        <f>+Миколаїв!T229</f>
        <v>298.94</v>
      </c>
      <c r="AH229" s="255">
        <f>+Миколаїв!Q229</f>
        <v>249.11776</v>
      </c>
      <c r="AI229" s="301">
        <f>+Усереднене!T229</f>
        <v>357.9</v>
      </c>
      <c r="AJ229" s="255">
        <f>+Усереднене!Q229</f>
        <v>298.25</v>
      </c>
      <c r="AK229" s="301">
        <f>+Усереднена!T229</f>
        <v>262.20999999999998</v>
      </c>
      <c r="AL229" s="255">
        <f>+Усереднена!Q229</f>
        <v>218.50307999999998</v>
      </c>
      <c r="AM229" s="274">
        <f t="shared" si="5"/>
        <v>-0.26738279966471085</v>
      </c>
    </row>
    <row r="230" spans="2:39" ht="30" x14ac:dyDescent="0.25">
      <c r="B230" s="38" t="s">
        <v>332</v>
      </c>
      <c r="C230" s="132" t="s">
        <v>333</v>
      </c>
      <c r="D230" s="85" t="s">
        <v>320</v>
      </c>
      <c r="E230" s="68" t="s">
        <v>251</v>
      </c>
      <c r="F230" s="87" t="s">
        <v>49</v>
      </c>
      <c r="G230" s="290">
        <f>+Кропивницький!T230</f>
        <v>81.569999999999993</v>
      </c>
      <c r="H230" s="255">
        <f>+Кропивницький!Q230</f>
        <v>67.974559999999997</v>
      </c>
      <c r="I230" s="301">
        <f>+Дніпро!T230</f>
        <v>75.459999999999994</v>
      </c>
      <c r="J230" s="255">
        <f>+Дніпро!Q230</f>
        <v>62.887160000000002</v>
      </c>
      <c r="K230" s="301">
        <f>+Харків!T230</f>
        <v>64.97</v>
      </c>
      <c r="L230" s="255">
        <f>+Харків!Q230</f>
        <v>54.139759999999995</v>
      </c>
      <c r="M230" s="301">
        <f>+Криворіж!T230</f>
        <v>74.400000000000006</v>
      </c>
      <c r="N230" s="255">
        <f>+Криворіж!Q230</f>
        <v>61.996560000000002</v>
      </c>
      <c r="O230" s="301">
        <f>+'Харків міськ'!T230</f>
        <v>78.95</v>
      </c>
      <c r="P230" s="255">
        <f>+'Харків міськ'!Q230</f>
        <v>65.790759999999992</v>
      </c>
      <c r="Q230" s="301">
        <f>+Київ!T230</f>
        <v>72.760000000000005</v>
      </c>
      <c r="R230" s="255">
        <f>+Київ!Q230</f>
        <v>60.630160000000004</v>
      </c>
      <c r="S230" s="301">
        <f>+Львів!T230</f>
        <v>79.23</v>
      </c>
      <c r="T230" s="255">
        <f>+Львів!Q230</f>
        <v>66.022559999999999</v>
      </c>
      <c r="U230" s="301">
        <f>+Житомир!T230</f>
        <v>74.62</v>
      </c>
      <c r="V230" s="255">
        <f>+Житомир!Q230</f>
        <v>62.179559999999995</v>
      </c>
      <c r="W230" s="301">
        <f>+Хмельницький!T230</f>
        <v>72.23</v>
      </c>
      <c r="X230" s="255">
        <f>+Хмельницький!Q230</f>
        <v>60.190960000000004</v>
      </c>
      <c r="Y230" s="301">
        <f>+Вінниця!T230</f>
        <v>69.86</v>
      </c>
      <c r="Z230" s="255">
        <f>+Вінниця!Q230</f>
        <v>58.214559999999999</v>
      </c>
      <c r="AA230" s="301">
        <f>+Дніпропетровськ!T230</f>
        <v>75.459999999999994</v>
      </c>
      <c r="AB230" s="255">
        <f>+Дніпропетровськ!Q230</f>
        <v>62.887160000000002</v>
      </c>
      <c r="AC230" s="301">
        <f>+Сумська!T230</f>
        <v>75.459999999999994</v>
      </c>
      <c r="AD230" s="255">
        <f>+Сумська!Q230</f>
        <v>62.887160000000002</v>
      </c>
      <c r="AE230" s="301">
        <f>+ІвФранківськ!T230</f>
        <v>68.53</v>
      </c>
      <c r="AF230" s="255">
        <f>+ІвФранківськ!Q230</f>
        <v>57.10436</v>
      </c>
      <c r="AG230" s="301">
        <f>+Миколаїв!T230</f>
        <v>85.41</v>
      </c>
      <c r="AH230" s="255">
        <f>+Миколаїв!Q230</f>
        <v>71.170959999999994</v>
      </c>
      <c r="AI230" s="301">
        <f>+Усереднене!T230</f>
        <v>102.26</v>
      </c>
      <c r="AJ230" s="255">
        <f>+Усереднене!Q230</f>
        <v>85.22</v>
      </c>
      <c r="AK230" s="301">
        <f>+Усереднена!T230</f>
        <v>74.92</v>
      </c>
      <c r="AL230" s="255">
        <f>+Усереднена!Q230</f>
        <v>62.430880000000002</v>
      </c>
      <c r="AM230" s="274">
        <f t="shared" si="5"/>
        <v>-0.26741516076038485</v>
      </c>
    </row>
    <row r="231" spans="2:39" ht="30" x14ac:dyDescent="0.25">
      <c r="B231" s="38" t="s">
        <v>334</v>
      </c>
      <c r="C231" s="124" t="s">
        <v>335</v>
      </c>
      <c r="D231" s="85" t="s">
        <v>320</v>
      </c>
      <c r="E231" s="68" t="s">
        <v>251</v>
      </c>
      <c r="F231" s="87" t="s">
        <v>49</v>
      </c>
      <c r="G231" s="290">
        <f>+Кропивницький!T231</f>
        <v>527.65</v>
      </c>
      <c r="H231" s="255">
        <f>+Кропивницький!Q231</f>
        <v>439.71038499999997</v>
      </c>
      <c r="I231" s="301">
        <f>+Дніпро!T231</f>
        <v>488.14</v>
      </c>
      <c r="J231" s="255">
        <f>+Дніпро!Q231</f>
        <v>406.78258499999993</v>
      </c>
      <c r="K231" s="301">
        <f>+Харків!T231</f>
        <v>420.25</v>
      </c>
      <c r="L231" s="255">
        <f>+Харків!Q231</f>
        <v>350.21118499999994</v>
      </c>
      <c r="M231" s="301">
        <f>+Криворіж!T231</f>
        <v>481.2</v>
      </c>
      <c r="N231" s="255">
        <f>+Криворіж!Q231</f>
        <v>400.99978499999997</v>
      </c>
      <c r="O231" s="301">
        <f>+'Харків міськ'!T231</f>
        <v>510.71</v>
      </c>
      <c r="P231" s="255">
        <f>+'Харків міськ'!Q231</f>
        <v>425.59498499999995</v>
      </c>
      <c r="Q231" s="301">
        <f>+Київ!T231</f>
        <v>470.67</v>
      </c>
      <c r="R231" s="255">
        <f>+Київ!Q231</f>
        <v>392.22798499999993</v>
      </c>
      <c r="S231" s="301">
        <f>+Львів!T231</f>
        <v>512.47</v>
      </c>
      <c r="T231" s="255">
        <f>+Львів!Q231</f>
        <v>427.05898499999995</v>
      </c>
      <c r="U231" s="301">
        <f>+Житомир!T231</f>
        <v>482.62</v>
      </c>
      <c r="V231" s="255">
        <f>+Житомир!Q231</f>
        <v>402.18318499999998</v>
      </c>
      <c r="W231" s="301">
        <f>+Хмельницький!T231</f>
        <v>467.22</v>
      </c>
      <c r="X231" s="255">
        <f>+Хмельницький!Q231</f>
        <v>389.34878499999996</v>
      </c>
      <c r="Y231" s="301">
        <f>+Вінниця!T231</f>
        <v>451.89</v>
      </c>
      <c r="Z231" s="255">
        <f>+Вінниця!Q231</f>
        <v>376.57538499999998</v>
      </c>
      <c r="AA231" s="301">
        <f>+Дніпропетровськ!T231</f>
        <v>488.14</v>
      </c>
      <c r="AB231" s="255">
        <f>+Дніпропетровськ!Q231</f>
        <v>406.78258499999993</v>
      </c>
      <c r="AC231" s="301">
        <f>+Сумська!T231</f>
        <v>488.14</v>
      </c>
      <c r="AD231" s="255">
        <f>+Сумська!Q231</f>
        <v>406.78258499999993</v>
      </c>
      <c r="AE231" s="301">
        <f>+ІвФранківськ!T231</f>
        <v>443.22</v>
      </c>
      <c r="AF231" s="255">
        <f>+ІвФранківськ!Q231</f>
        <v>369.35298499999993</v>
      </c>
      <c r="AG231" s="301">
        <f>+Миколаїв!T231</f>
        <v>552.5</v>
      </c>
      <c r="AH231" s="255">
        <f>+Миколаїв!Q231</f>
        <v>460.41378499999996</v>
      </c>
      <c r="AI231" s="301">
        <f>+Усереднене!T231</f>
        <v>661.5</v>
      </c>
      <c r="AJ231" s="255">
        <f>+Усереднене!Q231</f>
        <v>551.25</v>
      </c>
      <c r="AK231" s="301">
        <f>+Усереднена!T231</f>
        <v>484.62</v>
      </c>
      <c r="AL231" s="255">
        <f>+Усереднена!Q231</f>
        <v>403.84131749999995</v>
      </c>
      <c r="AM231" s="274">
        <f t="shared" si="5"/>
        <v>-0.26740804081632663</v>
      </c>
    </row>
    <row r="232" spans="2:39" ht="30" x14ac:dyDescent="0.25">
      <c r="B232" s="38" t="s">
        <v>336</v>
      </c>
      <c r="C232" s="132" t="s">
        <v>337</v>
      </c>
      <c r="D232" s="85" t="s">
        <v>320</v>
      </c>
      <c r="E232" s="68" t="s">
        <v>251</v>
      </c>
      <c r="F232" s="87" t="s">
        <v>49</v>
      </c>
      <c r="G232" s="290">
        <f>+Кропивницький!T232</f>
        <v>201.37</v>
      </c>
      <c r="H232" s="255">
        <f>+Кропивницький!Q232</f>
        <v>167.81214500000002</v>
      </c>
      <c r="I232" s="301">
        <f>+Дніпро!T232</f>
        <v>186.28</v>
      </c>
      <c r="J232" s="255">
        <f>+Дніпро!Q232</f>
        <v>155.23394500000001</v>
      </c>
      <c r="K232" s="301">
        <f>+Харків!T232</f>
        <v>160.38</v>
      </c>
      <c r="L232" s="255">
        <f>+Харків!Q232</f>
        <v>133.65214500000002</v>
      </c>
      <c r="M232" s="301">
        <f>+Криворіж!T232</f>
        <v>183.63</v>
      </c>
      <c r="N232" s="255">
        <f>+Криворіж!Q232</f>
        <v>153.025745</v>
      </c>
      <c r="O232" s="301">
        <f>+'Харків міськ'!T232</f>
        <v>194.9</v>
      </c>
      <c r="P232" s="255">
        <f>+'Харків міськ'!Q232</f>
        <v>162.41974500000001</v>
      </c>
      <c r="Q232" s="301">
        <f>+Київ!T232</f>
        <v>179.62</v>
      </c>
      <c r="R232" s="255">
        <f>+Київ!Q232</f>
        <v>149.68294500000002</v>
      </c>
      <c r="S232" s="301">
        <f>+Львів!T232</f>
        <v>195.58</v>
      </c>
      <c r="T232" s="255">
        <f>+Львів!Q232</f>
        <v>162.98094499999999</v>
      </c>
      <c r="U232" s="301">
        <f>+Житомир!T232</f>
        <v>184.19</v>
      </c>
      <c r="V232" s="255">
        <f>+Житомир!Q232</f>
        <v>153.48934500000001</v>
      </c>
      <c r="W232" s="301">
        <f>+Хмельницький!T232</f>
        <v>178.3</v>
      </c>
      <c r="X232" s="255">
        <f>+Хмельницький!Q232</f>
        <v>148.584945</v>
      </c>
      <c r="Y232" s="301">
        <f>+Вінниця!T232</f>
        <v>172.46</v>
      </c>
      <c r="Z232" s="255">
        <f>+Вінниця!Q232</f>
        <v>143.71714500000002</v>
      </c>
      <c r="AA232" s="301">
        <f>+Дніпропетровськ!T232</f>
        <v>186.28</v>
      </c>
      <c r="AB232" s="255">
        <f>+Дніпропетровськ!Q232</f>
        <v>155.23394500000001</v>
      </c>
      <c r="AC232" s="301">
        <f>+Сумська!T232</f>
        <v>186.28</v>
      </c>
      <c r="AD232" s="255">
        <f>+Сумська!Q232</f>
        <v>155.23394500000001</v>
      </c>
      <c r="AE232" s="301">
        <f>+ІвФранківськ!T232</f>
        <v>169.15</v>
      </c>
      <c r="AF232" s="255">
        <f>+ІвФранківськ!Q232</f>
        <v>140.959945</v>
      </c>
      <c r="AG232" s="301">
        <f>+Миколаїв!T232</f>
        <v>210.85</v>
      </c>
      <c r="AH232" s="255">
        <f>+Миколаїв!Q232</f>
        <v>175.705545</v>
      </c>
      <c r="AI232" s="301">
        <f>+Усереднене!T232</f>
        <v>252.47</v>
      </c>
      <c r="AJ232" s="255">
        <f>+Усереднене!Q232</f>
        <v>210.39</v>
      </c>
      <c r="AK232" s="301">
        <f>+Усереднена!T232</f>
        <v>184.95</v>
      </c>
      <c r="AL232" s="255">
        <f>+Усереднена!Q232</f>
        <v>154.11779750000002</v>
      </c>
      <c r="AM232" s="274">
        <f t="shared" si="5"/>
        <v>-0.26746614620466735</v>
      </c>
    </row>
    <row r="233" spans="2:39" ht="30" x14ac:dyDescent="0.25">
      <c r="B233" s="38" t="s">
        <v>338</v>
      </c>
      <c r="C233" s="133" t="s">
        <v>339</v>
      </c>
      <c r="D233" s="85"/>
      <c r="E233" s="68" t="s">
        <v>251</v>
      </c>
      <c r="F233" s="87" t="s">
        <v>49</v>
      </c>
      <c r="G233" s="290">
        <f>+Кропивницький!T233</f>
        <v>30.59</v>
      </c>
      <c r="H233" s="255">
        <f>+Кропивницький!Q233</f>
        <v>25.488659999999999</v>
      </c>
      <c r="I233" s="301">
        <f>+Дніпро!T233</f>
        <v>28.3</v>
      </c>
      <c r="J233" s="255">
        <f>+Дніпро!Q233</f>
        <v>23.585460000000001</v>
      </c>
      <c r="K233" s="301">
        <f>+Харків!T233</f>
        <v>24.36</v>
      </c>
      <c r="L233" s="255">
        <f>+Харків!Q233</f>
        <v>20.303660000000001</v>
      </c>
      <c r="M233" s="301">
        <f>+Криворіж!T233</f>
        <v>27.89</v>
      </c>
      <c r="N233" s="255">
        <f>+Криворіж!Q233</f>
        <v>23.243859999999998</v>
      </c>
      <c r="O233" s="301">
        <f>+'Харків міськ'!T233</f>
        <v>29.61</v>
      </c>
      <c r="P233" s="255">
        <f>+'Харків міськ'!Q233</f>
        <v>24.67126</v>
      </c>
      <c r="Q233" s="301">
        <f>+Київ!T233</f>
        <v>27.29</v>
      </c>
      <c r="R233" s="255">
        <f>+Київ!Q233</f>
        <v>22.743659999999998</v>
      </c>
      <c r="S233" s="301">
        <f>+Львів!T233</f>
        <v>29.71</v>
      </c>
      <c r="T233" s="255">
        <f>+Львів!Q233</f>
        <v>24.75666</v>
      </c>
      <c r="U233" s="301">
        <f>+Житомир!T233</f>
        <v>27.98</v>
      </c>
      <c r="V233" s="255">
        <f>+Житомир!Q233</f>
        <v>23.317060000000001</v>
      </c>
      <c r="W233" s="301">
        <f>+Хмельницький!T233</f>
        <v>27.09</v>
      </c>
      <c r="X233" s="255">
        <f>+Хмельницький!Q233</f>
        <v>22.572860000000002</v>
      </c>
      <c r="Y233" s="301">
        <f>+Вінниця!T233</f>
        <v>26.19</v>
      </c>
      <c r="Z233" s="255">
        <f>+Вінниця!Q233</f>
        <v>21.828659999999999</v>
      </c>
      <c r="AA233" s="301">
        <f>+Дніпропетровськ!T233</f>
        <v>28.3</v>
      </c>
      <c r="AB233" s="255">
        <f>+Дніпропетровськ!Q233</f>
        <v>23.585460000000001</v>
      </c>
      <c r="AC233" s="301">
        <f>+Сумська!T233</f>
        <v>28.3</v>
      </c>
      <c r="AD233" s="255">
        <f>+Сумська!Q233</f>
        <v>23.585460000000001</v>
      </c>
      <c r="AE233" s="301">
        <f>+ІвФранківськ!T233</f>
        <v>25.7</v>
      </c>
      <c r="AF233" s="255">
        <f>+ІвФранківськ!Q233</f>
        <v>21.41386</v>
      </c>
      <c r="AG233" s="301">
        <f>+Миколаїв!T233</f>
        <v>32.04</v>
      </c>
      <c r="AH233" s="255">
        <f>+Миколаїв!Q233</f>
        <v>26.696460000000002</v>
      </c>
      <c r="AI233" s="301">
        <f>+Усереднене!T233</f>
        <v>38.35</v>
      </c>
      <c r="AJ233" s="255">
        <f>+Усереднене!Q233</f>
        <v>31.959999999999997</v>
      </c>
      <c r="AK233" s="301">
        <f>+Усереднена!T233</f>
        <v>28.09</v>
      </c>
      <c r="AL233" s="255">
        <f>+Усереднена!Q233</f>
        <v>23.41283</v>
      </c>
      <c r="AM233" s="274">
        <f t="shared" si="5"/>
        <v>-0.26743335419274089</v>
      </c>
    </row>
    <row r="234" spans="2:39" ht="30" x14ac:dyDescent="0.25">
      <c r="B234" s="38" t="s">
        <v>340</v>
      </c>
      <c r="C234" s="124" t="s">
        <v>341</v>
      </c>
      <c r="D234" s="85"/>
      <c r="E234" s="68" t="s">
        <v>251</v>
      </c>
      <c r="F234" s="87" t="s">
        <v>49</v>
      </c>
      <c r="G234" s="290">
        <f>+Кропивницький!T234</f>
        <v>12.74</v>
      </c>
      <c r="H234" s="255">
        <f>+Кропивницький!Q234</f>
        <v>10.612875000000001</v>
      </c>
      <c r="I234" s="301">
        <f>+Дніпро!T234</f>
        <v>11.78</v>
      </c>
      <c r="J234" s="255">
        <f>+Дніпро!Q234</f>
        <v>9.8198749999999997</v>
      </c>
      <c r="K234" s="301">
        <f>+Харків!T234</f>
        <v>10.14</v>
      </c>
      <c r="L234" s="255">
        <f>+Харків!Q234</f>
        <v>8.453475000000001</v>
      </c>
      <c r="M234" s="301">
        <f>+Криворіж!T234</f>
        <v>11.62</v>
      </c>
      <c r="N234" s="255">
        <f>+Криворіж!Q234</f>
        <v>9.6856749999999998</v>
      </c>
      <c r="O234" s="301">
        <f>+'Харків міськ'!T234</f>
        <v>12.34</v>
      </c>
      <c r="P234" s="255">
        <f>+'Харків міськ'!Q234</f>
        <v>10.283475000000001</v>
      </c>
      <c r="Q234" s="301">
        <f>+Київ!T234</f>
        <v>11.36</v>
      </c>
      <c r="R234" s="255">
        <f>+Київ!Q234</f>
        <v>9.466075</v>
      </c>
      <c r="S234" s="301">
        <f>+Львів!T234</f>
        <v>12.37</v>
      </c>
      <c r="T234" s="255">
        <f>+Львів!Q234</f>
        <v>10.307874999999999</v>
      </c>
      <c r="U234" s="301">
        <f>+Житомир!T234</f>
        <v>11.65</v>
      </c>
      <c r="V234" s="255">
        <f>+Житомир!Q234</f>
        <v>9.7100749999999998</v>
      </c>
      <c r="W234" s="301">
        <f>+Хмельницький!T234</f>
        <v>11.29</v>
      </c>
      <c r="X234" s="255">
        <f>+Хмельницький!Q234</f>
        <v>9.4050750000000001</v>
      </c>
      <c r="Y234" s="301">
        <f>+Вінниця!T234</f>
        <v>10.91</v>
      </c>
      <c r="Z234" s="255">
        <f>+Вінниця!Q234</f>
        <v>9.0878750000000004</v>
      </c>
      <c r="AA234" s="301">
        <f>+Дніпропетровськ!T234</f>
        <v>11.78</v>
      </c>
      <c r="AB234" s="255">
        <f>+Дніпропетровськ!Q234</f>
        <v>9.8198749999999997</v>
      </c>
      <c r="AC234" s="301">
        <f>+Сумська!T234</f>
        <v>11.78</v>
      </c>
      <c r="AD234" s="255">
        <f>+Сумська!Q234</f>
        <v>9.8198749999999997</v>
      </c>
      <c r="AE234" s="301">
        <f>+ІвФранківськ!T234</f>
        <v>10.7</v>
      </c>
      <c r="AF234" s="255">
        <f>+ІвФранківськ!Q234</f>
        <v>8.9170750000000005</v>
      </c>
      <c r="AG234" s="301">
        <f>+Миколаїв!T234</f>
        <v>13.34</v>
      </c>
      <c r="AH234" s="255">
        <f>+Миколаїв!Q234</f>
        <v>11.113075</v>
      </c>
      <c r="AI234" s="301">
        <f>+Усереднене!T234</f>
        <v>15.96</v>
      </c>
      <c r="AJ234" s="255">
        <f>+Усереднене!Q234</f>
        <v>13.3</v>
      </c>
      <c r="AK234" s="301">
        <f>+Усереднена!T234</f>
        <v>11.709999999999999</v>
      </c>
      <c r="AL234" s="255">
        <f>+Усереднена!Q234</f>
        <v>9.7520124999999993</v>
      </c>
      <c r="AM234" s="274">
        <f t="shared" si="5"/>
        <v>-0.26676597744360914</v>
      </c>
    </row>
    <row r="235" spans="2:39" ht="30" x14ac:dyDescent="0.25">
      <c r="B235" s="38" t="s">
        <v>134</v>
      </c>
      <c r="C235" s="127" t="s">
        <v>342</v>
      </c>
      <c r="D235" s="85"/>
      <c r="E235" s="68" t="s">
        <v>217</v>
      </c>
      <c r="F235" s="87" t="s">
        <v>218</v>
      </c>
      <c r="G235" s="290">
        <f>+Кропивницький!T235</f>
        <v>106.89</v>
      </c>
      <c r="H235" s="255">
        <f>+Кропивницький!Q235</f>
        <v>89.074765000000014</v>
      </c>
      <c r="I235" s="301">
        <f>+Дніпро!T235</f>
        <v>99.09</v>
      </c>
      <c r="J235" s="255">
        <f>+Дніпро!Q235</f>
        <v>82.572165000000012</v>
      </c>
      <c r="K235" s="301">
        <f>+Харків!T235</f>
        <v>85.68</v>
      </c>
      <c r="L235" s="255">
        <f>+Харків!Q235</f>
        <v>71.396965000000009</v>
      </c>
      <c r="M235" s="301">
        <f>+Криворіж!T235</f>
        <v>97.71</v>
      </c>
      <c r="N235" s="255">
        <f>+Криворіж!Q235</f>
        <v>81.425364999999999</v>
      </c>
      <c r="O235" s="301">
        <f>+'Харків міськ'!T235</f>
        <v>103.55</v>
      </c>
      <c r="P235" s="255">
        <f>+'Харків міськ'!Q235</f>
        <v>86.293165000000016</v>
      </c>
      <c r="Q235" s="301">
        <f>+Київ!T235</f>
        <v>95.65</v>
      </c>
      <c r="R235" s="255">
        <f>+Київ!Q235</f>
        <v>79.705165000000022</v>
      </c>
      <c r="S235" s="301">
        <f>+Львів!T235</f>
        <v>103.89</v>
      </c>
      <c r="T235" s="255">
        <f>+Львів!Q235</f>
        <v>86.573765000000009</v>
      </c>
      <c r="U235" s="301">
        <f>+Житомир!T235</f>
        <v>97.99</v>
      </c>
      <c r="V235" s="255">
        <f>+Житомир!Q235</f>
        <v>81.65716500000002</v>
      </c>
      <c r="W235" s="301">
        <f>+Хмельницький!T235</f>
        <v>94.96</v>
      </c>
      <c r="X235" s="255">
        <f>+Хмельницький!Q235</f>
        <v>79.131765000000001</v>
      </c>
      <c r="Y235" s="301">
        <f>+Вінниця!T235</f>
        <v>91.93</v>
      </c>
      <c r="Z235" s="255">
        <f>+Вінниця!Q235</f>
        <v>76.606365000000011</v>
      </c>
      <c r="AA235" s="301">
        <f>+Дніпропетровськ!T235</f>
        <v>99.09</v>
      </c>
      <c r="AB235" s="255">
        <f>+Дніпропетровськ!Q235</f>
        <v>82.572165000000012</v>
      </c>
      <c r="AC235" s="301">
        <f>+Сумська!T235</f>
        <v>99.09</v>
      </c>
      <c r="AD235" s="255">
        <f>+Сумська!Q235</f>
        <v>82.572165000000012</v>
      </c>
      <c r="AE235" s="301">
        <f>+ІвФранківськ!T235</f>
        <v>90.21</v>
      </c>
      <c r="AF235" s="255">
        <f>+ІвФранківськ!Q235</f>
        <v>75.178965000000005</v>
      </c>
      <c r="AG235" s="301">
        <f>+Миколаїв!T235</f>
        <v>111.81</v>
      </c>
      <c r="AH235" s="255">
        <f>+Миколаїв!Q235</f>
        <v>93.17396500000001</v>
      </c>
      <c r="AI235" s="301">
        <f>+Усереднене!T235</f>
        <v>130.66999999999999</v>
      </c>
      <c r="AJ235" s="255">
        <f>+Усереднене!Q235</f>
        <v>108.89000000000001</v>
      </c>
      <c r="AK235" s="301">
        <f>+Усереднена!T235</f>
        <v>98.39</v>
      </c>
      <c r="AL235" s="255">
        <f>+Усереднена!Q235</f>
        <v>81.994190000000003</v>
      </c>
      <c r="AM235" s="274">
        <f t="shared" si="5"/>
        <v>-0.2469998163284049</v>
      </c>
    </row>
    <row r="236" spans="2:39" ht="30" x14ac:dyDescent="0.25">
      <c r="B236" s="38" t="s">
        <v>343</v>
      </c>
      <c r="C236" s="127" t="s">
        <v>344</v>
      </c>
      <c r="D236" s="85"/>
      <c r="E236" s="68" t="s">
        <v>217</v>
      </c>
      <c r="F236" s="87" t="s">
        <v>218</v>
      </c>
      <c r="G236" s="290">
        <f>+Кропивницький!T236</f>
        <v>126.77</v>
      </c>
      <c r="H236" s="255">
        <f>+Кропивницький!Q236</f>
        <v>105.64500500000001</v>
      </c>
      <c r="I236" s="301">
        <f>+Дніпро!T236</f>
        <v>117.52</v>
      </c>
      <c r="J236" s="255">
        <f>+Дніпро!Q236</f>
        <v>97.934605000000005</v>
      </c>
      <c r="K236" s="301">
        <f>+Харків!T236</f>
        <v>101.62</v>
      </c>
      <c r="L236" s="255">
        <f>+Харків!Q236</f>
        <v>84.685405000000003</v>
      </c>
      <c r="M236" s="301">
        <f>+Криворіж!T236</f>
        <v>115.9</v>
      </c>
      <c r="N236" s="255">
        <f>+Криворіж!Q236</f>
        <v>96.580405000000013</v>
      </c>
      <c r="O236" s="301">
        <f>+'Харків міськ'!T236</f>
        <v>122.81</v>
      </c>
      <c r="P236" s="255">
        <f>+'Харків міськ'!Q236</f>
        <v>102.33880500000001</v>
      </c>
      <c r="Q236" s="301">
        <f>+Київ!T236</f>
        <v>113.44</v>
      </c>
      <c r="R236" s="255">
        <f>+Київ!Q236</f>
        <v>94.530805000000015</v>
      </c>
      <c r="S236" s="301">
        <f>+Львів!T236</f>
        <v>123.22</v>
      </c>
      <c r="T236" s="255">
        <f>+Львів!Q236</f>
        <v>102.68040500000001</v>
      </c>
      <c r="U236" s="301">
        <f>+Житомир!T236</f>
        <v>116.22</v>
      </c>
      <c r="V236" s="255">
        <f>+Житомир!Q236</f>
        <v>96.848805000000013</v>
      </c>
      <c r="W236" s="301">
        <f>+Хмельницький!T236</f>
        <v>112.62</v>
      </c>
      <c r="X236" s="255">
        <f>+Хмельницький!Q236</f>
        <v>93.847605000000016</v>
      </c>
      <c r="Y236" s="301">
        <f>+Вінниця!T236</f>
        <v>109.03</v>
      </c>
      <c r="Z236" s="255">
        <f>+Вінниця!Q236</f>
        <v>90.858605000000011</v>
      </c>
      <c r="AA236" s="301">
        <f>+Дніпропетровськ!T236</f>
        <v>117.52</v>
      </c>
      <c r="AB236" s="255">
        <f>+Дніпропетровськ!Q236</f>
        <v>97.934605000000005</v>
      </c>
      <c r="AC236" s="301">
        <f>+Сумська!T236</f>
        <v>117.52</v>
      </c>
      <c r="AD236" s="255">
        <f>+Сумська!Q236</f>
        <v>97.934605000000005</v>
      </c>
      <c r="AE236" s="301">
        <f>+ІвФранківськ!T236</f>
        <v>107</v>
      </c>
      <c r="AF236" s="255">
        <f>+ІвФранківськ!Q236</f>
        <v>89.16280500000002</v>
      </c>
      <c r="AG236" s="301">
        <f>+Миколаїв!T236</f>
        <v>132.6</v>
      </c>
      <c r="AH236" s="255">
        <f>+Миколаїв!Q236</f>
        <v>110.50060500000001</v>
      </c>
      <c r="AI236" s="301">
        <f>+Усереднене!T236</f>
        <v>154.97999999999999</v>
      </c>
      <c r="AJ236" s="255">
        <f>+Усереднене!Q236</f>
        <v>129.15</v>
      </c>
      <c r="AK236" s="301">
        <f>+Усереднена!T236</f>
        <v>116.7</v>
      </c>
      <c r="AL236" s="255">
        <f>+Усереднена!Q236</f>
        <v>97.246830000000017</v>
      </c>
      <c r="AM236" s="274">
        <f t="shared" si="5"/>
        <v>-0.24702415795586519</v>
      </c>
    </row>
    <row r="237" spans="2:39" ht="30" x14ac:dyDescent="0.25">
      <c r="B237" s="38" t="s">
        <v>345</v>
      </c>
      <c r="C237" s="127" t="s">
        <v>346</v>
      </c>
      <c r="D237" s="85"/>
      <c r="E237" s="68" t="s">
        <v>251</v>
      </c>
      <c r="F237" s="87" t="s">
        <v>49</v>
      </c>
      <c r="G237" s="290">
        <f>+Кропивницький!T237</f>
        <v>63.72</v>
      </c>
      <c r="H237" s="255">
        <f>+Кропивницький!Q237</f>
        <v>53.098774999999996</v>
      </c>
      <c r="I237" s="301">
        <f>+Дніпро!T237</f>
        <v>58.95</v>
      </c>
      <c r="J237" s="255">
        <f>+Дніпро!Q237</f>
        <v>49.121574999999993</v>
      </c>
      <c r="K237" s="301">
        <f>+Харків!T237</f>
        <v>50.75</v>
      </c>
      <c r="L237" s="255">
        <f>+Харків!Q237</f>
        <v>42.289574999999992</v>
      </c>
      <c r="M237" s="301">
        <f>+Криворіж!T237</f>
        <v>58.11</v>
      </c>
      <c r="N237" s="255">
        <f>+Криворіж!Q237</f>
        <v>48.426174999999994</v>
      </c>
      <c r="O237" s="301">
        <f>+'Харків міськ'!T237</f>
        <v>61.68</v>
      </c>
      <c r="P237" s="255">
        <f>+'Харків міськ'!Q237</f>
        <v>51.402974999999998</v>
      </c>
      <c r="Q237" s="301">
        <f>+Київ!T237</f>
        <v>56.84</v>
      </c>
      <c r="R237" s="255">
        <f>+Київ!Q237</f>
        <v>47.364774999999995</v>
      </c>
      <c r="S237" s="301">
        <f>+Львів!T237</f>
        <v>61.89</v>
      </c>
      <c r="T237" s="255">
        <f>+Львів!Q237</f>
        <v>51.573774999999998</v>
      </c>
      <c r="U237" s="301">
        <f>+Житомир!T237</f>
        <v>58.29</v>
      </c>
      <c r="V237" s="255">
        <f>+Житомир!Q237</f>
        <v>48.572574999999993</v>
      </c>
      <c r="W237" s="301">
        <f>+Хмельницький!T237</f>
        <v>56.43</v>
      </c>
      <c r="X237" s="255">
        <f>+Хмельницький!Q237</f>
        <v>47.023174999999995</v>
      </c>
      <c r="Y237" s="301">
        <f>+Вінниця!T237</f>
        <v>54.57</v>
      </c>
      <c r="Z237" s="255">
        <f>+Вінниця!Q237</f>
        <v>45.473774999999989</v>
      </c>
      <c r="AA237" s="301">
        <f>+Дніпропетровськ!T237</f>
        <v>58.95</v>
      </c>
      <c r="AB237" s="255">
        <f>+Дніпропетровськ!Q237</f>
        <v>49.121574999999993</v>
      </c>
      <c r="AC237" s="301">
        <f>+Сумська!T237</f>
        <v>58.95</v>
      </c>
      <c r="AD237" s="255">
        <f>+Сумська!Q237</f>
        <v>49.121574999999993</v>
      </c>
      <c r="AE237" s="301">
        <f>+ІвФранківськ!T237</f>
        <v>53.53</v>
      </c>
      <c r="AF237" s="255">
        <f>+ІвФранківськ!Q237</f>
        <v>44.607574999999997</v>
      </c>
      <c r="AG237" s="301">
        <f>+Миколаїв!T237</f>
        <v>66.72</v>
      </c>
      <c r="AH237" s="255">
        <f>+Миколаїв!Q237</f>
        <v>55.599774999999994</v>
      </c>
      <c r="AI237" s="301">
        <f>+Усереднене!T237</f>
        <v>79.87</v>
      </c>
      <c r="AJ237" s="255">
        <f>+Усереднене!Q237</f>
        <v>66.56</v>
      </c>
      <c r="AK237" s="301">
        <f>+Усереднена!T237</f>
        <v>58.53</v>
      </c>
      <c r="AL237" s="255">
        <f>+Усереднена!Q237</f>
        <v>48.770062499999995</v>
      </c>
      <c r="AM237" s="274">
        <f t="shared" si="5"/>
        <v>-0.2672767052283655</v>
      </c>
    </row>
    <row r="238" spans="2:39" ht="30" x14ac:dyDescent="0.25">
      <c r="B238" s="38" t="s">
        <v>347</v>
      </c>
      <c r="C238" s="127" t="s">
        <v>348</v>
      </c>
      <c r="D238" s="85"/>
      <c r="E238" s="68" t="s">
        <v>251</v>
      </c>
      <c r="F238" s="87" t="s">
        <v>49</v>
      </c>
      <c r="G238" s="290">
        <f>+Кропивницький!T238</f>
        <v>38.229999999999997</v>
      </c>
      <c r="H238" s="255">
        <f>+Кропивницький!Q238</f>
        <v>31.860824999999998</v>
      </c>
      <c r="I238" s="301">
        <f>+Дніпро!T238</f>
        <v>35.380000000000003</v>
      </c>
      <c r="J238" s="255">
        <f>+Дніпро!Q238</f>
        <v>29.481824999999997</v>
      </c>
      <c r="K238" s="301">
        <f>+Харків!T238</f>
        <v>30.46</v>
      </c>
      <c r="L238" s="255">
        <f>+Харків!Q238</f>
        <v>25.382624999999997</v>
      </c>
      <c r="M238" s="301">
        <f>+Криворіж!T238</f>
        <v>34.869999999999997</v>
      </c>
      <c r="N238" s="255">
        <f>+Криворіж!Q238</f>
        <v>29.054824999999997</v>
      </c>
      <c r="O238" s="301">
        <f>+'Харків міськ'!T238</f>
        <v>37.020000000000003</v>
      </c>
      <c r="P238" s="255">
        <f>+'Харків міськ'!Q238</f>
        <v>30.848224999999999</v>
      </c>
      <c r="Q238" s="301">
        <f>+Київ!T238</f>
        <v>34.1</v>
      </c>
      <c r="R238" s="255">
        <f>+Київ!Q238</f>
        <v>28.420424999999998</v>
      </c>
      <c r="S238" s="301">
        <f>+Львів!T238</f>
        <v>37.130000000000003</v>
      </c>
      <c r="T238" s="255">
        <f>+Львів!Q238</f>
        <v>30.945824999999999</v>
      </c>
      <c r="U238" s="301">
        <f>+Житомир!T238</f>
        <v>34.97</v>
      </c>
      <c r="V238" s="255">
        <f>+Житомир!Q238</f>
        <v>29.140224999999997</v>
      </c>
      <c r="W238" s="301">
        <f>+Хмельницький!T238</f>
        <v>33.86</v>
      </c>
      <c r="X238" s="255">
        <f>+Хмельницький!Q238</f>
        <v>28.213024999999995</v>
      </c>
      <c r="Y238" s="301">
        <f>+Вінниця!T238</f>
        <v>32.74</v>
      </c>
      <c r="Z238" s="255">
        <f>+Вінниця!Q238</f>
        <v>27.285824999999996</v>
      </c>
      <c r="AA238" s="301">
        <f>+Дніпропетровськ!T238</f>
        <v>35.380000000000003</v>
      </c>
      <c r="AB238" s="255">
        <f>+Дніпропетровськ!Q238</f>
        <v>29.481824999999997</v>
      </c>
      <c r="AC238" s="301">
        <f>+Сумська!T238</f>
        <v>35.380000000000003</v>
      </c>
      <c r="AD238" s="255">
        <f>+Сумська!Q238</f>
        <v>29.481824999999997</v>
      </c>
      <c r="AE238" s="301">
        <f>+ІвФранківськ!T238</f>
        <v>32.11</v>
      </c>
      <c r="AF238" s="255">
        <f>+ІвФранківськ!Q238</f>
        <v>26.761224999999996</v>
      </c>
      <c r="AG238" s="301">
        <f>+Миколаїв!T238</f>
        <v>40.03</v>
      </c>
      <c r="AH238" s="255">
        <f>+Миколаїв!Q238</f>
        <v>33.361424999999997</v>
      </c>
      <c r="AI238" s="301">
        <f>+Усереднене!T238</f>
        <v>47.92</v>
      </c>
      <c r="AJ238" s="255">
        <f>+Усереднене!Q238</f>
        <v>39.93</v>
      </c>
      <c r="AK238" s="301">
        <f>+Усереднена!T238</f>
        <v>35.119999999999997</v>
      </c>
      <c r="AL238" s="255">
        <f>+Усереднена!Q238</f>
        <v>29.266037499999996</v>
      </c>
      <c r="AM238" s="274">
        <f t="shared" si="5"/>
        <v>-0.26706642875031317</v>
      </c>
    </row>
    <row r="239" spans="2:39" x14ac:dyDescent="0.25">
      <c r="B239" s="38" t="s">
        <v>349</v>
      </c>
      <c r="C239" s="127" t="s">
        <v>350</v>
      </c>
      <c r="D239" s="85"/>
      <c r="E239" s="68" t="s">
        <v>251</v>
      </c>
      <c r="F239" s="87" t="s">
        <v>49</v>
      </c>
      <c r="G239" s="290">
        <f>+Кропивницький!T239</f>
        <v>30.59</v>
      </c>
      <c r="H239" s="255">
        <f>+Кропивницький!Q239</f>
        <v>25.488659999999999</v>
      </c>
      <c r="I239" s="301">
        <f>+Дніпро!T239</f>
        <v>28.3</v>
      </c>
      <c r="J239" s="255">
        <f>+Дніпро!Q239</f>
        <v>23.585460000000001</v>
      </c>
      <c r="K239" s="301">
        <f>+Харків!T239</f>
        <v>24.36</v>
      </c>
      <c r="L239" s="255">
        <f>+Харків!Q239</f>
        <v>20.303660000000001</v>
      </c>
      <c r="M239" s="301">
        <f>+Криворіж!T239</f>
        <v>27.89</v>
      </c>
      <c r="N239" s="255">
        <f>+Криворіж!Q239</f>
        <v>23.243859999999998</v>
      </c>
      <c r="O239" s="301">
        <f>+'Харків міськ'!T239</f>
        <v>29.61</v>
      </c>
      <c r="P239" s="255">
        <f>+'Харків міськ'!Q239</f>
        <v>24.67126</v>
      </c>
      <c r="Q239" s="301">
        <f>+Київ!T239</f>
        <v>27.29</v>
      </c>
      <c r="R239" s="255">
        <f>+Київ!Q239</f>
        <v>22.743659999999998</v>
      </c>
      <c r="S239" s="301">
        <f>+Львів!T239</f>
        <v>29.71</v>
      </c>
      <c r="T239" s="255">
        <f>+Львів!Q239</f>
        <v>24.75666</v>
      </c>
      <c r="U239" s="301">
        <f>+Житомир!T239</f>
        <v>27.98</v>
      </c>
      <c r="V239" s="255">
        <f>+Житомир!Q239</f>
        <v>23.317060000000001</v>
      </c>
      <c r="W239" s="301">
        <f>+Хмельницький!T239</f>
        <v>27.09</v>
      </c>
      <c r="X239" s="255">
        <f>+Хмельницький!Q239</f>
        <v>22.572860000000002</v>
      </c>
      <c r="Y239" s="301">
        <f>+Вінниця!T239</f>
        <v>26.19</v>
      </c>
      <c r="Z239" s="255">
        <f>+Вінниця!Q239</f>
        <v>21.828659999999999</v>
      </c>
      <c r="AA239" s="301">
        <f>+Дніпропетровськ!T239</f>
        <v>28.3</v>
      </c>
      <c r="AB239" s="255">
        <f>+Дніпропетровськ!Q239</f>
        <v>23.585460000000001</v>
      </c>
      <c r="AC239" s="301">
        <f>+Сумська!T239</f>
        <v>28.3</v>
      </c>
      <c r="AD239" s="255">
        <f>+Сумська!Q239</f>
        <v>23.585460000000001</v>
      </c>
      <c r="AE239" s="301">
        <f>+ІвФранківськ!T239</f>
        <v>25.7</v>
      </c>
      <c r="AF239" s="255">
        <f>+ІвФранківськ!Q239</f>
        <v>21.41386</v>
      </c>
      <c r="AG239" s="301">
        <f>+Миколаїв!T239</f>
        <v>32.04</v>
      </c>
      <c r="AH239" s="255">
        <f>+Миколаїв!Q239</f>
        <v>26.696460000000002</v>
      </c>
      <c r="AI239" s="301">
        <f>+Усереднене!T239</f>
        <v>38.35</v>
      </c>
      <c r="AJ239" s="255">
        <f>+Усереднене!Q239</f>
        <v>31.959999999999997</v>
      </c>
      <c r="AK239" s="301">
        <f>+Усереднена!T239</f>
        <v>28.09</v>
      </c>
      <c r="AL239" s="255">
        <f>+Усереднена!Q239</f>
        <v>23.41283</v>
      </c>
      <c r="AM239" s="274">
        <f t="shared" si="5"/>
        <v>-0.26743335419274089</v>
      </c>
    </row>
    <row r="240" spans="2:39" ht="30" x14ac:dyDescent="0.25">
      <c r="B240" s="38" t="s">
        <v>175</v>
      </c>
      <c r="C240" s="124" t="s">
        <v>351</v>
      </c>
      <c r="D240" s="85"/>
      <c r="E240" s="68" t="s">
        <v>251</v>
      </c>
      <c r="F240" s="87" t="s">
        <v>49</v>
      </c>
      <c r="G240" s="290">
        <f>+Кропивницький!T240</f>
        <v>40.78</v>
      </c>
      <c r="H240" s="255">
        <f>+Кропивницький!Q240</f>
        <v>33.982279999999996</v>
      </c>
      <c r="I240" s="301">
        <f>+Дніпро!T240</f>
        <v>37.72</v>
      </c>
      <c r="J240" s="255">
        <f>+Дніпро!Q240</f>
        <v>31.432479999999998</v>
      </c>
      <c r="K240" s="301">
        <f>+Харків!T240</f>
        <v>32.479999999999997</v>
      </c>
      <c r="L240" s="255">
        <f>+Харків!Q240</f>
        <v>27.064879999999995</v>
      </c>
      <c r="M240" s="301">
        <f>+Криворіж!T240</f>
        <v>37.19</v>
      </c>
      <c r="N240" s="255">
        <f>+Криворіж!Q240</f>
        <v>30.993279999999999</v>
      </c>
      <c r="O240" s="301">
        <f>+'Харків міськ'!T240</f>
        <v>39.479999999999997</v>
      </c>
      <c r="P240" s="255">
        <f>+'Харків міськ'!Q240</f>
        <v>32.896479999999997</v>
      </c>
      <c r="Q240" s="301">
        <f>+Київ!T240</f>
        <v>36.369999999999997</v>
      </c>
      <c r="R240" s="255">
        <f>+Київ!Q240</f>
        <v>30.310079999999999</v>
      </c>
      <c r="S240" s="301">
        <f>+Львів!T240</f>
        <v>39.61</v>
      </c>
      <c r="T240" s="255">
        <f>+Львів!Q240</f>
        <v>33.006279999999997</v>
      </c>
      <c r="U240" s="301">
        <f>+Житомир!T240</f>
        <v>37.29</v>
      </c>
      <c r="V240" s="255">
        <f>+Житомир!Q240</f>
        <v>31.078679999999999</v>
      </c>
      <c r="W240" s="301">
        <f>+Хмельницький!T240</f>
        <v>36.11</v>
      </c>
      <c r="X240" s="255">
        <f>+Хмельницький!Q240</f>
        <v>30.090479999999999</v>
      </c>
      <c r="Y240" s="301">
        <f>+Вінниця!T240</f>
        <v>34.92</v>
      </c>
      <c r="Z240" s="255">
        <f>+Вінниця!Q240</f>
        <v>29.102279999999997</v>
      </c>
      <c r="AA240" s="301">
        <f>+Дніпропетровськ!T240</f>
        <v>37.72</v>
      </c>
      <c r="AB240" s="255">
        <f>+Дніпропетровськ!Q240</f>
        <v>31.432479999999998</v>
      </c>
      <c r="AC240" s="301">
        <f>+Сумська!T240</f>
        <v>37.72</v>
      </c>
      <c r="AD240" s="255">
        <f>+Сумська!Q240</f>
        <v>31.432479999999998</v>
      </c>
      <c r="AE240" s="301">
        <f>+ІвФранківськ!T240</f>
        <v>34.25</v>
      </c>
      <c r="AF240" s="255">
        <f>+ІвФранківськ!Q240</f>
        <v>28.541079999999997</v>
      </c>
      <c r="AG240" s="301">
        <f>+Миколаїв!T240</f>
        <v>42.7</v>
      </c>
      <c r="AH240" s="255">
        <f>+Миколаїв!Q240</f>
        <v>35.580479999999994</v>
      </c>
      <c r="AI240" s="301">
        <f>+Усереднене!T240</f>
        <v>51.16</v>
      </c>
      <c r="AJ240" s="255">
        <f>+Усереднене!Q240</f>
        <v>42.63</v>
      </c>
      <c r="AK240" s="301">
        <f>+Усереднена!T240</f>
        <v>37.450000000000003</v>
      </c>
      <c r="AL240" s="255">
        <f>+Усереднена!Q240</f>
        <v>31.210439999999998</v>
      </c>
      <c r="AM240" s="274">
        <f t="shared" si="5"/>
        <v>-0.26787614356087269</v>
      </c>
    </row>
    <row r="241" spans="2:39" x14ac:dyDescent="0.25">
      <c r="B241" s="38" t="s">
        <v>182</v>
      </c>
      <c r="C241" s="127" t="s">
        <v>352</v>
      </c>
      <c r="D241" s="85"/>
      <c r="E241" s="40"/>
      <c r="F241" s="41"/>
      <c r="G241" s="249"/>
      <c r="H241" s="252"/>
      <c r="I241" s="298"/>
      <c r="J241" s="252"/>
      <c r="K241" s="298"/>
      <c r="L241" s="252"/>
      <c r="M241" s="298"/>
      <c r="N241" s="252"/>
      <c r="O241" s="298"/>
      <c r="P241" s="252"/>
      <c r="Q241" s="298"/>
      <c r="R241" s="252"/>
      <c r="S241" s="298"/>
      <c r="T241" s="252"/>
      <c r="U241" s="298"/>
      <c r="V241" s="252"/>
      <c r="W241" s="298"/>
      <c r="X241" s="252"/>
      <c r="Y241" s="298"/>
      <c r="Z241" s="252"/>
      <c r="AA241" s="298"/>
      <c r="AB241" s="252"/>
      <c r="AC241" s="298"/>
      <c r="AD241" s="252"/>
      <c r="AE241" s="298"/>
      <c r="AF241" s="252"/>
      <c r="AG241" s="298"/>
      <c r="AH241" s="252"/>
      <c r="AI241" s="298"/>
      <c r="AJ241" s="252"/>
      <c r="AK241" s="298"/>
      <c r="AL241" s="252"/>
      <c r="AM241" s="272"/>
    </row>
    <row r="242" spans="2:39" x14ac:dyDescent="0.25">
      <c r="B242" s="38" t="s">
        <v>353</v>
      </c>
      <c r="C242" s="89" t="s">
        <v>354</v>
      </c>
      <c r="D242" s="85"/>
      <c r="E242" s="68" t="s">
        <v>251</v>
      </c>
      <c r="F242" s="87" t="s">
        <v>49</v>
      </c>
      <c r="G242" s="290">
        <f>+Кропивницький!T242</f>
        <v>73.92</v>
      </c>
      <c r="H242" s="255">
        <f>+Кропивницький!Q242</f>
        <v>61.602395000000001</v>
      </c>
      <c r="I242" s="301">
        <f>+Дніпро!T242</f>
        <v>68.39</v>
      </c>
      <c r="J242" s="255">
        <f>+Дніпро!Q242</f>
        <v>56.990794999999991</v>
      </c>
      <c r="K242" s="301">
        <f>+Харків!T242</f>
        <v>58.87</v>
      </c>
      <c r="L242" s="255">
        <f>+Харків!Q242</f>
        <v>49.060794999999999</v>
      </c>
      <c r="M242" s="301">
        <f>+Криворіж!T242</f>
        <v>67.41</v>
      </c>
      <c r="N242" s="255">
        <f>+Криворіж!Q242</f>
        <v>56.173394999999999</v>
      </c>
      <c r="O242" s="301">
        <f>+'Харків міськ'!T242</f>
        <v>71.55</v>
      </c>
      <c r="P242" s="255">
        <f>+'Харків міськ'!Q242</f>
        <v>59.625994999999989</v>
      </c>
      <c r="Q242" s="301">
        <f>+Київ!T242</f>
        <v>65.94</v>
      </c>
      <c r="R242" s="255">
        <f>+Київ!Q242</f>
        <v>54.953395</v>
      </c>
      <c r="S242" s="301">
        <f>+Львів!T242</f>
        <v>71.8</v>
      </c>
      <c r="T242" s="255">
        <f>+Львів!Q242</f>
        <v>59.833394999999996</v>
      </c>
      <c r="U242" s="301">
        <f>+Житомир!T242</f>
        <v>67.61</v>
      </c>
      <c r="V242" s="255">
        <f>+Житомир!Q242</f>
        <v>56.344194999999999</v>
      </c>
      <c r="W242" s="301">
        <f>+Хмельницький!T242</f>
        <v>65.459999999999994</v>
      </c>
      <c r="X242" s="255">
        <f>+Хмельницький!Q242</f>
        <v>54.550794999999994</v>
      </c>
      <c r="Y242" s="301">
        <f>+Вінниця!T242</f>
        <v>63.31</v>
      </c>
      <c r="Z242" s="255">
        <f>+Вінниця!Q242</f>
        <v>52.757395000000002</v>
      </c>
      <c r="AA242" s="301">
        <f>+Дніпропетровськ!T242</f>
        <v>68.39</v>
      </c>
      <c r="AB242" s="255">
        <f>+Дніпропетровськ!Q242</f>
        <v>56.990794999999991</v>
      </c>
      <c r="AC242" s="301">
        <f>+Сумська!T242</f>
        <v>68.39</v>
      </c>
      <c r="AD242" s="255">
        <f>+Сумська!Q242</f>
        <v>56.990794999999991</v>
      </c>
      <c r="AE242" s="301">
        <f>+ІвФранківськ!T242</f>
        <v>62.09</v>
      </c>
      <c r="AF242" s="255">
        <f>+ІвФранківськ!Q242</f>
        <v>51.744794999999996</v>
      </c>
      <c r="AG242" s="301">
        <f>+Миколаїв!T242</f>
        <v>77.41</v>
      </c>
      <c r="AH242" s="255">
        <f>+Миколаїв!Q242</f>
        <v>64.505994999999999</v>
      </c>
      <c r="AI242" s="301">
        <f>+Усереднене!T242</f>
        <v>92.66</v>
      </c>
      <c r="AJ242" s="255">
        <f>+Усереднене!Q242</f>
        <v>77.22</v>
      </c>
      <c r="AK242" s="301">
        <f>+Усереднена!T242</f>
        <v>67.89</v>
      </c>
      <c r="AL242" s="255">
        <f>+Усереднена!Q242</f>
        <v>56.577672499999991</v>
      </c>
      <c r="AM242" s="274">
        <f t="shared" si="5"/>
        <v>-0.26731840844340854</v>
      </c>
    </row>
    <row r="243" spans="2:39" x14ac:dyDescent="0.25">
      <c r="B243" s="38" t="s">
        <v>355</v>
      </c>
      <c r="C243" s="89" t="s">
        <v>356</v>
      </c>
      <c r="D243" s="85"/>
      <c r="E243" s="68" t="s">
        <v>251</v>
      </c>
      <c r="F243" s="87" t="s">
        <v>49</v>
      </c>
      <c r="G243" s="290">
        <f>+Кропивницький!T243</f>
        <v>61.19</v>
      </c>
      <c r="H243" s="255">
        <f>+Кропивницький!Q243</f>
        <v>50.989519999999999</v>
      </c>
      <c r="I243" s="301">
        <f>+Дніпро!T243</f>
        <v>56.61</v>
      </c>
      <c r="J243" s="255">
        <f>+Дніпро!Q243</f>
        <v>47.170920000000002</v>
      </c>
      <c r="K243" s="301">
        <f>+Харків!T243</f>
        <v>48.73</v>
      </c>
      <c r="L243" s="255">
        <f>+Харків!Q243</f>
        <v>40.607320000000001</v>
      </c>
      <c r="M243" s="301">
        <f>+Криворіж!T243</f>
        <v>55.8</v>
      </c>
      <c r="N243" s="255">
        <f>+Криворіж!Q243</f>
        <v>46.499920000000003</v>
      </c>
      <c r="O243" s="301">
        <f>+'Харків міськ'!T243</f>
        <v>59.21</v>
      </c>
      <c r="P243" s="255">
        <f>+'Харків міськ'!Q243</f>
        <v>49.34252</v>
      </c>
      <c r="Q243" s="301">
        <f>+Київ!T243</f>
        <v>54.57</v>
      </c>
      <c r="R243" s="255">
        <f>+Київ!Q243</f>
        <v>45.475120000000004</v>
      </c>
      <c r="S243" s="301">
        <f>+Львів!T243</f>
        <v>59.42</v>
      </c>
      <c r="T243" s="255">
        <f>+Львів!Q243</f>
        <v>49.51332</v>
      </c>
      <c r="U243" s="301">
        <f>+Житомир!T243</f>
        <v>55.96</v>
      </c>
      <c r="V243" s="255">
        <f>+Житомир!Q243</f>
        <v>46.634120000000003</v>
      </c>
      <c r="W243" s="301">
        <f>+Хмельницький!T243</f>
        <v>54.17</v>
      </c>
      <c r="X243" s="255">
        <f>+Хмельницький!Q243</f>
        <v>45.145720000000004</v>
      </c>
      <c r="Y243" s="301">
        <f>+Вінниця!T243</f>
        <v>52.4</v>
      </c>
      <c r="Z243" s="255">
        <f>+Вінниця!Q243</f>
        <v>43.669520000000006</v>
      </c>
      <c r="AA243" s="301">
        <f>+Дніпропетровськ!T243</f>
        <v>56.61</v>
      </c>
      <c r="AB243" s="255">
        <f>+Дніпропетровськ!Q243</f>
        <v>47.170920000000002</v>
      </c>
      <c r="AC243" s="301">
        <f>+Сумська!T243</f>
        <v>56.61</v>
      </c>
      <c r="AD243" s="255">
        <f>+Сумська!Q243</f>
        <v>47.170920000000002</v>
      </c>
      <c r="AE243" s="301">
        <f>+ІвФранківськ!T243</f>
        <v>51.39</v>
      </c>
      <c r="AF243" s="255">
        <f>+ІвФранківськ!Q243</f>
        <v>42.827719999999999</v>
      </c>
      <c r="AG243" s="301">
        <f>+Миколаїв!T243</f>
        <v>64.06</v>
      </c>
      <c r="AH243" s="255">
        <f>+Миколаїв!Q243</f>
        <v>53.380720000000004</v>
      </c>
      <c r="AI243" s="301">
        <f>+Усереднене!T243</f>
        <v>76.7</v>
      </c>
      <c r="AJ243" s="255">
        <f>+Усереднене!Q243</f>
        <v>63.92</v>
      </c>
      <c r="AK243" s="301">
        <f>+Усереднена!T243</f>
        <v>56.19</v>
      </c>
      <c r="AL243" s="255">
        <f>+Усереднена!Q243</f>
        <v>46.825659999999999</v>
      </c>
      <c r="AM243" s="274">
        <f t="shared" si="5"/>
        <v>-0.26743335419274095</v>
      </c>
    </row>
    <row r="244" spans="2:39" ht="30" x14ac:dyDescent="0.25">
      <c r="B244" s="38" t="s">
        <v>357</v>
      </c>
      <c r="C244" s="124" t="s">
        <v>358</v>
      </c>
      <c r="D244" s="85"/>
      <c r="E244" s="68" t="s">
        <v>251</v>
      </c>
      <c r="F244" s="87" t="s">
        <v>49</v>
      </c>
      <c r="G244" s="290">
        <f>+Кропивницький!T244</f>
        <v>17.850000000000001</v>
      </c>
      <c r="H244" s="255">
        <f>+Кропивницький!Q244</f>
        <v>14.875785</v>
      </c>
      <c r="I244" s="301">
        <f>+Дніпро!T244</f>
        <v>16.52</v>
      </c>
      <c r="J244" s="255">
        <f>+Дніпро!Q244</f>
        <v>13.765585000000002</v>
      </c>
      <c r="K244" s="301">
        <f>+Харків!T244</f>
        <v>14.22</v>
      </c>
      <c r="L244" s="255">
        <f>+Харків!Q244</f>
        <v>11.850185</v>
      </c>
      <c r="M244" s="301">
        <f>+Криворіж!T244</f>
        <v>16.28</v>
      </c>
      <c r="N244" s="255">
        <f>+Криворіж!Q244</f>
        <v>13.570385000000002</v>
      </c>
      <c r="O244" s="301">
        <f>+'Харків міськ'!T244</f>
        <v>17.28</v>
      </c>
      <c r="P244" s="255">
        <f>+'Харків міськ'!Q244</f>
        <v>14.399985000000001</v>
      </c>
      <c r="Q244" s="301">
        <f>+Київ!T244</f>
        <v>15.92</v>
      </c>
      <c r="R244" s="255">
        <f>+Київ!Q244</f>
        <v>13.265384999999998</v>
      </c>
      <c r="S244" s="301">
        <f>+Львів!T244</f>
        <v>17.34</v>
      </c>
      <c r="T244" s="255">
        <f>+Львів!Q244</f>
        <v>14.448785000000001</v>
      </c>
      <c r="U244" s="301">
        <f>+Житомир!T244</f>
        <v>16.329999999999998</v>
      </c>
      <c r="V244" s="255">
        <f>+Житомир!Q244</f>
        <v>13.606984999999998</v>
      </c>
      <c r="W244" s="301">
        <f>+Хмельницький!T244</f>
        <v>15.8</v>
      </c>
      <c r="X244" s="255">
        <f>+Хмельницький!Q244</f>
        <v>13.167784999999999</v>
      </c>
      <c r="Y244" s="301">
        <f>+Вінниця!T244</f>
        <v>15.29</v>
      </c>
      <c r="Z244" s="255">
        <f>+Вінниця!Q244</f>
        <v>12.740784999999999</v>
      </c>
      <c r="AA244" s="301">
        <f>+Дніпропетровськ!T244</f>
        <v>16.52</v>
      </c>
      <c r="AB244" s="255">
        <f>+Дніпропетровськ!Q244</f>
        <v>13.765585000000002</v>
      </c>
      <c r="AC244" s="301">
        <f>+Сумська!T244</f>
        <v>16.52</v>
      </c>
      <c r="AD244" s="255">
        <f>+Сумська!Q244</f>
        <v>13.765585000000002</v>
      </c>
      <c r="AE244" s="301">
        <f>+ІвФранківськ!T244</f>
        <v>15</v>
      </c>
      <c r="AF244" s="255">
        <f>+ІвФранківськ!Q244</f>
        <v>12.496784999999999</v>
      </c>
      <c r="AG244" s="301">
        <f>+Миколаїв!T244</f>
        <v>18.690000000000001</v>
      </c>
      <c r="AH244" s="255">
        <f>+Миколаїв!Q244</f>
        <v>15.571185</v>
      </c>
      <c r="AI244" s="301">
        <f>+Усереднене!T244</f>
        <v>22.34</v>
      </c>
      <c r="AJ244" s="255">
        <f>+Усереднене!Q244</f>
        <v>18.62</v>
      </c>
      <c r="AK244" s="301">
        <f>+Усереднена!T244</f>
        <v>16.39</v>
      </c>
      <c r="AL244" s="255">
        <f>+Усереднена!Q244</f>
        <v>13.6608175</v>
      </c>
      <c r="AM244" s="274">
        <f t="shared" si="5"/>
        <v>-0.26633633190118156</v>
      </c>
    </row>
    <row r="245" spans="2:39" ht="31.5" x14ac:dyDescent="0.25">
      <c r="B245" s="242" t="s">
        <v>359</v>
      </c>
      <c r="C245" s="243" t="s">
        <v>360</v>
      </c>
      <c r="D245" s="244"/>
      <c r="E245" s="245"/>
      <c r="F245" s="246"/>
      <c r="G245" s="292"/>
      <c r="H245" s="259"/>
      <c r="I245" s="304"/>
      <c r="J245" s="259"/>
      <c r="K245" s="304"/>
      <c r="L245" s="259"/>
      <c r="M245" s="304"/>
      <c r="N245" s="259"/>
      <c r="O245" s="304"/>
      <c r="P245" s="259"/>
      <c r="Q245" s="304"/>
      <c r="R245" s="259"/>
      <c r="S245" s="304"/>
      <c r="T245" s="259"/>
      <c r="U245" s="304"/>
      <c r="V245" s="259"/>
      <c r="W245" s="304"/>
      <c r="X245" s="259"/>
      <c r="Y245" s="304"/>
      <c r="Z245" s="259"/>
      <c r="AA245" s="304"/>
      <c r="AB245" s="259"/>
      <c r="AC245" s="304"/>
      <c r="AD245" s="259"/>
      <c r="AE245" s="304"/>
      <c r="AF245" s="259"/>
      <c r="AG245" s="304"/>
      <c r="AH245" s="259"/>
      <c r="AI245" s="304"/>
      <c r="AJ245" s="259"/>
      <c r="AK245" s="304"/>
      <c r="AL245" s="259"/>
      <c r="AM245" s="278"/>
    </row>
    <row r="246" spans="2:39" ht="30" x14ac:dyDescent="0.25">
      <c r="B246" s="38" t="s">
        <v>29</v>
      </c>
      <c r="C246" s="124" t="s">
        <v>361</v>
      </c>
      <c r="D246" s="73" t="s">
        <v>318</v>
      </c>
      <c r="E246" s="68" t="s">
        <v>251</v>
      </c>
      <c r="F246" s="68" t="s">
        <v>49</v>
      </c>
      <c r="G246" s="293">
        <f>+Кропивницький!T246</f>
        <v>657.65</v>
      </c>
      <c r="H246" s="260">
        <f>+Кропивницький!Q246</f>
        <v>548.03939000000003</v>
      </c>
      <c r="I246" s="305">
        <f>+Дніпро!T246</f>
        <v>608.4</v>
      </c>
      <c r="J246" s="260">
        <f>+Дніпро!Q246</f>
        <v>506.99858999999998</v>
      </c>
      <c r="K246" s="305">
        <f>+Харків!T246</f>
        <v>523.79</v>
      </c>
      <c r="L246" s="260">
        <f>+Харків!Q246</f>
        <v>436.49478999999997</v>
      </c>
      <c r="M246" s="305">
        <f>+Криворіж!T246</f>
        <v>599.75</v>
      </c>
      <c r="N246" s="260">
        <f>+Криворіж!Q246</f>
        <v>499.78838999999999</v>
      </c>
      <c r="O246" s="305">
        <f>+'Харків міськ'!T246</f>
        <v>636.54</v>
      </c>
      <c r="P246" s="260">
        <f>+'Харків міськ'!Q246</f>
        <v>530.44698999999991</v>
      </c>
      <c r="Q246" s="305">
        <f>+Київ!T246</f>
        <v>586.64</v>
      </c>
      <c r="R246" s="260">
        <f>+Київ!Q246</f>
        <v>488.86939000000001</v>
      </c>
      <c r="S246" s="305">
        <f>+Львів!T246</f>
        <v>638.72</v>
      </c>
      <c r="T246" s="260">
        <f>+Львів!Q246</f>
        <v>532.26478999999995</v>
      </c>
      <c r="U246" s="305">
        <f>+Житомир!T246</f>
        <v>601.52</v>
      </c>
      <c r="V246" s="260">
        <f>+Житомир!Q246</f>
        <v>501.26459</v>
      </c>
      <c r="W246" s="305">
        <f>+Хмельницький!T246</f>
        <v>582.34</v>
      </c>
      <c r="X246" s="260">
        <f>+Хмельницький!Q246</f>
        <v>485.28259000000003</v>
      </c>
      <c r="Y246" s="305">
        <f>+Вінниця!T246</f>
        <v>563.22</v>
      </c>
      <c r="Z246" s="260">
        <f>+Вінниця!Q246</f>
        <v>469.34938999999997</v>
      </c>
      <c r="AA246" s="305">
        <f>+Дніпропетровськ!T246</f>
        <v>608.4</v>
      </c>
      <c r="AB246" s="260">
        <f>+Дніпропетровськ!Q246</f>
        <v>506.99858999999998</v>
      </c>
      <c r="AC246" s="305">
        <f>+Сумська!T246</f>
        <v>608.4</v>
      </c>
      <c r="AD246" s="260">
        <f>+Сумська!Q246</f>
        <v>506.99858999999998</v>
      </c>
      <c r="AE246" s="305">
        <f>+ІвФранківськ!T246</f>
        <v>552.41</v>
      </c>
      <c r="AF246" s="260">
        <f>+ІвФранківськ!Q246</f>
        <v>460.34579000000002</v>
      </c>
      <c r="AG246" s="305">
        <f>+Миколаїв!T246</f>
        <v>688.63</v>
      </c>
      <c r="AH246" s="260">
        <f>+Миколаїв!Q246</f>
        <v>573.85459000000003</v>
      </c>
      <c r="AI246" s="305">
        <f>+Усереднене!T246</f>
        <v>824.46</v>
      </c>
      <c r="AJ246" s="260">
        <f>+Усереднене!Q246</f>
        <v>687.05</v>
      </c>
      <c r="AK246" s="305">
        <f>+Усереднена!T246</f>
        <v>604.01</v>
      </c>
      <c r="AL246" s="260">
        <f>+Усереднена!Q246</f>
        <v>503.33584499999995</v>
      </c>
      <c r="AM246" s="279">
        <f t="shared" si="5"/>
        <v>-0.26739561167309517</v>
      </c>
    </row>
    <row r="247" spans="2:39" ht="30" x14ac:dyDescent="0.25">
      <c r="B247" s="38" t="s">
        <v>45</v>
      </c>
      <c r="C247" s="131" t="s">
        <v>362</v>
      </c>
      <c r="D247" s="73" t="s">
        <v>318</v>
      </c>
      <c r="E247" s="68" t="s">
        <v>251</v>
      </c>
      <c r="F247" s="68" t="s">
        <v>192</v>
      </c>
      <c r="G247" s="293">
        <f>+Кропивницький!T247</f>
        <v>978.32</v>
      </c>
      <c r="H247" s="260">
        <f>+Кропивницький!Q247</f>
        <v>815.26368500000001</v>
      </c>
      <c r="I247" s="305">
        <f>+Дніпро!T247</f>
        <v>905.67</v>
      </c>
      <c r="J247" s="260">
        <f>+Дніпро!Q247</f>
        <v>754.72728500000005</v>
      </c>
      <c r="K247" s="305">
        <f>+Харків!T247</f>
        <v>780.81</v>
      </c>
      <c r="L247" s="260">
        <f>+Харків!Q247</f>
        <v>650.67348500000003</v>
      </c>
      <c r="M247" s="305">
        <f>+Криворіж!T247</f>
        <v>892.94</v>
      </c>
      <c r="N247" s="260">
        <f>+Криворіж!Q247</f>
        <v>744.11328500000002</v>
      </c>
      <c r="O247" s="305">
        <f>+'Харків міськ'!T247</f>
        <v>947.15</v>
      </c>
      <c r="P247" s="260">
        <f>+'Харків міськ'!Q247</f>
        <v>789.28988500000003</v>
      </c>
      <c r="Q247" s="305">
        <f>+Київ!T247</f>
        <v>873.55</v>
      </c>
      <c r="R247" s="260">
        <f>+Київ!Q247</f>
        <v>727.96048500000006</v>
      </c>
      <c r="S247" s="305">
        <f>+Львів!T247</f>
        <v>950.44</v>
      </c>
      <c r="T247" s="260">
        <f>+Львів!Q247</f>
        <v>792.03488500000003</v>
      </c>
      <c r="U247" s="305">
        <f>+Житомир!T247</f>
        <v>895.48</v>
      </c>
      <c r="V247" s="260">
        <f>+Житомир!Q247</f>
        <v>746.236085</v>
      </c>
      <c r="W247" s="305">
        <f>+Хмельницький!T247</f>
        <v>867.21</v>
      </c>
      <c r="X247" s="260">
        <f>+Хмельницький!Q247</f>
        <v>722.67788499999995</v>
      </c>
      <c r="Y247" s="305">
        <f>+Вінниця!T247</f>
        <v>838.94</v>
      </c>
      <c r="Z247" s="260">
        <f>+Вінниця!Q247</f>
        <v>699.119685</v>
      </c>
      <c r="AA247" s="305">
        <f>+Дніпропетровськ!T247</f>
        <v>905.67</v>
      </c>
      <c r="AB247" s="260">
        <f>+Дніпропетровськ!Q247</f>
        <v>754.72728500000005</v>
      </c>
      <c r="AC247" s="305">
        <f>+Сумська!T247</f>
        <v>905.67</v>
      </c>
      <c r="AD247" s="260">
        <f>+Сумська!Q247</f>
        <v>754.72728500000005</v>
      </c>
      <c r="AE247" s="305">
        <f>+ІвФранківськ!T247</f>
        <v>823.02</v>
      </c>
      <c r="AF247" s="260">
        <f>+ІвФранківськ!Q247</f>
        <v>685.84608500000002</v>
      </c>
      <c r="AG247" s="305">
        <f>+Миколаїв!T247</f>
        <v>1023.98</v>
      </c>
      <c r="AH247" s="260">
        <f>+Миколаїв!Q247</f>
        <v>853.31548500000008</v>
      </c>
      <c r="AI247" s="305">
        <f>+Усереднене!T247</f>
        <v>1216.42</v>
      </c>
      <c r="AJ247" s="260">
        <f>+Усереднене!Q247</f>
        <v>1013.6800000000001</v>
      </c>
      <c r="AK247" s="305">
        <f>+Усереднена!T247</f>
        <v>899.22</v>
      </c>
      <c r="AL247" s="260">
        <f>+Усереднена!Q247</f>
        <v>749.33808749999992</v>
      </c>
      <c r="AM247" s="279">
        <f t="shared" si="5"/>
        <v>-0.2607745171059902</v>
      </c>
    </row>
    <row r="248" spans="2:39" ht="30" x14ac:dyDescent="0.25">
      <c r="B248" s="38" t="s">
        <v>32</v>
      </c>
      <c r="C248" s="134" t="s">
        <v>363</v>
      </c>
      <c r="D248" s="85" t="s">
        <v>320</v>
      </c>
      <c r="E248" s="68" t="s">
        <v>251</v>
      </c>
      <c r="F248" s="68" t="s">
        <v>49</v>
      </c>
      <c r="G248" s="293">
        <f>+Кропивницький!T248</f>
        <v>765.75</v>
      </c>
      <c r="H248" s="260">
        <f>+Кропивницький!Q248</f>
        <v>638.12502000000006</v>
      </c>
      <c r="I248" s="305">
        <f>+Дніпро!T248</f>
        <v>705.37</v>
      </c>
      <c r="J248" s="260">
        <f>+Дніпро!Q248</f>
        <v>587.81221999999991</v>
      </c>
      <c r="K248" s="305">
        <f>+Харків!T248</f>
        <v>601.52</v>
      </c>
      <c r="L248" s="260">
        <f>+Харків!Q248</f>
        <v>501.26541999999995</v>
      </c>
      <c r="M248" s="305">
        <f>+Криворіж!T248</f>
        <v>694.78</v>
      </c>
      <c r="N248" s="260">
        <f>+Криворіж!Q248</f>
        <v>578.97942</v>
      </c>
      <c r="O248" s="305">
        <f>+'Харків міськ'!T248</f>
        <v>739.9</v>
      </c>
      <c r="P248" s="260">
        <f>+'Харків міськ'!Q248</f>
        <v>616.57982000000004</v>
      </c>
      <c r="Q248" s="305">
        <f>+Київ!T248</f>
        <v>678.64</v>
      </c>
      <c r="R248" s="260">
        <f>+Київ!Q248</f>
        <v>565.53501999999992</v>
      </c>
      <c r="S248" s="305">
        <f>+Львів!T248</f>
        <v>742.5</v>
      </c>
      <c r="T248" s="260">
        <f>+Львів!Q248</f>
        <v>618.75141999999994</v>
      </c>
      <c r="U248" s="305">
        <f>+Житомир!T248</f>
        <v>696.85</v>
      </c>
      <c r="V248" s="260">
        <f>+Житомир!Q248</f>
        <v>580.71181999999999</v>
      </c>
      <c r="W248" s="305">
        <f>+Хмельницький!T248</f>
        <v>673.37</v>
      </c>
      <c r="X248" s="260">
        <f>+Хмельницький!Q248</f>
        <v>561.14301999999998</v>
      </c>
      <c r="Y248" s="305">
        <f>+Вінниця!T248</f>
        <v>649.87</v>
      </c>
      <c r="Z248" s="260">
        <f>+Вінниця!Q248</f>
        <v>541.56201999999996</v>
      </c>
      <c r="AA248" s="305">
        <f>+Дніпропетровськ!T248</f>
        <v>705.37</v>
      </c>
      <c r="AB248" s="260">
        <f>+Дніпропетровськ!Q248</f>
        <v>587.81221999999991</v>
      </c>
      <c r="AC248" s="305">
        <f>+Сумська!T248</f>
        <v>705.37</v>
      </c>
      <c r="AD248" s="260">
        <f>+Сумська!Q248</f>
        <v>587.81221999999991</v>
      </c>
      <c r="AE248" s="305">
        <f>+ІвФранківськ!T248</f>
        <v>636.61</v>
      </c>
      <c r="AF248" s="260">
        <f>+ІвФранківськ!Q248</f>
        <v>530.50882000000001</v>
      </c>
      <c r="AG248" s="305">
        <f>+Миколаїв!T248</f>
        <v>803.76</v>
      </c>
      <c r="AH248" s="260">
        <f>+Миколаїв!Q248</f>
        <v>669.79621999999995</v>
      </c>
      <c r="AI248" s="305">
        <f>+Усереднене!T248</f>
        <v>1011.62</v>
      </c>
      <c r="AJ248" s="260">
        <f>+Усереднене!Q248</f>
        <v>843.01999999999987</v>
      </c>
      <c r="AK248" s="305">
        <f>+Усереднена!T248</f>
        <v>664.9</v>
      </c>
      <c r="AL248" s="260">
        <f>+Усереднена!Q248</f>
        <v>554.06030999999996</v>
      </c>
      <c r="AM248" s="279">
        <f t="shared" si="5"/>
        <v>-0.34276730089440338</v>
      </c>
    </row>
    <row r="249" spans="2:39" ht="30" x14ac:dyDescent="0.25">
      <c r="B249" s="38" t="s">
        <v>61</v>
      </c>
      <c r="C249" s="135" t="s">
        <v>364</v>
      </c>
      <c r="D249" s="85" t="s">
        <v>320</v>
      </c>
      <c r="E249" s="68" t="s">
        <v>251</v>
      </c>
      <c r="F249" s="68" t="s">
        <v>322</v>
      </c>
      <c r="G249" s="293">
        <f>+Кропивницький!T249</f>
        <v>1094.8499999999999</v>
      </c>
      <c r="H249" s="260">
        <f>+Кропивницький!Q249</f>
        <v>912.37803000000008</v>
      </c>
      <c r="I249" s="305">
        <f>+Дніпро!T249</f>
        <v>1012.23</v>
      </c>
      <c r="J249" s="260">
        <f>+Дніпро!Q249</f>
        <v>843.52123000000006</v>
      </c>
      <c r="K249" s="305">
        <f>+Харків!T249</f>
        <v>870.22</v>
      </c>
      <c r="L249" s="260">
        <f>+Харків!Q249</f>
        <v>725.18123000000003</v>
      </c>
      <c r="M249" s="305">
        <f>+Криворіж!T249</f>
        <v>997.69</v>
      </c>
      <c r="N249" s="260">
        <f>+Криворіж!Q249</f>
        <v>831.40663000000006</v>
      </c>
      <c r="O249" s="305">
        <f>+'Харків міськ'!T249</f>
        <v>1059.44</v>
      </c>
      <c r="P249" s="260">
        <f>+'Харків міськ'!Q249</f>
        <v>882.86622999999997</v>
      </c>
      <c r="Q249" s="305">
        <f>+Київ!T249</f>
        <v>975.61</v>
      </c>
      <c r="R249" s="260">
        <f>+Київ!Q249</f>
        <v>813.00903000000005</v>
      </c>
      <c r="S249" s="305">
        <f>+Львів!T249</f>
        <v>1063.06</v>
      </c>
      <c r="T249" s="260">
        <f>+Львів!Q249</f>
        <v>885.87963000000002</v>
      </c>
      <c r="U249" s="305">
        <f>+Житомир!T249</f>
        <v>1000.56</v>
      </c>
      <c r="V249" s="260">
        <f>+Житомир!Q249</f>
        <v>833.79783000000009</v>
      </c>
      <c r="W249" s="305">
        <f>+Хмельницький!T249</f>
        <v>968.38</v>
      </c>
      <c r="X249" s="260">
        <f>+Хмельницький!Q249</f>
        <v>806.98223000000007</v>
      </c>
      <c r="Y249" s="305">
        <f>+Вінниця!T249</f>
        <v>936.32</v>
      </c>
      <c r="Z249" s="260">
        <f>+Вінниця!Q249</f>
        <v>780.26423</v>
      </c>
      <c r="AA249" s="305">
        <f>+Дніпропетровськ!T249</f>
        <v>1012.23</v>
      </c>
      <c r="AB249" s="260">
        <f>+Дніпропетровськ!Q249</f>
        <v>843.52123000000006</v>
      </c>
      <c r="AC249" s="305">
        <f>+Сумська!T249</f>
        <v>1012.23</v>
      </c>
      <c r="AD249" s="260">
        <f>+Сумська!Q249</f>
        <v>843.52123000000006</v>
      </c>
      <c r="AE249" s="305">
        <f>+ІвФранківськ!T249</f>
        <v>918.18</v>
      </c>
      <c r="AF249" s="260">
        <f>+ІвФранківськ!Q249</f>
        <v>765.14843000000008</v>
      </c>
      <c r="AG249" s="305">
        <f>+Миколаїв!T249</f>
        <v>1146.81</v>
      </c>
      <c r="AH249" s="260">
        <f>+Миколаїв!Q249</f>
        <v>955.67583000000002</v>
      </c>
      <c r="AI249" s="305">
        <f>+Усереднене!T249</f>
        <v>1383.66</v>
      </c>
      <c r="AJ249" s="260">
        <f>+Усереднене!Q249</f>
        <v>1153.05</v>
      </c>
      <c r="AK249" s="305">
        <f>+Усереднена!T249</f>
        <v>1004.89</v>
      </c>
      <c r="AL249" s="260">
        <f>+Усереднена!Q249</f>
        <v>837.38706999999999</v>
      </c>
      <c r="AM249" s="279">
        <f t="shared" si="5"/>
        <v>-0.27376343610424525</v>
      </c>
    </row>
    <row r="250" spans="2:39" x14ac:dyDescent="0.25">
      <c r="B250" s="38" t="s">
        <v>34</v>
      </c>
      <c r="C250" s="134" t="s">
        <v>365</v>
      </c>
      <c r="D250" s="85" t="s">
        <v>366</v>
      </c>
      <c r="E250" s="68" t="s">
        <v>35</v>
      </c>
      <c r="F250" s="68">
        <v>2</v>
      </c>
      <c r="G250" s="293">
        <f>+Кропивницький!T250</f>
        <v>136.72999999999999</v>
      </c>
      <c r="H250" s="260">
        <f>+Кропивницький!Q250</f>
        <v>113.94122499999999</v>
      </c>
      <c r="I250" s="305">
        <f>+Дніпро!T250</f>
        <v>126.74</v>
      </c>
      <c r="J250" s="260">
        <f>+Дніпро!Q250</f>
        <v>105.620825</v>
      </c>
      <c r="K250" s="305">
        <f>+Харків!T250</f>
        <v>109.59</v>
      </c>
      <c r="L250" s="260">
        <f>+Харків!Q250</f>
        <v>91.322424999999996</v>
      </c>
      <c r="M250" s="305">
        <f>+Криворіж!T250</f>
        <v>124.99</v>
      </c>
      <c r="N250" s="260">
        <f>+Криворіж!Q250</f>
        <v>104.15682500000001</v>
      </c>
      <c r="O250" s="305">
        <f>+'Харків міськ'!T250</f>
        <v>132.44</v>
      </c>
      <c r="P250" s="260">
        <f>+'Харків міськ'!Q250</f>
        <v>110.366625</v>
      </c>
      <c r="Q250" s="305">
        <f>+Київ!T250</f>
        <v>122.34</v>
      </c>
      <c r="R250" s="260">
        <f>+Київ!Q250</f>
        <v>101.94862500000001</v>
      </c>
      <c r="S250" s="305">
        <f>+Львів!T250</f>
        <v>132.88999999999999</v>
      </c>
      <c r="T250" s="260">
        <f>+Львів!Q250</f>
        <v>110.74482500000001</v>
      </c>
      <c r="U250" s="305">
        <f>+Житомир!T250</f>
        <v>125.34</v>
      </c>
      <c r="V250" s="260">
        <f>+Житомир!Q250</f>
        <v>104.449625</v>
      </c>
      <c r="W250" s="305">
        <f>+Хмельницький!T250</f>
        <v>121.46</v>
      </c>
      <c r="X250" s="260">
        <f>+Хмельницький!Q250</f>
        <v>101.21662500000001</v>
      </c>
      <c r="Y250" s="305">
        <f>+Вінниця!T250</f>
        <v>117.58</v>
      </c>
      <c r="Z250" s="260">
        <f>+Вінниця!Q250</f>
        <v>97.983625000000004</v>
      </c>
      <c r="AA250" s="305">
        <f>+Дніпропетровськ!T250</f>
        <v>126.74</v>
      </c>
      <c r="AB250" s="260">
        <f>+Дніпропетровськ!Q250</f>
        <v>105.620825</v>
      </c>
      <c r="AC250" s="305">
        <f>+Сумська!T250</f>
        <v>126.74</v>
      </c>
      <c r="AD250" s="260">
        <f>+Сумська!Q250</f>
        <v>105.620825</v>
      </c>
      <c r="AE250" s="305">
        <f>+ІвФранківськ!T250</f>
        <v>115.38</v>
      </c>
      <c r="AF250" s="260">
        <f>+ІвФранківськ!Q250</f>
        <v>96.153624999999991</v>
      </c>
      <c r="AG250" s="305">
        <f>+Миколаїв!T250</f>
        <v>143.01</v>
      </c>
      <c r="AH250" s="260">
        <f>+Миколаїв!Q250</f>
        <v>119.17502499999999</v>
      </c>
      <c r="AI250" s="305">
        <f>+Усереднене!T250</f>
        <v>167.1</v>
      </c>
      <c r="AJ250" s="260">
        <f>+Усереднене!Q250</f>
        <v>139.25</v>
      </c>
      <c r="AK250" s="305">
        <f>+Усереднена!T250</f>
        <v>125.85</v>
      </c>
      <c r="AL250" s="260">
        <f>+Усереднена!Q250</f>
        <v>104.87814999999999</v>
      </c>
      <c r="AM250" s="279">
        <f t="shared" si="5"/>
        <v>-0.24683554757630169</v>
      </c>
    </row>
    <row r="251" spans="2:39" x14ac:dyDescent="0.25">
      <c r="B251" s="38" t="s">
        <v>36</v>
      </c>
      <c r="C251" s="134" t="s">
        <v>367</v>
      </c>
      <c r="D251" s="85" t="s">
        <v>368</v>
      </c>
      <c r="E251" s="68" t="s">
        <v>251</v>
      </c>
      <c r="F251" s="68" t="s">
        <v>192</v>
      </c>
      <c r="G251" s="293">
        <f>+Кропивницький!T251</f>
        <v>470.2</v>
      </c>
      <c r="H251" s="260">
        <f>+Кропивницький!Q251</f>
        <v>391.83563000000004</v>
      </c>
      <c r="I251" s="305">
        <f>+Дніпро!T251</f>
        <v>435.29</v>
      </c>
      <c r="J251" s="260">
        <f>+Дніпро!Q251</f>
        <v>362.73863000000006</v>
      </c>
      <c r="K251" s="305">
        <f>+Харків!T251</f>
        <v>375.28</v>
      </c>
      <c r="L251" s="260">
        <f>+Харків!Q251</f>
        <v>312.73083000000003</v>
      </c>
      <c r="M251" s="305">
        <f>+Криворіж!T251</f>
        <v>429.15</v>
      </c>
      <c r="N251" s="260">
        <f>+Криворіж!Q251</f>
        <v>357.62683000000004</v>
      </c>
      <c r="O251" s="305">
        <f>+'Харків міськ'!T251</f>
        <v>455.23</v>
      </c>
      <c r="P251" s="260">
        <f>+'Харків міськ'!Q251</f>
        <v>379.35503</v>
      </c>
      <c r="Q251" s="305">
        <f>+Київ!T251</f>
        <v>419.84</v>
      </c>
      <c r="R251" s="260">
        <f>+Київ!Q251</f>
        <v>349.86763000000002</v>
      </c>
      <c r="S251" s="305">
        <f>+Львів!T251</f>
        <v>456.79</v>
      </c>
      <c r="T251" s="260">
        <f>+Львів!Q251</f>
        <v>380.66043000000002</v>
      </c>
      <c r="U251" s="305">
        <f>+Житомир!T251</f>
        <v>430.38</v>
      </c>
      <c r="V251" s="260">
        <f>+Житомир!Q251</f>
        <v>358.65163000000001</v>
      </c>
      <c r="W251" s="305">
        <f>+Хмельницький!T251</f>
        <v>416.8</v>
      </c>
      <c r="X251" s="260">
        <f>+Хмельницький!Q251</f>
        <v>347.33003000000002</v>
      </c>
      <c r="Y251" s="305">
        <f>+Вінниця!T251</f>
        <v>403.21</v>
      </c>
      <c r="Z251" s="260">
        <f>+Вінниця!Q251</f>
        <v>336.00843000000003</v>
      </c>
      <c r="AA251" s="305">
        <f>+Дніпропетровськ!T251</f>
        <v>435.29</v>
      </c>
      <c r="AB251" s="260">
        <f>+Дніпропетровськ!Q251</f>
        <v>362.73863000000006</v>
      </c>
      <c r="AC251" s="305">
        <f>+Сумська!T251</f>
        <v>435.29</v>
      </c>
      <c r="AD251" s="260">
        <f>+Сумська!Q251</f>
        <v>362.73863000000006</v>
      </c>
      <c r="AE251" s="305">
        <f>+ІвФранківськ!T251</f>
        <v>395.55</v>
      </c>
      <c r="AF251" s="260">
        <f>+ІвФранківськ!Q251</f>
        <v>329.62783000000002</v>
      </c>
      <c r="AG251" s="305">
        <f>+Миколаїв!T251</f>
        <v>492.15</v>
      </c>
      <c r="AH251" s="260">
        <f>+Миколаїв!Q251</f>
        <v>410.12342999999998</v>
      </c>
      <c r="AI251" s="305">
        <f>+Усереднене!T251</f>
        <v>584.65</v>
      </c>
      <c r="AJ251" s="260">
        <f>+Усереднене!Q251</f>
        <v>487.21000000000004</v>
      </c>
      <c r="AK251" s="305">
        <f>+Усереднена!T251</f>
        <v>432.18</v>
      </c>
      <c r="AL251" s="260">
        <f>+Усереднена!Q251</f>
        <v>360.145825</v>
      </c>
      <c r="AM251" s="279">
        <f t="shared" si="5"/>
        <v>-0.26079960386691575</v>
      </c>
    </row>
    <row r="252" spans="2:39" ht="30" x14ac:dyDescent="0.25">
      <c r="B252" s="38" t="s">
        <v>38</v>
      </c>
      <c r="C252" s="124" t="s">
        <v>369</v>
      </c>
      <c r="D252" s="85"/>
      <c r="E252" s="40"/>
      <c r="F252" s="40"/>
      <c r="G252" s="45"/>
      <c r="H252" s="257"/>
      <c r="I252" s="303"/>
      <c r="J252" s="257"/>
      <c r="K252" s="303"/>
      <c r="L252" s="257"/>
      <c r="M252" s="303"/>
      <c r="N252" s="257"/>
      <c r="O252" s="303"/>
      <c r="P252" s="257"/>
      <c r="Q252" s="303"/>
      <c r="R252" s="257"/>
      <c r="S252" s="303"/>
      <c r="T252" s="257"/>
      <c r="U252" s="303"/>
      <c r="V252" s="257"/>
      <c r="W252" s="303"/>
      <c r="X252" s="257"/>
      <c r="Y252" s="303"/>
      <c r="Z252" s="257"/>
      <c r="AA252" s="303"/>
      <c r="AB252" s="257"/>
      <c r="AC252" s="303"/>
      <c r="AD252" s="257"/>
      <c r="AE252" s="303"/>
      <c r="AF252" s="257"/>
      <c r="AG252" s="303"/>
      <c r="AH252" s="257"/>
      <c r="AI252" s="303"/>
      <c r="AJ252" s="257"/>
      <c r="AK252" s="303"/>
      <c r="AL252" s="257"/>
      <c r="AM252" s="276"/>
    </row>
    <row r="253" spans="2:39" x14ac:dyDescent="0.25">
      <c r="B253" s="38" t="s">
        <v>90</v>
      </c>
      <c r="C253" s="136" t="s">
        <v>370</v>
      </c>
      <c r="D253" s="79" t="s">
        <v>371</v>
      </c>
      <c r="E253" s="68" t="s">
        <v>372</v>
      </c>
      <c r="F253" s="68" t="s">
        <v>49</v>
      </c>
      <c r="G253" s="293">
        <f>+Кропивницький!T253</f>
        <v>1264.56</v>
      </c>
      <c r="H253" s="260">
        <f>+Кропивницький!Q253</f>
        <v>1053.802995</v>
      </c>
      <c r="I253" s="305">
        <f>+Дніпро!T253</f>
        <v>1164.8699999999999</v>
      </c>
      <c r="J253" s="260">
        <f>+Дніпро!Q253</f>
        <v>970.72099500000002</v>
      </c>
      <c r="K253" s="305">
        <f>+Харків!T253</f>
        <v>993.34</v>
      </c>
      <c r="L253" s="260">
        <f>+Харків!Q253</f>
        <v>827.78579500000001</v>
      </c>
      <c r="M253" s="305">
        <f>+Криворіж!T253</f>
        <v>1147.3599999999999</v>
      </c>
      <c r="N253" s="260">
        <f>+Криворіж!Q253</f>
        <v>956.12979500000006</v>
      </c>
      <c r="O253" s="305">
        <f>+'Харків міськ'!T253</f>
        <v>1221.8599999999999</v>
      </c>
      <c r="P253" s="260">
        <f>+'Харків міськ'!Q253</f>
        <v>1018.2155949999999</v>
      </c>
      <c r="Q253" s="305">
        <f>+Київ!T253</f>
        <v>1120.71</v>
      </c>
      <c r="R253" s="260">
        <f>+Київ!Q253</f>
        <v>933.92579499999999</v>
      </c>
      <c r="S253" s="305">
        <f>+Львів!T253</f>
        <v>1226.18</v>
      </c>
      <c r="T253" s="260">
        <f>+Львів!Q253</f>
        <v>1021.8145950000001</v>
      </c>
      <c r="U253" s="305">
        <f>+Житомир!T253</f>
        <v>1150.78</v>
      </c>
      <c r="V253" s="260">
        <f>+Житомир!Q253</f>
        <v>958.98459500000001</v>
      </c>
      <c r="W253" s="305">
        <f>+Хмельницький!T253</f>
        <v>1112</v>
      </c>
      <c r="X253" s="260">
        <f>+Хмельницький!Q253</f>
        <v>926.66679499999998</v>
      </c>
      <c r="Y253" s="305">
        <f>+Вінниця!T253</f>
        <v>1073.2</v>
      </c>
      <c r="Z253" s="260">
        <f>+Вінниця!Q253</f>
        <v>894.33679499999994</v>
      </c>
      <c r="AA253" s="305">
        <f>+Дніпропетровськ!T253</f>
        <v>1164.8699999999999</v>
      </c>
      <c r="AB253" s="260">
        <f>+Дніпропетровськ!Q253</f>
        <v>970.72099500000002</v>
      </c>
      <c r="AC253" s="305">
        <f>+Сумська!T253</f>
        <v>1164.8699999999999</v>
      </c>
      <c r="AD253" s="260">
        <f>+Сумська!Q253</f>
        <v>970.72099500000002</v>
      </c>
      <c r="AE253" s="305">
        <f>+ІвФранківськ!T253</f>
        <v>1051.3</v>
      </c>
      <c r="AF253" s="260">
        <f>+ІвФранківськ!Q253</f>
        <v>876.08559500000001</v>
      </c>
      <c r="AG253" s="305">
        <f>+Миколаїв!T253</f>
        <v>1327.31</v>
      </c>
      <c r="AH253" s="260">
        <f>+Миколаїв!Q253</f>
        <v>1106.0921950000002</v>
      </c>
      <c r="AI253" s="305">
        <f>+Усереднене!T253</f>
        <v>1670.59</v>
      </c>
      <c r="AJ253" s="260">
        <f>+Усереднене!Q253</f>
        <v>1392.1599999999999</v>
      </c>
      <c r="AK253" s="305">
        <f>+Усереднена!T253</f>
        <v>1155.93</v>
      </c>
      <c r="AL253" s="260">
        <f>+Усереднена!Q253</f>
        <v>963.25246000000004</v>
      </c>
      <c r="AM253" s="279">
        <f t="shared" si="5"/>
        <v>-0.30808782036547511</v>
      </c>
    </row>
    <row r="254" spans="2:39" x14ac:dyDescent="0.25">
      <c r="B254" s="38" t="s">
        <v>266</v>
      </c>
      <c r="C254" s="134" t="s">
        <v>373</v>
      </c>
      <c r="D254" s="79" t="s">
        <v>371</v>
      </c>
      <c r="E254" s="68" t="s">
        <v>372</v>
      </c>
      <c r="F254" s="68" t="s">
        <v>49</v>
      </c>
      <c r="G254" s="293">
        <f>+Кропивницький!T254</f>
        <v>905.95</v>
      </c>
      <c r="H254" s="260">
        <f>+Кропивницький!Q254</f>
        <v>754.95607999999993</v>
      </c>
      <c r="I254" s="305">
        <f>+Дніпро!T254</f>
        <v>834.52</v>
      </c>
      <c r="J254" s="260">
        <f>+Дніпро!Q254</f>
        <v>695.43227999999988</v>
      </c>
      <c r="K254" s="305">
        <f>+Харків!T254</f>
        <v>711.65</v>
      </c>
      <c r="L254" s="260">
        <f>+Харків!Q254</f>
        <v>593.03767999999991</v>
      </c>
      <c r="M254" s="305">
        <f>+Криворіж!T254</f>
        <v>821.97</v>
      </c>
      <c r="N254" s="260">
        <f>+Криворіж!Q254</f>
        <v>684.97687999999994</v>
      </c>
      <c r="O254" s="305">
        <f>+'Харків міськ'!T254</f>
        <v>875.35</v>
      </c>
      <c r="P254" s="260">
        <f>+'Харків міськ'!Q254</f>
        <v>729.45808</v>
      </c>
      <c r="Q254" s="305">
        <f>+Київ!T254</f>
        <v>802.9</v>
      </c>
      <c r="R254" s="260">
        <f>+Київ!Q254</f>
        <v>669.08028000000002</v>
      </c>
      <c r="S254" s="305">
        <f>+Львів!T254</f>
        <v>878.45</v>
      </c>
      <c r="T254" s="260">
        <f>+Львів!Q254</f>
        <v>732.04447999999991</v>
      </c>
      <c r="U254" s="305">
        <f>+Житомир!T254</f>
        <v>824.43</v>
      </c>
      <c r="V254" s="260">
        <f>+Житомир!Q254</f>
        <v>687.02647999999988</v>
      </c>
      <c r="W254" s="305">
        <f>+Хмельницький!T254</f>
        <v>796.65</v>
      </c>
      <c r="X254" s="260">
        <f>+Хмельницький!Q254</f>
        <v>663.87087999999994</v>
      </c>
      <c r="Y254" s="305">
        <f>+Вінниця!T254</f>
        <v>768.86</v>
      </c>
      <c r="Z254" s="260">
        <f>+Вінниця!Q254</f>
        <v>640.71528000000001</v>
      </c>
      <c r="AA254" s="305">
        <f>+Дніпропетровськ!T254</f>
        <v>834.52</v>
      </c>
      <c r="AB254" s="260">
        <f>+Дніпропетровськ!Q254</f>
        <v>695.43227999999988</v>
      </c>
      <c r="AC254" s="305">
        <f>+Сумська!T254</f>
        <v>834.52</v>
      </c>
      <c r="AD254" s="260">
        <f>+Сумська!Q254</f>
        <v>695.43227999999988</v>
      </c>
      <c r="AE254" s="305">
        <f>+ІвФранківськ!T254</f>
        <v>753.16</v>
      </c>
      <c r="AF254" s="260">
        <f>+ІвФранківськ!Q254</f>
        <v>627.63687999999991</v>
      </c>
      <c r="AG254" s="305">
        <f>+Миколаїв!T254</f>
        <v>950.91</v>
      </c>
      <c r="AH254" s="260">
        <f>+Миколаїв!Q254</f>
        <v>792.42227999999989</v>
      </c>
      <c r="AI254" s="305">
        <f>+Усереднене!T254</f>
        <v>1196.8599999999999</v>
      </c>
      <c r="AJ254" s="260">
        <f>+Усереднене!Q254</f>
        <v>997.37999999999988</v>
      </c>
      <c r="AK254" s="305">
        <f>+Усереднена!T254</f>
        <v>828.13</v>
      </c>
      <c r="AL254" s="260">
        <f>+Усереднена!Q254</f>
        <v>690.08623999999998</v>
      </c>
      <c r="AM254" s="279">
        <f t="shared" si="5"/>
        <v>-0.3081009845795985</v>
      </c>
    </row>
    <row r="255" spans="2:39" x14ac:dyDescent="0.25">
      <c r="B255" s="38" t="s">
        <v>374</v>
      </c>
      <c r="C255" s="137" t="s">
        <v>375</v>
      </c>
      <c r="D255" s="79" t="s">
        <v>371</v>
      </c>
      <c r="E255" s="68" t="s">
        <v>372</v>
      </c>
      <c r="F255" s="68" t="s">
        <v>49</v>
      </c>
      <c r="G255" s="293">
        <f>+Кропивницький!T255</f>
        <v>107.85</v>
      </c>
      <c r="H255" s="260">
        <f>+Кропивницький!Q255</f>
        <v>89.876199999999997</v>
      </c>
      <c r="I255" s="305">
        <f>+Дніпро!T255</f>
        <v>99.35</v>
      </c>
      <c r="J255" s="260">
        <f>+Дніпро!Q255</f>
        <v>82.787999999999997</v>
      </c>
      <c r="K255" s="305">
        <f>+Харків!T255</f>
        <v>84.72</v>
      </c>
      <c r="L255" s="260">
        <f>+Харків!Q255</f>
        <v>70.600200000000001</v>
      </c>
      <c r="M255" s="305">
        <f>+Криворіж!T255</f>
        <v>97.85</v>
      </c>
      <c r="N255" s="260">
        <f>+Криворіж!Q255</f>
        <v>81.543600000000012</v>
      </c>
      <c r="O255" s="305">
        <f>+'Харків міськ'!T255</f>
        <v>104.21</v>
      </c>
      <c r="P255" s="260">
        <f>+'Харків міськ'!Q255</f>
        <v>86.838399999999993</v>
      </c>
      <c r="Q255" s="305">
        <f>+Київ!T255</f>
        <v>95.58</v>
      </c>
      <c r="R255" s="260">
        <f>+Київ!Q255</f>
        <v>79.652599999999993</v>
      </c>
      <c r="S255" s="305">
        <f>+Львів!T255</f>
        <v>104.57</v>
      </c>
      <c r="T255" s="260">
        <f>+Львів!Q255</f>
        <v>87.1434</v>
      </c>
      <c r="U255" s="305">
        <f>+Житомир!T255</f>
        <v>98.15</v>
      </c>
      <c r="V255" s="260">
        <f>+Житомир!Q255</f>
        <v>81.787599999999998</v>
      </c>
      <c r="W255" s="305">
        <f>+Хмельницький!T255</f>
        <v>94.84</v>
      </c>
      <c r="X255" s="260">
        <f>+Хмельницький!Q255</f>
        <v>79.0304</v>
      </c>
      <c r="Y255" s="305">
        <f>+Вінниця!T255</f>
        <v>91.53</v>
      </c>
      <c r="Z255" s="260">
        <f>+Вінниця!Q255</f>
        <v>76.273199999999989</v>
      </c>
      <c r="AA255" s="305">
        <f>+Дніпропетровськ!T255</f>
        <v>99.35</v>
      </c>
      <c r="AB255" s="260">
        <f>+Дніпропетровськ!Q255</f>
        <v>82.787999999999997</v>
      </c>
      <c r="AC255" s="305">
        <f>+Сумська!T255</f>
        <v>99.35</v>
      </c>
      <c r="AD255" s="260">
        <f>+Сумська!Q255</f>
        <v>82.787999999999997</v>
      </c>
      <c r="AE255" s="305">
        <f>+ІвФранківськ!T255</f>
        <v>89.67</v>
      </c>
      <c r="AF255" s="260">
        <f>+ІвФранківськ!Q255</f>
        <v>74.723799999999997</v>
      </c>
      <c r="AG255" s="305">
        <f>+Миколаїв!T255</f>
        <v>113.21</v>
      </c>
      <c r="AH255" s="260">
        <f>+Миколаїв!Q255</f>
        <v>94.341399999999993</v>
      </c>
      <c r="AI255" s="305">
        <f>+Усереднене!T255</f>
        <v>142.5</v>
      </c>
      <c r="AJ255" s="260">
        <f>+Усереднене!Q255</f>
        <v>118.75000000000001</v>
      </c>
      <c r="AK255" s="305">
        <f>+Усереднена!T255</f>
        <v>98.59</v>
      </c>
      <c r="AL255" s="260">
        <f>+Усереднена!Q255</f>
        <v>82.153599999999997</v>
      </c>
      <c r="AM255" s="279">
        <f t="shared" si="5"/>
        <v>-0.30818021052631589</v>
      </c>
    </row>
    <row r="256" spans="2:39" x14ac:dyDescent="0.25">
      <c r="B256" s="38" t="s">
        <v>268</v>
      </c>
      <c r="C256" s="134" t="s">
        <v>376</v>
      </c>
      <c r="D256" s="73" t="s">
        <v>377</v>
      </c>
      <c r="E256" s="68" t="s">
        <v>372</v>
      </c>
      <c r="F256" s="68" t="s">
        <v>49</v>
      </c>
      <c r="G256" s="293">
        <f>+Кропивницький!T256</f>
        <v>407.13</v>
      </c>
      <c r="H256" s="260">
        <f>+Кропивницький!Q256</f>
        <v>339.27810499999998</v>
      </c>
      <c r="I256" s="305">
        <f>+Дніпро!T256</f>
        <v>375.04</v>
      </c>
      <c r="J256" s="260">
        <f>+Дніпро!Q256</f>
        <v>312.53570500000001</v>
      </c>
      <c r="K256" s="305">
        <f>+Харків!T256</f>
        <v>319.82</v>
      </c>
      <c r="L256" s="260">
        <f>+Харків!Q256</f>
        <v>266.51730499999996</v>
      </c>
      <c r="M256" s="305">
        <f>+Криворіж!T256</f>
        <v>369.41</v>
      </c>
      <c r="N256" s="260">
        <f>+Криворіж!Q256</f>
        <v>307.838705</v>
      </c>
      <c r="O256" s="305">
        <f>+'Харків міськ'!T256</f>
        <v>393.39</v>
      </c>
      <c r="P256" s="260">
        <f>+'Харків міськ'!Q256</f>
        <v>327.82230500000003</v>
      </c>
      <c r="Q256" s="305">
        <f>+Київ!T256</f>
        <v>360.83</v>
      </c>
      <c r="R256" s="260">
        <f>+Київ!Q256</f>
        <v>300.689505</v>
      </c>
      <c r="S256" s="305">
        <f>+Львів!T256</f>
        <v>394.78</v>
      </c>
      <c r="T256" s="260">
        <f>+Львів!Q256</f>
        <v>328.98130500000002</v>
      </c>
      <c r="U256" s="305">
        <f>+Житомир!T256</f>
        <v>370.5</v>
      </c>
      <c r="V256" s="260">
        <f>+Житомир!Q256</f>
        <v>308.75370499999997</v>
      </c>
      <c r="W256" s="305">
        <f>+Хмельницький!T256</f>
        <v>358.02</v>
      </c>
      <c r="X256" s="260">
        <f>+Хмельницький!Q256</f>
        <v>298.347105</v>
      </c>
      <c r="Y256" s="305">
        <f>+Вінниця!T256</f>
        <v>345.53</v>
      </c>
      <c r="Z256" s="260">
        <f>+Вінниця!Q256</f>
        <v>287.94050500000003</v>
      </c>
      <c r="AA256" s="305">
        <f>+Дніпропетровськ!T256</f>
        <v>375.04</v>
      </c>
      <c r="AB256" s="260">
        <f>+Дніпропетровськ!Q256</f>
        <v>312.53570500000001</v>
      </c>
      <c r="AC256" s="305">
        <f>+Сумська!T256</f>
        <v>375.04</v>
      </c>
      <c r="AD256" s="260">
        <f>+Сумська!Q256</f>
        <v>312.53570500000001</v>
      </c>
      <c r="AE256" s="305">
        <f>+ІвФранківськ!T256</f>
        <v>338.47</v>
      </c>
      <c r="AF256" s="260">
        <f>+ІвФранківськ!Q256</f>
        <v>282.06010500000002</v>
      </c>
      <c r="AG256" s="305">
        <f>+Миколаїв!T256</f>
        <v>427.34</v>
      </c>
      <c r="AH256" s="260">
        <f>+Миколаїв!Q256</f>
        <v>356.114105</v>
      </c>
      <c r="AI256" s="305">
        <f>+Усереднене!T256</f>
        <v>537.88</v>
      </c>
      <c r="AJ256" s="260">
        <f>+Усереднене!Q256</f>
        <v>448.22999999999996</v>
      </c>
      <c r="AK256" s="305">
        <f>+Усереднена!T256</f>
        <v>372.15999999999997</v>
      </c>
      <c r="AL256" s="260">
        <f>+Усереднена!Q256</f>
        <v>310.12834000000004</v>
      </c>
      <c r="AM256" s="279">
        <f t="shared" si="5"/>
        <v>-0.30810445530196534</v>
      </c>
    </row>
    <row r="257" spans="2:39" x14ac:dyDescent="0.25">
      <c r="B257" s="38" t="s">
        <v>92</v>
      </c>
      <c r="C257" s="134" t="s">
        <v>378</v>
      </c>
      <c r="D257" s="79"/>
      <c r="E257" s="40"/>
      <c r="F257" s="40"/>
      <c r="G257" s="45"/>
      <c r="H257" s="257"/>
      <c r="I257" s="303"/>
      <c r="J257" s="257"/>
      <c r="K257" s="303"/>
      <c r="L257" s="257"/>
      <c r="M257" s="303"/>
      <c r="N257" s="257"/>
      <c r="O257" s="303"/>
      <c r="P257" s="257"/>
      <c r="Q257" s="303"/>
      <c r="R257" s="257"/>
      <c r="S257" s="303"/>
      <c r="T257" s="257"/>
      <c r="U257" s="303"/>
      <c r="V257" s="257"/>
      <c r="W257" s="303"/>
      <c r="X257" s="257"/>
      <c r="Y257" s="303"/>
      <c r="Z257" s="257"/>
      <c r="AA257" s="303"/>
      <c r="AB257" s="257"/>
      <c r="AC257" s="303"/>
      <c r="AD257" s="257"/>
      <c r="AE257" s="303"/>
      <c r="AF257" s="257"/>
      <c r="AG257" s="303"/>
      <c r="AH257" s="257"/>
      <c r="AI257" s="303"/>
      <c r="AJ257" s="257"/>
      <c r="AK257" s="303"/>
      <c r="AL257" s="257"/>
      <c r="AM257" s="276"/>
    </row>
    <row r="258" spans="2:39" x14ac:dyDescent="0.25">
      <c r="B258" s="38" t="s">
        <v>95</v>
      </c>
      <c r="C258" s="134" t="s">
        <v>379</v>
      </c>
      <c r="D258" s="73" t="s">
        <v>380</v>
      </c>
      <c r="E258" s="68" t="s">
        <v>372</v>
      </c>
      <c r="F258" s="68" t="s">
        <v>49</v>
      </c>
      <c r="G258" s="293">
        <f>+Кропивницький!T258</f>
        <v>811.59</v>
      </c>
      <c r="H258" s="260">
        <f>+Кропивницький!Q258</f>
        <v>676.32495499999993</v>
      </c>
      <c r="I258" s="305">
        <f>+Дніпро!T258</f>
        <v>747.6</v>
      </c>
      <c r="J258" s="260">
        <f>+Дніпро!Q258</f>
        <v>622.99875499999996</v>
      </c>
      <c r="K258" s="305">
        <f>+Харків!T258</f>
        <v>637.52</v>
      </c>
      <c r="L258" s="260">
        <f>+Харків!Q258</f>
        <v>531.26695499999994</v>
      </c>
      <c r="M258" s="305">
        <f>+Криворіж!T258</f>
        <v>736.37</v>
      </c>
      <c r="N258" s="260">
        <f>+Криворіж!Q258</f>
        <v>613.64135499999986</v>
      </c>
      <c r="O258" s="305">
        <f>+'Харків міськ'!T258</f>
        <v>784.18</v>
      </c>
      <c r="P258" s="260">
        <f>+'Харків міськ'!Q258</f>
        <v>653.48655499999995</v>
      </c>
      <c r="Q258" s="305">
        <f>+Київ!T258</f>
        <v>719.27</v>
      </c>
      <c r="R258" s="260">
        <f>+Київ!Q258</f>
        <v>599.39175499999999</v>
      </c>
      <c r="S258" s="305">
        <f>+Львів!T258</f>
        <v>786.95</v>
      </c>
      <c r="T258" s="260">
        <f>+Львів!Q258</f>
        <v>655.79235499999993</v>
      </c>
      <c r="U258" s="305">
        <f>+Житомир!T258</f>
        <v>738.57</v>
      </c>
      <c r="V258" s="260">
        <f>+Житомир!Q258</f>
        <v>615.4713549999999</v>
      </c>
      <c r="W258" s="305">
        <f>+Хмельницький!T258</f>
        <v>713.68</v>
      </c>
      <c r="X258" s="260">
        <f>+Хмельницький!Q258</f>
        <v>594.73135499999989</v>
      </c>
      <c r="Y258" s="305">
        <f>+Вінниця!T258</f>
        <v>688.77</v>
      </c>
      <c r="Z258" s="260">
        <f>+Вінниця!Q258</f>
        <v>573.97915499999988</v>
      </c>
      <c r="AA258" s="305">
        <f>+Дніпропетровськ!T258</f>
        <v>747.6</v>
      </c>
      <c r="AB258" s="260">
        <f>+Дніпропетровськ!Q258</f>
        <v>622.99875499999996</v>
      </c>
      <c r="AC258" s="305">
        <f>+Сумська!T258</f>
        <v>747.6</v>
      </c>
      <c r="AD258" s="260">
        <f>+Сумська!Q258</f>
        <v>622.99875499999996</v>
      </c>
      <c r="AE258" s="305">
        <f>+ІвФранківськ!T258</f>
        <v>674.72</v>
      </c>
      <c r="AF258" s="260">
        <f>+ІвФранківськ!Q258</f>
        <v>562.26715499999989</v>
      </c>
      <c r="AG258" s="305">
        <f>+Миколаїв!T258</f>
        <v>851.86</v>
      </c>
      <c r="AH258" s="260">
        <f>+Миколаїв!Q258</f>
        <v>709.88715500000001</v>
      </c>
      <c r="AI258" s="305">
        <f>+Усереднене!T258</f>
        <v>1072.19</v>
      </c>
      <c r="AJ258" s="260">
        <f>+Усереднене!Q258</f>
        <v>893.49</v>
      </c>
      <c r="AK258" s="305">
        <f>+Усереднена!T258</f>
        <v>741.86</v>
      </c>
      <c r="AL258" s="260">
        <f>+Усереднена!Q258</f>
        <v>618.20934</v>
      </c>
      <c r="AM258" s="279">
        <f t="shared" si="5"/>
        <v>-0.308095960782997</v>
      </c>
    </row>
    <row r="259" spans="2:39" x14ac:dyDescent="0.25">
      <c r="B259" s="38" t="s">
        <v>97</v>
      </c>
      <c r="C259" s="136" t="s">
        <v>381</v>
      </c>
      <c r="D259" s="73" t="s">
        <v>380</v>
      </c>
      <c r="E259" s="68" t="s">
        <v>372</v>
      </c>
      <c r="F259" s="68" t="s">
        <v>49</v>
      </c>
      <c r="G259" s="293">
        <f>+Кропивницький!T259</f>
        <v>1154.01</v>
      </c>
      <c r="H259" s="260">
        <f>+Кропивницький!Q259</f>
        <v>961.67333999999994</v>
      </c>
      <c r="I259" s="305">
        <f>+Дніпро!T259</f>
        <v>1063.02</v>
      </c>
      <c r="J259" s="260">
        <f>+Дніпро!Q259</f>
        <v>885.85033999999996</v>
      </c>
      <c r="K259" s="305">
        <f>+Харків!T259</f>
        <v>906.5</v>
      </c>
      <c r="L259" s="260">
        <f>+Харків!Q259</f>
        <v>755.42013999999995</v>
      </c>
      <c r="M259" s="305">
        <f>+Криворіж!T259</f>
        <v>1047.05</v>
      </c>
      <c r="N259" s="260">
        <f>+Криворіж!Q259</f>
        <v>872.54013999999995</v>
      </c>
      <c r="O259" s="305">
        <f>+'Харків міськ'!T259</f>
        <v>1115.04</v>
      </c>
      <c r="P259" s="260">
        <f>+'Харків міськ'!Q259</f>
        <v>929.19693999999993</v>
      </c>
      <c r="Q259" s="305">
        <f>+Київ!T259</f>
        <v>1022.73</v>
      </c>
      <c r="R259" s="260">
        <f>+Київ!Q259</f>
        <v>852.27593999999988</v>
      </c>
      <c r="S259" s="305">
        <f>+Львів!T259</f>
        <v>1118.97</v>
      </c>
      <c r="T259" s="260">
        <f>+Львів!Q259</f>
        <v>932.4787399999999</v>
      </c>
      <c r="U259" s="305">
        <f>+Житомир!T259</f>
        <v>1050.18</v>
      </c>
      <c r="V259" s="260">
        <f>+Житомир!Q259</f>
        <v>875.15093999999988</v>
      </c>
      <c r="W259" s="305">
        <f>+Хмельницький!T259</f>
        <v>1014.78</v>
      </c>
      <c r="X259" s="260">
        <f>+Хмельницький!Q259</f>
        <v>845.65133999999989</v>
      </c>
      <c r="Y259" s="305">
        <f>+Вінниця!T259</f>
        <v>979.38</v>
      </c>
      <c r="Z259" s="260">
        <f>+Вінниця!Q259</f>
        <v>816.1517399999999</v>
      </c>
      <c r="AA259" s="305">
        <f>+Дніпропетровськ!T259</f>
        <v>1063.02</v>
      </c>
      <c r="AB259" s="260">
        <f>+Дніпропетровськ!Q259</f>
        <v>885.85033999999996</v>
      </c>
      <c r="AC259" s="305">
        <f>+Сумська!T259</f>
        <v>1063.02</v>
      </c>
      <c r="AD259" s="260">
        <f>+Сумська!Q259</f>
        <v>885.85033999999996</v>
      </c>
      <c r="AE259" s="305">
        <f>+ІвФранківськ!T259</f>
        <v>959.38</v>
      </c>
      <c r="AF259" s="260">
        <f>+ІвФранківськ!Q259</f>
        <v>799.48653999999999</v>
      </c>
      <c r="AG259" s="305">
        <f>+Миколаїв!T259</f>
        <v>1211.28</v>
      </c>
      <c r="AH259" s="260">
        <f>+Миколаїв!Q259</f>
        <v>1009.39974</v>
      </c>
      <c r="AI259" s="305">
        <f>+Усереднене!T259</f>
        <v>1524.54</v>
      </c>
      <c r="AJ259" s="260">
        <f>+Усереднене!Q259</f>
        <v>1270.45</v>
      </c>
      <c r="AK259" s="305">
        <f>+Усереднена!T259</f>
        <v>1054.8799999999999</v>
      </c>
      <c r="AL259" s="260">
        <f>+Усереднена!Q259</f>
        <v>879.04151999999999</v>
      </c>
      <c r="AM259" s="279">
        <f t="shared" si="5"/>
        <v>-0.30808648903931679</v>
      </c>
    </row>
    <row r="260" spans="2:39" x14ac:dyDescent="0.25">
      <c r="B260" s="38" t="s">
        <v>382</v>
      </c>
      <c r="C260" s="137" t="s">
        <v>375</v>
      </c>
      <c r="D260" s="73" t="s">
        <v>380</v>
      </c>
      <c r="E260" s="68" t="s">
        <v>372</v>
      </c>
      <c r="F260" s="68" t="s">
        <v>49</v>
      </c>
      <c r="G260" s="293">
        <f>+Кропивницький!T260</f>
        <v>129.41999999999999</v>
      </c>
      <c r="H260" s="260">
        <f>+Кропивницький!Q260</f>
        <v>107.84944</v>
      </c>
      <c r="I260" s="305">
        <f>+Дніпро!T260</f>
        <v>119.22</v>
      </c>
      <c r="J260" s="260">
        <f>+Дніпро!Q260</f>
        <v>99.346040000000002</v>
      </c>
      <c r="K260" s="305">
        <f>+Харків!T260</f>
        <v>101.66</v>
      </c>
      <c r="L260" s="260">
        <f>+Харків!Q260</f>
        <v>84.718239999999994</v>
      </c>
      <c r="M260" s="305">
        <f>+Криворіж!T260</f>
        <v>117.43</v>
      </c>
      <c r="N260" s="260">
        <f>+Криворіж!Q260</f>
        <v>97.857639999999989</v>
      </c>
      <c r="O260" s="305">
        <f>+'Харків міськ'!T260</f>
        <v>125.04</v>
      </c>
      <c r="P260" s="260">
        <f>+'Харків міськ'!Q260</f>
        <v>104.20164</v>
      </c>
      <c r="Q260" s="305">
        <f>+Київ!T260</f>
        <v>114.69</v>
      </c>
      <c r="R260" s="260">
        <f>+Київ!Q260</f>
        <v>95.576239999999999</v>
      </c>
      <c r="S260" s="305">
        <f>+Львів!T260</f>
        <v>125.5</v>
      </c>
      <c r="T260" s="260">
        <f>+Львів!Q260</f>
        <v>104.57984</v>
      </c>
      <c r="U260" s="305">
        <f>+Житомир!T260</f>
        <v>117.78</v>
      </c>
      <c r="V260" s="260">
        <f>+Житомир!Q260</f>
        <v>98.150439999999989</v>
      </c>
      <c r="W260" s="305">
        <f>+Хмельницький!T260</f>
        <v>113.8</v>
      </c>
      <c r="X260" s="260">
        <f>+Хмельницький!Q260</f>
        <v>94.832039999999992</v>
      </c>
      <c r="Y260" s="305">
        <f>+Вінниця!T260</f>
        <v>109.83</v>
      </c>
      <c r="Z260" s="260">
        <f>+Вінниця!Q260</f>
        <v>91.525840000000002</v>
      </c>
      <c r="AA260" s="305">
        <f>+Дніпропетровськ!T260</f>
        <v>119.22</v>
      </c>
      <c r="AB260" s="260">
        <f>+Дніпропетровськ!Q260</f>
        <v>99.346040000000002</v>
      </c>
      <c r="AC260" s="305">
        <f>+Сумська!T260</f>
        <v>119.22</v>
      </c>
      <c r="AD260" s="260">
        <f>+Сумська!Q260</f>
        <v>99.346040000000002</v>
      </c>
      <c r="AE260" s="305">
        <f>+ІвФранківськ!T260</f>
        <v>107.59</v>
      </c>
      <c r="AF260" s="260">
        <f>+ІвФранківськ!Q260</f>
        <v>89.659239999999997</v>
      </c>
      <c r="AG260" s="305">
        <f>+Миколаїв!T260</f>
        <v>135.85</v>
      </c>
      <c r="AH260" s="260">
        <f>+Миколаїв!Q260</f>
        <v>113.20524</v>
      </c>
      <c r="AI260" s="305">
        <f>+Усереднене!T260</f>
        <v>170.96</v>
      </c>
      <c r="AJ260" s="260">
        <f>+Усереднене!Q260</f>
        <v>142.47</v>
      </c>
      <c r="AK260" s="305">
        <f>+Усереднена!T260</f>
        <v>118.3</v>
      </c>
      <c r="AL260" s="260">
        <f>+Усереднена!Q260</f>
        <v>98.582319999999996</v>
      </c>
      <c r="AM260" s="279">
        <f t="shared" si="5"/>
        <v>-0.30804857162911492</v>
      </c>
    </row>
    <row r="261" spans="2:39" ht="30" x14ac:dyDescent="0.25">
      <c r="B261" s="38" t="s">
        <v>99</v>
      </c>
      <c r="C261" s="134" t="s">
        <v>383</v>
      </c>
      <c r="D261" s="73" t="s">
        <v>384</v>
      </c>
      <c r="E261" s="40" t="s">
        <v>37</v>
      </c>
      <c r="F261" s="40">
        <v>1</v>
      </c>
      <c r="G261" s="45">
        <f>+Кропивницький!T261</f>
        <v>449.28</v>
      </c>
      <c r="H261" s="257">
        <f>+Кропивницький!Q261</f>
        <v>374.40386000000007</v>
      </c>
      <c r="I261" s="303">
        <f>+Дніпро!T261</f>
        <v>414.87</v>
      </c>
      <c r="J261" s="257">
        <f>+Дніпро!Q261</f>
        <v>345.72166000000004</v>
      </c>
      <c r="K261" s="303">
        <f>+Харків!T261</f>
        <v>355.69</v>
      </c>
      <c r="L261" s="257">
        <f>+Харків!Q261</f>
        <v>296.40926000000002</v>
      </c>
      <c r="M261" s="303">
        <f>+Криворіж!T261</f>
        <v>408.82</v>
      </c>
      <c r="N261" s="257">
        <f>+Криворіж!Q261</f>
        <v>340.68306000000007</v>
      </c>
      <c r="O261" s="303">
        <f>+'Харків міськ'!T261</f>
        <v>434.53</v>
      </c>
      <c r="P261" s="257">
        <f>+'Харків міськ'!Q261</f>
        <v>362.10626000000002</v>
      </c>
      <c r="Q261" s="303">
        <f>+Київ!T261</f>
        <v>399.63</v>
      </c>
      <c r="R261" s="257">
        <f>+Київ!Q261</f>
        <v>333.02146000000005</v>
      </c>
      <c r="S261" s="303">
        <f>+Львів!T261</f>
        <v>436.04</v>
      </c>
      <c r="T261" s="257">
        <f>+Львів!Q261</f>
        <v>363.36286000000007</v>
      </c>
      <c r="U261" s="303">
        <f>+Житомир!T261</f>
        <v>410.01</v>
      </c>
      <c r="V261" s="257">
        <f>+Житомир!Q261</f>
        <v>341.67126000000007</v>
      </c>
      <c r="W261" s="303">
        <f>+Хмельницький!T261</f>
        <v>396.61</v>
      </c>
      <c r="X261" s="257">
        <f>+Хмельницький!Q261</f>
        <v>330.50826000000006</v>
      </c>
      <c r="Y261" s="303">
        <f>+Вінниця!T261</f>
        <v>383.21</v>
      </c>
      <c r="Z261" s="257">
        <f>+Вінниця!Q261</f>
        <v>319.34526000000005</v>
      </c>
      <c r="AA261" s="303">
        <f>+Дніпропетровськ!T261</f>
        <v>414.87</v>
      </c>
      <c r="AB261" s="257">
        <f>+Дніпропетровськ!Q261</f>
        <v>345.72166000000004</v>
      </c>
      <c r="AC261" s="303">
        <f>+Сумська!T261</f>
        <v>414.87</v>
      </c>
      <c r="AD261" s="257">
        <f>+Сумська!Q261</f>
        <v>345.72166000000004</v>
      </c>
      <c r="AE261" s="303">
        <f>+ІвФранківськ!T261</f>
        <v>375.66</v>
      </c>
      <c r="AF261" s="257">
        <f>+ІвФранківськ!Q261</f>
        <v>313.05006000000003</v>
      </c>
      <c r="AG261" s="303">
        <f>+Миколаїв!T261</f>
        <v>470.94</v>
      </c>
      <c r="AH261" s="257">
        <f>+Миколаїв!Q261</f>
        <v>392.44766000000004</v>
      </c>
      <c r="AI261" s="303">
        <f>+Усереднене!T261</f>
        <v>576.66999999999996</v>
      </c>
      <c r="AJ261" s="257">
        <f>+Усереднене!Q261</f>
        <v>480.56</v>
      </c>
      <c r="AK261" s="303">
        <f>+Усереднена!T261</f>
        <v>411.78999999999996</v>
      </c>
      <c r="AL261" s="257">
        <f>+Усереднена!Q261</f>
        <v>343.14894142857145</v>
      </c>
      <c r="AM261" s="276">
        <f t="shared" si="5"/>
        <v>-0.2859394426740231</v>
      </c>
    </row>
    <row r="262" spans="2:39" ht="30" x14ac:dyDescent="0.25">
      <c r="B262" s="38" t="s">
        <v>102</v>
      </c>
      <c r="C262" s="67" t="s">
        <v>385</v>
      </c>
      <c r="D262" s="73" t="s">
        <v>386</v>
      </c>
      <c r="E262" s="40" t="s">
        <v>37</v>
      </c>
      <c r="F262" s="40">
        <v>2</v>
      </c>
      <c r="G262" s="45">
        <f>+Кропивницький!T262</f>
        <v>1961.69</v>
      </c>
      <c r="H262" s="257">
        <f>+Кропивницький!Q262</f>
        <v>1634.741505</v>
      </c>
      <c r="I262" s="303">
        <f>+Дніпро!T262</f>
        <v>1811.4</v>
      </c>
      <c r="J262" s="257">
        <f>+Дніпро!Q262</f>
        <v>1509.4963049999999</v>
      </c>
      <c r="K262" s="303">
        <f>+Харків!T262</f>
        <v>1553.01</v>
      </c>
      <c r="L262" s="257">
        <f>+Харків!Q262</f>
        <v>1294.1785049999999</v>
      </c>
      <c r="M262" s="303">
        <f>+Криворіж!T262</f>
        <v>1785</v>
      </c>
      <c r="N262" s="257">
        <f>+Криворіж!Q262</f>
        <v>1487.4997049999999</v>
      </c>
      <c r="O262" s="303">
        <f>+'Харків міськ'!T262</f>
        <v>1897.26</v>
      </c>
      <c r="P262" s="257">
        <f>+'Харків міськ'!Q262</f>
        <v>1581.049305</v>
      </c>
      <c r="Q262" s="303">
        <f>+Київ!T262</f>
        <v>1744.87</v>
      </c>
      <c r="R262" s="257">
        <f>+Київ!Q262</f>
        <v>1454.0595049999999</v>
      </c>
      <c r="S262" s="303">
        <f>+Львів!T262</f>
        <v>1903.86</v>
      </c>
      <c r="T262" s="257">
        <f>+Львів!Q262</f>
        <v>1586.5515049999999</v>
      </c>
      <c r="U262" s="303">
        <f>+Житомир!T262</f>
        <v>1790.17</v>
      </c>
      <c r="V262" s="257">
        <f>+Житомир!Q262</f>
        <v>1491.8063050000001</v>
      </c>
      <c r="W262" s="303">
        <f>+Хмельницький!T262</f>
        <v>1731.68</v>
      </c>
      <c r="X262" s="257">
        <f>+Хмельницький!Q262</f>
        <v>1443.067305</v>
      </c>
      <c r="Y262" s="303">
        <f>+Вінниця!T262</f>
        <v>1673.19</v>
      </c>
      <c r="Z262" s="257">
        <f>+Вінниця!Q262</f>
        <v>1394.328305</v>
      </c>
      <c r="AA262" s="303">
        <f>+Дніпропетровськ!T262</f>
        <v>1811.4</v>
      </c>
      <c r="AB262" s="257">
        <f>+Дніпропетровськ!Q262</f>
        <v>1509.4963049999999</v>
      </c>
      <c r="AC262" s="303">
        <f>+Сумська!T262</f>
        <v>1811.4</v>
      </c>
      <c r="AD262" s="257">
        <f>+Сумська!Q262</f>
        <v>1509.4963049999999</v>
      </c>
      <c r="AE262" s="303">
        <f>+ІвФранківськ!T262</f>
        <v>1640.21</v>
      </c>
      <c r="AF262" s="257">
        <f>+ІвФранківськ!Q262</f>
        <v>1366.8417049999998</v>
      </c>
      <c r="AG262" s="303">
        <f>+Миколаїв!T262</f>
        <v>2056.25</v>
      </c>
      <c r="AH262" s="257">
        <f>+Миколаїв!Q262</f>
        <v>1713.5413049999997</v>
      </c>
      <c r="AI262" s="303">
        <f>+Усереднене!T262</f>
        <v>2517.85</v>
      </c>
      <c r="AJ262" s="257">
        <f>+Усереднене!Q262</f>
        <v>2098.21</v>
      </c>
      <c r="AK262" s="303">
        <f>+Усереднена!T262</f>
        <v>1797.97</v>
      </c>
      <c r="AL262" s="257">
        <f>+Усереднена!Q262</f>
        <v>1498.2738082142855</v>
      </c>
      <c r="AM262" s="276">
        <f t="shared" si="5"/>
        <v>-0.28592762010747946</v>
      </c>
    </row>
    <row r="263" spans="2:39" ht="30" x14ac:dyDescent="0.25">
      <c r="B263" s="38" t="s">
        <v>104</v>
      </c>
      <c r="C263" s="67" t="s">
        <v>387</v>
      </c>
      <c r="D263" s="73" t="s">
        <v>386</v>
      </c>
      <c r="E263" s="40" t="s">
        <v>37</v>
      </c>
      <c r="F263" s="40">
        <v>2</v>
      </c>
      <c r="G263" s="45">
        <f>+Кропивницький!T263</f>
        <v>248.15</v>
      </c>
      <c r="H263" s="257">
        <f>+Кропивницький!Q263</f>
        <v>206.79422500000004</v>
      </c>
      <c r="I263" s="303">
        <f>+Дніпро!T263</f>
        <v>229.14</v>
      </c>
      <c r="J263" s="257">
        <f>+Дніпро!Q263</f>
        <v>190.946425</v>
      </c>
      <c r="K263" s="303">
        <f>+Харків!T263</f>
        <v>196.46</v>
      </c>
      <c r="L263" s="257">
        <f>+Харків!Q263</f>
        <v>163.716025</v>
      </c>
      <c r="M263" s="303">
        <f>+Криворіж!T263</f>
        <v>225.8</v>
      </c>
      <c r="N263" s="257">
        <f>+Криворіж!Q263</f>
        <v>188.16482500000001</v>
      </c>
      <c r="O263" s="303">
        <f>+'Харків міськ'!T263</f>
        <v>240</v>
      </c>
      <c r="P263" s="257">
        <f>+'Харків міськ'!Q263</f>
        <v>199.99882500000001</v>
      </c>
      <c r="Q263" s="303">
        <f>+Київ!T263</f>
        <v>220.73</v>
      </c>
      <c r="R263" s="257">
        <f>+Київ!Q263</f>
        <v>183.943625</v>
      </c>
      <c r="S263" s="303">
        <f>+Львів!T263</f>
        <v>240.83</v>
      </c>
      <c r="T263" s="257">
        <f>+Львів!Q263</f>
        <v>200.69422500000002</v>
      </c>
      <c r="U263" s="303">
        <f>+Житомир!T263</f>
        <v>226.46</v>
      </c>
      <c r="V263" s="257">
        <f>+Житомир!Q263</f>
        <v>188.71382500000001</v>
      </c>
      <c r="W263" s="303">
        <f>+Хмельницький!T263</f>
        <v>219.06</v>
      </c>
      <c r="X263" s="257">
        <f>+Хмельницький!Q263</f>
        <v>182.55282500000001</v>
      </c>
      <c r="Y263" s="303">
        <f>+Вінниця!T263</f>
        <v>211.66</v>
      </c>
      <c r="Z263" s="257">
        <f>+Вінниця!Q263</f>
        <v>176.379625</v>
      </c>
      <c r="AA263" s="303">
        <f>+Дніпропетровськ!T263</f>
        <v>229.14</v>
      </c>
      <c r="AB263" s="257">
        <f>+Дніпропетровськ!Q263</f>
        <v>190.946425</v>
      </c>
      <c r="AC263" s="303">
        <f>+Сумська!T263</f>
        <v>229.14</v>
      </c>
      <c r="AD263" s="257">
        <f>+Сумська!Q263</f>
        <v>190.946425</v>
      </c>
      <c r="AE263" s="303">
        <f>+ІвФранківськ!T263</f>
        <v>207.48</v>
      </c>
      <c r="AF263" s="257">
        <f>+ІвФранківськ!Q263</f>
        <v>172.902625</v>
      </c>
      <c r="AG263" s="303">
        <f>+Миколаїв!T263</f>
        <v>260.11</v>
      </c>
      <c r="AH263" s="257">
        <f>+Миколаїв!Q263</f>
        <v>216.76162499999998</v>
      </c>
      <c r="AI263" s="303">
        <f>+Усереднене!T263</f>
        <v>318.52</v>
      </c>
      <c r="AJ263" s="257">
        <f>+Усереднене!Q263</f>
        <v>265.43</v>
      </c>
      <c r="AK263" s="303">
        <f>+Усереднена!T263</f>
        <v>227.44</v>
      </c>
      <c r="AL263" s="257">
        <f>+Усереднена!Q263</f>
        <v>189.53133392857143</v>
      </c>
      <c r="AM263" s="276">
        <f t="shared" si="5"/>
        <v>-0.28594607267991023</v>
      </c>
    </row>
    <row r="264" spans="2:39" ht="30" x14ac:dyDescent="0.25">
      <c r="B264" s="38" t="s">
        <v>107</v>
      </c>
      <c r="C264" s="67" t="s">
        <v>388</v>
      </c>
      <c r="D264" s="73" t="s">
        <v>386</v>
      </c>
      <c r="E264" s="40" t="s">
        <v>37</v>
      </c>
      <c r="F264" s="40">
        <v>2</v>
      </c>
      <c r="G264" s="45">
        <f>+Кропивницький!T264</f>
        <v>475.4</v>
      </c>
      <c r="H264" s="257">
        <f>+Кропивницький!Q264</f>
        <v>396.16640999999998</v>
      </c>
      <c r="I264" s="303">
        <f>+Дніпро!T264</f>
        <v>438.98</v>
      </c>
      <c r="J264" s="257">
        <f>+Дніпро!Q264</f>
        <v>365.81281000000001</v>
      </c>
      <c r="K264" s="303">
        <f>+Харків!T264</f>
        <v>376.36</v>
      </c>
      <c r="L264" s="257">
        <f>+Харків!Q264</f>
        <v>313.63341000000003</v>
      </c>
      <c r="M264" s="303">
        <f>+Криворіж!T264</f>
        <v>432.58</v>
      </c>
      <c r="N264" s="257">
        <f>+Криворіж!Q264</f>
        <v>360.48141000000004</v>
      </c>
      <c r="O264" s="303">
        <f>+'Харків міськ'!T264</f>
        <v>459.78</v>
      </c>
      <c r="P264" s="257">
        <f>+'Харків міськ'!Q264</f>
        <v>383.14901000000003</v>
      </c>
      <c r="Q264" s="303">
        <f>+Київ!T264</f>
        <v>422.86</v>
      </c>
      <c r="R264" s="257">
        <f>+Київ!Q264</f>
        <v>352.38060999999999</v>
      </c>
      <c r="S264" s="303">
        <f>+Львів!T264</f>
        <v>461.39</v>
      </c>
      <c r="T264" s="257">
        <f>+Львів!Q264</f>
        <v>384.49101000000002</v>
      </c>
      <c r="U264" s="303">
        <f>+Житомир!T264</f>
        <v>433.84</v>
      </c>
      <c r="V264" s="257">
        <f>+Житомир!Q264</f>
        <v>361.53061000000002</v>
      </c>
      <c r="W264" s="303">
        <f>+Хмельницький!T264</f>
        <v>419.67</v>
      </c>
      <c r="X264" s="257">
        <f>+Хмельницький!Q264</f>
        <v>349.72101000000004</v>
      </c>
      <c r="Y264" s="303">
        <f>+Вінниця!T264</f>
        <v>405.48</v>
      </c>
      <c r="Z264" s="257">
        <f>+Вінниця!Q264</f>
        <v>337.89920999999998</v>
      </c>
      <c r="AA264" s="303">
        <f>+Дніпропетровськ!T264</f>
        <v>438.98</v>
      </c>
      <c r="AB264" s="257">
        <f>+Дніпропетровськ!Q264</f>
        <v>365.81281000000001</v>
      </c>
      <c r="AC264" s="303">
        <f>+Сумська!T264</f>
        <v>438.98</v>
      </c>
      <c r="AD264" s="257">
        <f>+Сумська!Q264</f>
        <v>365.81281000000001</v>
      </c>
      <c r="AE264" s="303">
        <f>+ІвФранківськ!T264</f>
        <v>397.49</v>
      </c>
      <c r="AF264" s="257">
        <f>+ІвФранківськ!Q264</f>
        <v>331.23800999999997</v>
      </c>
      <c r="AG264" s="303">
        <f>+Миколаїв!T264</f>
        <v>498.31</v>
      </c>
      <c r="AH264" s="257">
        <f>+Миколаїв!Q264</f>
        <v>415.25941</v>
      </c>
      <c r="AI264" s="303">
        <f>+Усереднене!T264</f>
        <v>610.19000000000005</v>
      </c>
      <c r="AJ264" s="257">
        <f>+Усереднене!Q264</f>
        <v>508.49000000000007</v>
      </c>
      <c r="AK264" s="303">
        <f>+Усереднена!T264</f>
        <v>435.72999999999996</v>
      </c>
      <c r="AL264" s="257">
        <f>+Усереднена!Q264</f>
        <v>363.09434499999998</v>
      </c>
      <c r="AM264" s="276">
        <f t="shared" si="5"/>
        <v>-0.28593611477118541</v>
      </c>
    </row>
    <row r="265" spans="2:39" x14ac:dyDescent="0.25">
      <c r="B265" s="38" t="s">
        <v>109</v>
      </c>
      <c r="C265" s="134" t="s">
        <v>389</v>
      </c>
      <c r="D265" s="73" t="s">
        <v>390</v>
      </c>
      <c r="E265" s="40" t="s">
        <v>37</v>
      </c>
      <c r="F265" s="40">
        <v>1</v>
      </c>
      <c r="G265" s="45">
        <f>+Кропивницький!T265</f>
        <v>402.26</v>
      </c>
      <c r="H265" s="257">
        <f>+Кропивницький!Q265</f>
        <v>335.21926999999994</v>
      </c>
      <c r="I265" s="303">
        <f>+Дніпро!T265</f>
        <v>371.45</v>
      </c>
      <c r="J265" s="257">
        <f>+Дніпро!Q265</f>
        <v>309.5382699999999</v>
      </c>
      <c r="K265" s="303">
        <f>+Харків!T265</f>
        <v>318.45999999999998</v>
      </c>
      <c r="L265" s="257">
        <f>+Харків!Q265</f>
        <v>265.38646999999997</v>
      </c>
      <c r="M265" s="303">
        <f>+Криворіж!T265</f>
        <v>366.03</v>
      </c>
      <c r="N265" s="257">
        <f>+Криворіж!Q265</f>
        <v>305.02427</v>
      </c>
      <c r="O265" s="303">
        <f>+'Харків міськ'!T265</f>
        <v>389.06</v>
      </c>
      <c r="P265" s="257">
        <f>+'Харків міськ'!Q265</f>
        <v>324.21486999999991</v>
      </c>
      <c r="Q265" s="303">
        <f>+Київ!T265</f>
        <v>357.8</v>
      </c>
      <c r="R265" s="257">
        <f>+Київ!Q265</f>
        <v>298.16786999999999</v>
      </c>
      <c r="S265" s="303">
        <f>+Львів!T265</f>
        <v>390.4</v>
      </c>
      <c r="T265" s="257">
        <f>+Львів!Q265</f>
        <v>325.33726999999999</v>
      </c>
      <c r="U265" s="303">
        <f>+Житомир!T265</f>
        <v>367.1</v>
      </c>
      <c r="V265" s="257">
        <f>+Житомир!Q265</f>
        <v>305.91486999999995</v>
      </c>
      <c r="W265" s="303">
        <f>+Хмельницький!T265</f>
        <v>355.09</v>
      </c>
      <c r="X265" s="257">
        <f>+Хмельницький!Q265</f>
        <v>295.91086999999993</v>
      </c>
      <c r="Y265" s="303">
        <f>+Вінниця!T265</f>
        <v>343.1</v>
      </c>
      <c r="Z265" s="257">
        <f>+Вінниця!Q265</f>
        <v>285.91906999999992</v>
      </c>
      <c r="AA265" s="303">
        <f>+Дніпропетровськ!T265</f>
        <v>371.45</v>
      </c>
      <c r="AB265" s="257">
        <f>+Дніпропетровськ!Q265</f>
        <v>309.5382699999999</v>
      </c>
      <c r="AC265" s="303">
        <f>+Сумська!T265</f>
        <v>371.45</v>
      </c>
      <c r="AD265" s="257">
        <f>+Сумська!Q265</f>
        <v>309.5382699999999</v>
      </c>
      <c r="AE265" s="303">
        <f>+ІвФранківськ!T265</f>
        <v>336.34</v>
      </c>
      <c r="AF265" s="257">
        <f>+ІвФранківськ!Q265</f>
        <v>280.28266999999994</v>
      </c>
      <c r="AG265" s="303">
        <f>+Миколаїв!T265</f>
        <v>421.65</v>
      </c>
      <c r="AH265" s="257">
        <f>+Миколаїв!Q265</f>
        <v>351.37206999999989</v>
      </c>
      <c r="AI265" s="303">
        <f>+Усереднене!T265</f>
        <v>516.29999999999995</v>
      </c>
      <c r="AJ265" s="257">
        <f>+Усереднене!Q265</f>
        <v>430.25</v>
      </c>
      <c r="AK265" s="303">
        <f>+Усереднена!T265</f>
        <v>368.69</v>
      </c>
      <c r="AL265" s="257">
        <f>+Усереднена!Q265</f>
        <v>307.23521499999993</v>
      </c>
      <c r="AM265" s="276">
        <f t="shared" si="5"/>
        <v>-0.28591466589192349</v>
      </c>
    </row>
    <row r="266" spans="2:39" x14ac:dyDescent="0.25">
      <c r="B266" s="38" t="s">
        <v>113</v>
      </c>
      <c r="C266" s="134" t="s">
        <v>391</v>
      </c>
      <c r="D266" s="73" t="s">
        <v>392</v>
      </c>
      <c r="E266" s="40" t="s">
        <v>37</v>
      </c>
      <c r="F266" s="40">
        <v>1</v>
      </c>
      <c r="G266" s="45">
        <f>+Кропивницький!T266</f>
        <v>248.15</v>
      </c>
      <c r="H266" s="257">
        <f>+Кропивницький!Q266</f>
        <v>206.79422500000004</v>
      </c>
      <c r="I266" s="303">
        <f>+Дніпро!T266</f>
        <v>229.14</v>
      </c>
      <c r="J266" s="257">
        <f>+Дніпро!Q266</f>
        <v>190.946425</v>
      </c>
      <c r="K266" s="303">
        <f>+Харків!T266</f>
        <v>196.46</v>
      </c>
      <c r="L266" s="257">
        <f>+Харків!Q266</f>
        <v>163.716025</v>
      </c>
      <c r="M266" s="303">
        <f>+Криворіж!T266</f>
        <v>225.8</v>
      </c>
      <c r="N266" s="257">
        <f>+Криворіж!Q266</f>
        <v>188.16482500000001</v>
      </c>
      <c r="O266" s="303">
        <f>+'Харків міськ'!T266</f>
        <v>240</v>
      </c>
      <c r="P266" s="257">
        <f>+'Харків міськ'!Q266</f>
        <v>199.99882500000001</v>
      </c>
      <c r="Q266" s="303">
        <f>+Київ!T266</f>
        <v>220.73</v>
      </c>
      <c r="R266" s="257">
        <f>+Київ!Q266</f>
        <v>183.943625</v>
      </c>
      <c r="S266" s="303">
        <f>+Львів!T266</f>
        <v>240.83</v>
      </c>
      <c r="T266" s="257">
        <f>+Львів!Q266</f>
        <v>200.69422500000002</v>
      </c>
      <c r="U266" s="303">
        <f>+Житомир!T266</f>
        <v>226.46</v>
      </c>
      <c r="V266" s="257">
        <f>+Житомир!Q266</f>
        <v>188.71382500000001</v>
      </c>
      <c r="W266" s="303">
        <f>+Хмельницький!T266</f>
        <v>219.06</v>
      </c>
      <c r="X266" s="257">
        <f>+Хмельницький!Q266</f>
        <v>182.55282500000001</v>
      </c>
      <c r="Y266" s="303">
        <f>+Вінниця!T266</f>
        <v>211.66</v>
      </c>
      <c r="Z266" s="257">
        <f>+Вінниця!Q266</f>
        <v>176.379625</v>
      </c>
      <c r="AA266" s="303">
        <f>+Дніпропетровськ!T266</f>
        <v>229.14</v>
      </c>
      <c r="AB266" s="257">
        <f>+Дніпропетровськ!Q266</f>
        <v>190.946425</v>
      </c>
      <c r="AC266" s="303">
        <f>+Сумська!T266</f>
        <v>229.14</v>
      </c>
      <c r="AD266" s="257">
        <f>+Сумська!Q266</f>
        <v>190.946425</v>
      </c>
      <c r="AE266" s="303">
        <f>+ІвФранківськ!T266</f>
        <v>207.48</v>
      </c>
      <c r="AF266" s="257">
        <f>+ІвФранківськ!Q266</f>
        <v>172.902625</v>
      </c>
      <c r="AG266" s="303">
        <f>+Миколаїв!T266</f>
        <v>260.11</v>
      </c>
      <c r="AH266" s="257">
        <f>+Миколаїв!Q266</f>
        <v>216.76162499999998</v>
      </c>
      <c r="AI266" s="303">
        <f>+Усереднене!T266</f>
        <v>318.52</v>
      </c>
      <c r="AJ266" s="257">
        <f>+Усереднене!Q266</f>
        <v>265.43</v>
      </c>
      <c r="AK266" s="303">
        <f>+Усереднена!T266</f>
        <v>227.44</v>
      </c>
      <c r="AL266" s="257">
        <f>+Усереднена!Q266</f>
        <v>189.53133392857143</v>
      </c>
      <c r="AM266" s="276">
        <f t="shared" si="5"/>
        <v>-0.28594607267991023</v>
      </c>
    </row>
    <row r="267" spans="2:39" x14ac:dyDescent="0.25">
      <c r="B267" s="38" t="s">
        <v>117</v>
      </c>
      <c r="C267" s="124" t="s">
        <v>393</v>
      </c>
      <c r="D267" s="73" t="s">
        <v>394</v>
      </c>
      <c r="E267" s="40" t="s">
        <v>37</v>
      </c>
      <c r="F267" s="40">
        <v>1</v>
      </c>
      <c r="G267" s="45">
        <f>+Кропивницький!T267</f>
        <v>159.34</v>
      </c>
      <c r="H267" s="257">
        <f>+Кропивницький!Q267</f>
        <v>132.78555499999996</v>
      </c>
      <c r="I267" s="303">
        <f>+Дніпро!T267</f>
        <v>147.13</v>
      </c>
      <c r="J267" s="257">
        <f>+Дніпро!Q267</f>
        <v>122.61075500000001</v>
      </c>
      <c r="K267" s="303">
        <f>+Харків!T267</f>
        <v>126.15</v>
      </c>
      <c r="L267" s="257">
        <f>+Харків!Q267</f>
        <v>105.12815500000001</v>
      </c>
      <c r="M267" s="303">
        <f>+Криворіж!T267</f>
        <v>145</v>
      </c>
      <c r="N267" s="257">
        <f>+Криворіж!Q267</f>
        <v>120.829555</v>
      </c>
      <c r="O267" s="303">
        <f>+'Харків міськ'!T267</f>
        <v>154.12</v>
      </c>
      <c r="P267" s="257">
        <f>+'Харків міськ'!Q267</f>
        <v>128.43015499999998</v>
      </c>
      <c r="Q267" s="303">
        <f>+Київ!T267</f>
        <v>141.72999999999999</v>
      </c>
      <c r="R267" s="257">
        <f>+Київ!Q267</f>
        <v>118.10895500000001</v>
      </c>
      <c r="S267" s="303">
        <f>+Львів!T267</f>
        <v>154.63999999999999</v>
      </c>
      <c r="T267" s="257">
        <f>+Львів!Q267</f>
        <v>128.86935499999998</v>
      </c>
      <c r="U267" s="303">
        <f>+Житомир!T267</f>
        <v>145.41</v>
      </c>
      <c r="V267" s="257">
        <f>+Житомир!Q267</f>
        <v>121.171155</v>
      </c>
      <c r="W267" s="303">
        <f>+Хмельницький!T267</f>
        <v>140.66</v>
      </c>
      <c r="X267" s="257">
        <f>+Хмельницький!Q267</f>
        <v>117.218355</v>
      </c>
      <c r="Y267" s="303">
        <f>+Вінниця!T267</f>
        <v>135.9</v>
      </c>
      <c r="Z267" s="257">
        <f>+Вінниця!Q267</f>
        <v>113.253355</v>
      </c>
      <c r="AA267" s="303">
        <f>+Дніпропетровськ!T267</f>
        <v>147.13</v>
      </c>
      <c r="AB267" s="257">
        <f>+Дніпропетровськ!Q267</f>
        <v>122.61075500000001</v>
      </c>
      <c r="AC267" s="303">
        <f>+Сумська!T267</f>
        <v>147.13</v>
      </c>
      <c r="AD267" s="257">
        <f>+Сумська!Q267</f>
        <v>122.61075500000001</v>
      </c>
      <c r="AE267" s="303">
        <f>+ІвФранківськ!T267</f>
        <v>133.22</v>
      </c>
      <c r="AF267" s="257">
        <f>+ІвФранківськ!Q267</f>
        <v>111.02075500000001</v>
      </c>
      <c r="AG267" s="303">
        <f>+Миколаїв!T267</f>
        <v>167.03</v>
      </c>
      <c r="AH267" s="257">
        <f>+Миколаїв!Q267</f>
        <v>139.19055499999996</v>
      </c>
      <c r="AI267" s="303">
        <f>+Усереднене!T267</f>
        <v>204.5</v>
      </c>
      <c r="AJ267" s="257">
        <f>+Усереднене!Q267</f>
        <v>170.42000000000002</v>
      </c>
      <c r="AK267" s="303">
        <f>+Усереднена!T267</f>
        <v>146.04</v>
      </c>
      <c r="AL267" s="257">
        <f>+Усереднена!Q267</f>
        <v>121.70096178571427</v>
      </c>
      <c r="AM267" s="276">
        <f t="shared" si="5"/>
        <v>-0.28587629511962059</v>
      </c>
    </row>
    <row r="268" spans="2:39" ht="30" x14ac:dyDescent="0.25">
      <c r="B268" s="38" t="s">
        <v>323</v>
      </c>
      <c r="C268" s="134" t="s">
        <v>395</v>
      </c>
      <c r="D268" s="73" t="s">
        <v>396</v>
      </c>
      <c r="E268" s="40" t="s">
        <v>37</v>
      </c>
      <c r="F268" s="40">
        <v>2</v>
      </c>
      <c r="G268" s="45">
        <f>+Кропивницький!T268</f>
        <v>585.12</v>
      </c>
      <c r="H268" s="257">
        <f>+Кропивницький!Q268</f>
        <v>487.59711999999996</v>
      </c>
      <c r="I268" s="303">
        <f>+Дніпро!T268</f>
        <v>540.29</v>
      </c>
      <c r="J268" s="257">
        <f>+Дніпро!Q268</f>
        <v>450.24071999999995</v>
      </c>
      <c r="K268" s="303">
        <f>+Харків!T268</f>
        <v>463.22</v>
      </c>
      <c r="L268" s="257">
        <f>+Харків!Q268</f>
        <v>386.01991999999996</v>
      </c>
      <c r="M268" s="303">
        <f>+Криворіж!T268</f>
        <v>532.41</v>
      </c>
      <c r="N268" s="257">
        <f>+Криворіж!Q268</f>
        <v>443.67712</v>
      </c>
      <c r="O268" s="303">
        <f>+'Харків міськ'!T268</f>
        <v>565.89</v>
      </c>
      <c r="P268" s="257">
        <f>+'Харків міськ'!Q268</f>
        <v>471.57851999999997</v>
      </c>
      <c r="Q268" s="303">
        <f>+Київ!T268</f>
        <v>520.45000000000005</v>
      </c>
      <c r="R268" s="257">
        <f>+Київ!Q268</f>
        <v>433.70971999999995</v>
      </c>
      <c r="S268" s="303">
        <f>+Львів!T268</f>
        <v>567.87</v>
      </c>
      <c r="T268" s="257">
        <f>+Львів!Q268</f>
        <v>473.22552000000002</v>
      </c>
      <c r="U268" s="303">
        <f>+Житомир!T268</f>
        <v>533.96</v>
      </c>
      <c r="V268" s="257">
        <f>+Житомир!Q268</f>
        <v>444.97031999999996</v>
      </c>
      <c r="W268" s="303">
        <f>+Хмельницький!T268</f>
        <v>516.51</v>
      </c>
      <c r="X268" s="257">
        <f>+Хмельницький!Q268</f>
        <v>430.42791999999997</v>
      </c>
      <c r="Y268" s="303">
        <f>+Вінниця!T268</f>
        <v>499.06</v>
      </c>
      <c r="Z268" s="257">
        <f>+Вінниця!Q268</f>
        <v>415.88551999999999</v>
      </c>
      <c r="AA268" s="303">
        <f>+Дніпропетровськ!T268</f>
        <v>540.29</v>
      </c>
      <c r="AB268" s="257">
        <f>+Дніпропетровськ!Q268</f>
        <v>450.24071999999995</v>
      </c>
      <c r="AC268" s="303">
        <f>+Сумська!T268</f>
        <v>540.29</v>
      </c>
      <c r="AD268" s="257">
        <f>+Сумська!Q268</f>
        <v>450.24071999999995</v>
      </c>
      <c r="AE268" s="303">
        <f>+ІвФранківськ!T268</f>
        <v>489.22</v>
      </c>
      <c r="AF268" s="257">
        <f>+ІвФранківськ!Q268</f>
        <v>407.68711999999999</v>
      </c>
      <c r="AG268" s="303">
        <f>+Миколаїв!T268</f>
        <v>613.30999999999995</v>
      </c>
      <c r="AH268" s="257">
        <f>+Миколаїв!Q268</f>
        <v>511.09431999999998</v>
      </c>
      <c r="AI268" s="303">
        <f>+Усереднене!T268</f>
        <v>750.98</v>
      </c>
      <c r="AJ268" s="257">
        <f>+Усереднене!Q268</f>
        <v>625.81999999999994</v>
      </c>
      <c r="AK268" s="303">
        <f>+Усереднена!T268</f>
        <v>536.28</v>
      </c>
      <c r="AL268" s="257">
        <f>+Усереднена!Q268</f>
        <v>446.89303999999993</v>
      </c>
      <c r="AM268" s="276">
        <f t="shared" si="5"/>
        <v>-0.28590802467163084</v>
      </c>
    </row>
    <row r="269" spans="2:39" x14ac:dyDescent="0.25">
      <c r="B269" s="38" t="s">
        <v>326</v>
      </c>
      <c r="C269" s="138" t="s">
        <v>397</v>
      </c>
      <c r="D269" s="79" t="s">
        <v>398</v>
      </c>
      <c r="E269" s="40" t="s">
        <v>37</v>
      </c>
      <c r="F269" s="40">
        <v>2</v>
      </c>
      <c r="G269" s="45">
        <f>+Кропивницький!T269</f>
        <v>164.56</v>
      </c>
      <c r="H269" s="257">
        <f>+Кропивницький!Q269</f>
        <v>137.136065</v>
      </c>
      <c r="I269" s="303">
        <f>+Дніпро!T269</f>
        <v>151.96</v>
      </c>
      <c r="J269" s="257">
        <f>+Дніпро!Q269</f>
        <v>126.631865</v>
      </c>
      <c r="K269" s="303">
        <f>+Харків!T269</f>
        <v>130.28</v>
      </c>
      <c r="L269" s="257">
        <f>+Харків!Q269</f>
        <v>108.56366499999999</v>
      </c>
      <c r="M269" s="303">
        <f>+Криворіж!T269</f>
        <v>149.75</v>
      </c>
      <c r="N269" s="257">
        <f>+Криворіж!Q269</f>
        <v>124.78966500000001</v>
      </c>
      <c r="O269" s="303">
        <f>+'Харків міськ'!T269</f>
        <v>159.16</v>
      </c>
      <c r="P269" s="257">
        <f>+'Харків міськ'!Q269</f>
        <v>132.634265</v>
      </c>
      <c r="Q269" s="303">
        <f>+Київ!T269</f>
        <v>146.38</v>
      </c>
      <c r="R269" s="257">
        <f>+Київ!Q269</f>
        <v>121.983665</v>
      </c>
      <c r="S269" s="303">
        <f>+Львів!T269</f>
        <v>159.72</v>
      </c>
      <c r="T269" s="257">
        <f>+Львів!Q269</f>
        <v>133.09786500000001</v>
      </c>
      <c r="U269" s="303">
        <f>+Житомир!T269</f>
        <v>150.16999999999999</v>
      </c>
      <c r="V269" s="257">
        <f>+Житомир!Q269</f>
        <v>125.14346499999999</v>
      </c>
      <c r="W269" s="303">
        <f>+Хмельницький!T269</f>
        <v>145.27000000000001</v>
      </c>
      <c r="X269" s="257">
        <f>+Хмельницький!Q269</f>
        <v>121.056465</v>
      </c>
      <c r="Y269" s="303">
        <f>+Вінниця!T269</f>
        <v>140.36000000000001</v>
      </c>
      <c r="Z269" s="257">
        <f>+Вінниця!Q269</f>
        <v>116.96946500000001</v>
      </c>
      <c r="AA269" s="303">
        <f>+Дніпропетровськ!T269</f>
        <v>151.96</v>
      </c>
      <c r="AB269" s="257">
        <f>+Дніпропетровськ!Q269</f>
        <v>126.631865</v>
      </c>
      <c r="AC269" s="303">
        <f>+Сумська!T269</f>
        <v>151.96</v>
      </c>
      <c r="AD269" s="257">
        <f>+Сумська!Q269</f>
        <v>126.631865</v>
      </c>
      <c r="AE269" s="303">
        <f>+ІвФранківськ!T269</f>
        <v>137.6</v>
      </c>
      <c r="AF269" s="257">
        <f>+ІвФранківськ!Q269</f>
        <v>114.66366500000001</v>
      </c>
      <c r="AG269" s="303">
        <f>+Миколаїв!T269</f>
        <v>172.5</v>
      </c>
      <c r="AH269" s="257">
        <f>+Миколаїв!Q269</f>
        <v>143.74846500000001</v>
      </c>
      <c r="AI269" s="303">
        <f>+Усереднене!T269</f>
        <v>211.24</v>
      </c>
      <c r="AJ269" s="257">
        <f>+Усереднене!Q269</f>
        <v>176.02999999999997</v>
      </c>
      <c r="AK269" s="303">
        <f>+Усереднена!T269</f>
        <v>150.83000000000001</v>
      </c>
      <c r="AL269" s="257">
        <f>+Усереднена!Q269</f>
        <v>125.68804249999999</v>
      </c>
      <c r="AM269" s="276">
        <f t="shared" si="5"/>
        <v>-0.28598510197125482</v>
      </c>
    </row>
    <row r="270" spans="2:39" ht="30" x14ac:dyDescent="0.25">
      <c r="B270" s="38" t="s">
        <v>328</v>
      </c>
      <c r="C270" s="124" t="s">
        <v>399</v>
      </c>
      <c r="D270" s="73" t="s">
        <v>400</v>
      </c>
      <c r="E270" s="40" t="s">
        <v>37</v>
      </c>
      <c r="F270" s="40">
        <v>2</v>
      </c>
      <c r="G270" s="45">
        <f>+Кропивницький!T270</f>
        <v>339.58</v>
      </c>
      <c r="H270" s="257">
        <f>+Кропивницький!Q270</f>
        <v>282.98314999999997</v>
      </c>
      <c r="I270" s="303">
        <f>+Дніпро!T270</f>
        <v>313.56</v>
      </c>
      <c r="J270" s="257">
        <f>+Дніпро!Q270</f>
        <v>261.30374999999998</v>
      </c>
      <c r="K270" s="303">
        <f>+Харків!T270</f>
        <v>268.83999999999997</v>
      </c>
      <c r="L270" s="257">
        <f>+Харків!Q270</f>
        <v>224.03274999999999</v>
      </c>
      <c r="M270" s="303">
        <f>+Криворіж!T270</f>
        <v>309</v>
      </c>
      <c r="N270" s="257">
        <f>+Криворіж!Q270</f>
        <v>257.49734999999998</v>
      </c>
      <c r="O270" s="303">
        <f>+'Харків міськ'!T270</f>
        <v>328.42</v>
      </c>
      <c r="P270" s="257">
        <f>+'Харків міськ'!Q270</f>
        <v>273.68675000000002</v>
      </c>
      <c r="Q270" s="303">
        <f>+Київ!T270</f>
        <v>302.04000000000002</v>
      </c>
      <c r="R270" s="257">
        <f>+Київ!Q270</f>
        <v>251.70234999999997</v>
      </c>
      <c r="S270" s="303">
        <f>+Львів!T270</f>
        <v>329.57</v>
      </c>
      <c r="T270" s="257">
        <f>+Львів!Q270</f>
        <v>274.63835</v>
      </c>
      <c r="U270" s="303">
        <f>+Житомир!T270</f>
        <v>309.89</v>
      </c>
      <c r="V270" s="257">
        <f>+Житомир!Q270</f>
        <v>258.24154999999996</v>
      </c>
      <c r="W270" s="303">
        <f>+Хмельницький!T270</f>
        <v>299.76</v>
      </c>
      <c r="X270" s="257">
        <f>+Хмельницький!Q270</f>
        <v>249.79914999999997</v>
      </c>
      <c r="Y270" s="303">
        <f>+Вінниця!T270</f>
        <v>289.64</v>
      </c>
      <c r="Z270" s="257">
        <f>+Вінниця!Q270</f>
        <v>241.36894999999996</v>
      </c>
      <c r="AA270" s="303">
        <f>+Дніпропетровськ!T270</f>
        <v>313.56</v>
      </c>
      <c r="AB270" s="257">
        <f>+Дніпропетровськ!Q270</f>
        <v>261.30374999999998</v>
      </c>
      <c r="AC270" s="303">
        <f>+Сумська!T270</f>
        <v>313.56</v>
      </c>
      <c r="AD270" s="257">
        <f>+Сумська!Q270</f>
        <v>261.30374999999998</v>
      </c>
      <c r="AE270" s="303">
        <f>+ІвФранківськ!T270</f>
        <v>283.93</v>
      </c>
      <c r="AF270" s="257">
        <f>+ІвФранківськ!Q270</f>
        <v>236.61094999999997</v>
      </c>
      <c r="AG270" s="303">
        <f>+Миколаїв!T270</f>
        <v>355.95</v>
      </c>
      <c r="AH270" s="257">
        <f>+Миколаїв!Q270</f>
        <v>296.62275</v>
      </c>
      <c r="AI270" s="303">
        <f>+Усереднене!T270</f>
        <v>435.86</v>
      </c>
      <c r="AJ270" s="257">
        <f>+Усереднене!Q270</f>
        <v>363.21999999999997</v>
      </c>
      <c r="AK270" s="303">
        <f>+Усереднена!T270</f>
        <v>311.23</v>
      </c>
      <c r="AL270" s="257">
        <f>+Усереднена!Q270</f>
        <v>259.36024642857143</v>
      </c>
      <c r="AM270" s="276">
        <f t="shared" si="5"/>
        <v>-0.28594172559723735</v>
      </c>
    </row>
    <row r="271" spans="2:39" ht="30" x14ac:dyDescent="0.25">
      <c r="B271" s="38" t="s">
        <v>330</v>
      </c>
      <c r="C271" s="124" t="s">
        <v>401</v>
      </c>
      <c r="D271" s="73" t="s">
        <v>400</v>
      </c>
      <c r="E271" s="40" t="s">
        <v>37</v>
      </c>
      <c r="F271" s="40">
        <v>2</v>
      </c>
      <c r="G271" s="45">
        <f>+Кропивницький!T271</f>
        <v>841.09</v>
      </c>
      <c r="H271" s="257">
        <f>+Кропивницький!Q271</f>
        <v>700.91210999999998</v>
      </c>
      <c r="I271" s="303">
        <f>+Дніпро!T271</f>
        <v>776.65</v>
      </c>
      <c r="J271" s="257">
        <f>+Дніпро!Q271</f>
        <v>647.20771000000002</v>
      </c>
      <c r="K271" s="303">
        <f>+Харків!T271</f>
        <v>665.87</v>
      </c>
      <c r="L271" s="257">
        <f>+Харків!Q271</f>
        <v>554.89031</v>
      </c>
      <c r="M271" s="303">
        <f>+Криворіж!T271</f>
        <v>765.33</v>
      </c>
      <c r="N271" s="257">
        <f>+Криворіж!Q271</f>
        <v>637.77710999999999</v>
      </c>
      <c r="O271" s="303">
        <f>+'Харків міськ'!T271</f>
        <v>813.47</v>
      </c>
      <c r="P271" s="257">
        <f>+'Харків міськ'!Q271</f>
        <v>677.89071000000001</v>
      </c>
      <c r="Q271" s="303">
        <f>+Київ!T271</f>
        <v>748.13</v>
      </c>
      <c r="R271" s="257">
        <f>+Київ!Q271</f>
        <v>623.44211000000007</v>
      </c>
      <c r="S271" s="303">
        <f>+Львів!T271</f>
        <v>816.29</v>
      </c>
      <c r="T271" s="257">
        <f>+Львів!Q271</f>
        <v>680.24531000000002</v>
      </c>
      <c r="U271" s="303">
        <f>+Житомир!T271</f>
        <v>767.56</v>
      </c>
      <c r="V271" s="257">
        <f>+Житомир!Q271</f>
        <v>639.63151000000005</v>
      </c>
      <c r="W271" s="303">
        <f>+Хмельницький!T271</f>
        <v>742.48</v>
      </c>
      <c r="X271" s="257">
        <f>+Хмельницький!Q271</f>
        <v>618.73291000000006</v>
      </c>
      <c r="Y271" s="303">
        <f>+Вінниця!T271</f>
        <v>717.4</v>
      </c>
      <c r="Z271" s="257">
        <f>+Вінниця!Q271</f>
        <v>597.83430999999996</v>
      </c>
      <c r="AA271" s="303">
        <f>+Дніпропетровськ!T271</f>
        <v>776.65</v>
      </c>
      <c r="AB271" s="257">
        <f>+Дніпропетровськ!Q271</f>
        <v>647.20771000000002</v>
      </c>
      <c r="AC271" s="303">
        <f>+Сумська!T271</f>
        <v>776.65</v>
      </c>
      <c r="AD271" s="257">
        <f>+Сумська!Q271</f>
        <v>647.20771000000002</v>
      </c>
      <c r="AE271" s="303">
        <f>+ІвФранківськ!T271</f>
        <v>703.26</v>
      </c>
      <c r="AF271" s="257">
        <f>+ІвФранківськ!Q271</f>
        <v>586.04911000000004</v>
      </c>
      <c r="AG271" s="303">
        <f>+Миколаїв!T271</f>
        <v>881.63</v>
      </c>
      <c r="AH271" s="257">
        <f>+Миколаїв!Q271</f>
        <v>734.69391000000007</v>
      </c>
      <c r="AI271" s="303">
        <f>+Усереднене!T271</f>
        <v>1079.58</v>
      </c>
      <c r="AJ271" s="257">
        <f>+Усереднене!Q271</f>
        <v>899.65</v>
      </c>
      <c r="AK271" s="303">
        <f>+Усереднена!T271</f>
        <v>770.9</v>
      </c>
      <c r="AL271" s="257">
        <f>+Усереднена!Q271</f>
        <v>642.39999499999999</v>
      </c>
      <c r="AM271" s="276">
        <f t="shared" si="5"/>
        <v>-0.28594453954315568</v>
      </c>
    </row>
    <row r="272" spans="2:39" ht="31.5" hidden="1" x14ac:dyDescent="0.25">
      <c r="B272" s="224" t="s">
        <v>402</v>
      </c>
      <c r="C272" s="225" t="s">
        <v>403</v>
      </c>
      <c r="D272" s="226"/>
      <c r="E272" s="227"/>
      <c r="F272" s="228"/>
      <c r="G272" s="294"/>
      <c r="H272" s="261"/>
      <c r="I272" s="306"/>
      <c r="J272" s="261"/>
      <c r="K272" s="306"/>
      <c r="L272" s="261"/>
      <c r="M272" s="306"/>
      <c r="N272" s="261"/>
      <c r="O272" s="306"/>
      <c r="P272" s="261"/>
      <c r="Q272" s="306"/>
      <c r="R272" s="261"/>
      <c r="S272" s="306"/>
      <c r="T272" s="261"/>
      <c r="U272" s="306"/>
      <c r="V272" s="261"/>
      <c r="W272" s="306"/>
      <c r="X272" s="261"/>
      <c r="Y272" s="306"/>
      <c r="Z272" s="261"/>
      <c r="AA272" s="306"/>
      <c r="AB272" s="261"/>
      <c r="AC272" s="306"/>
      <c r="AD272" s="261"/>
      <c r="AE272" s="306"/>
      <c r="AF272" s="261"/>
      <c r="AG272" s="306"/>
      <c r="AH272" s="261"/>
      <c r="AI272" s="306"/>
      <c r="AJ272" s="261"/>
      <c r="AK272" s="306"/>
      <c r="AL272" s="261"/>
      <c r="AM272" s="267" t="e">
        <f t="shared" si="5"/>
        <v>#DIV/0!</v>
      </c>
    </row>
    <row r="273" spans="2:39" hidden="1" x14ac:dyDescent="0.25">
      <c r="B273" s="38" t="s">
        <v>29</v>
      </c>
      <c r="C273" s="80" t="s">
        <v>404</v>
      </c>
      <c r="D273" s="85"/>
      <c r="E273" s="70"/>
      <c r="F273" s="41"/>
      <c r="G273" s="249"/>
      <c r="H273" s="252"/>
      <c r="I273" s="298"/>
      <c r="J273" s="252"/>
      <c r="K273" s="298"/>
      <c r="L273" s="252"/>
      <c r="M273" s="298"/>
      <c r="N273" s="252"/>
      <c r="O273" s="298"/>
      <c r="P273" s="252"/>
      <c r="Q273" s="298"/>
      <c r="R273" s="252"/>
      <c r="S273" s="298"/>
      <c r="T273" s="252"/>
      <c r="U273" s="298"/>
      <c r="V273" s="252"/>
      <c r="W273" s="298"/>
      <c r="X273" s="252"/>
      <c r="Y273" s="298"/>
      <c r="Z273" s="252"/>
      <c r="AA273" s="298"/>
      <c r="AB273" s="252"/>
      <c r="AC273" s="298"/>
      <c r="AD273" s="252"/>
      <c r="AE273" s="298"/>
      <c r="AF273" s="252"/>
      <c r="AG273" s="298"/>
      <c r="AH273" s="252"/>
      <c r="AI273" s="298"/>
      <c r="AJ273" s="252"/>
      <c r="AK273" s="298"/>
      <c r="AL273" s="252"/>
      <c r="AM273" s="267" t="e">
        <f t="shared" si="5"/>
        <v>#DIV/0!</v>
      </c>
    </row>
    <row r="274" spans="2:39" hidden="1" x14ac:dyDescent="0.25">
      <c r="B274" s="38" t="s">
        <v>45</v>
      </c>
      <c r="C274" s="39" t="s">
        <v>405</v>
      </c>
      <c r="D274" s="85"/>
      <c r="E274" s="70"/>
      <c r="F274" s="41"/>
      <c r="G274" s="249"/>
      <c r="H274" s="252"/>
      <c r="I274" s="298"/>
      <c r="J274" s="252"/>
      <c r="K274" s="298"/>
      <c r="L274" s="252"/>
      <c r="M274" s="298"/>
      <c r="N274" s="252"/>
      <c r="O274" s="298"/>
      <c r="P274" s="252"/>
      <c r="Q274" s="298"/>
      <c r="R274" s="252"/>
      <c r="S274" s="298"/>
      <c r="T274" s="252"/>
      <c r="U274" s="298"/>
      <c r="V274" s="252"/>
      <c r="W274" s="298"/>
      <c r="X274" s="252"/>
      <c r="Y274" s="298"/>
      <c r="Z274" s="252"/>
      <c r="AA274" s="298"/>
      <c r="AB274" s="252"/>
      <c r="AC274" s="298"/>
      <c r="AD274" s="252"/>
      <c r="AE274" s="298"/>
      <c r="AF274" s="252"/>
      <c r="AG274" s="298"/>
      <c r="AH274" s="252"/>
      <c r="AI274" s="298"/>
      <c r="AJ274" s="252"/>
      <c r="AK274" s="298"/>
      <c r="AL274" s="252"/>
      <c r="AM274" s="267" t="e">
        <f t="shared" si="5"/>
        <v>#DIV/0!</v>
      </c>
    </row>
    <row r="275" spans="2:39" hidden="1" x14ac:dyDescent="0.25">
      <c r="B275" s="38" t="s">
        <v>204</v>
      </c>
      <c r="C275" s="83" t="s">
        <v>406</v>
      </c>
      <c r="D275" s="85" t="s">
        <v>407</v>
      </c>
      <c r="E275" s="40" t="s">
        <v>35</v>
      </c>
      <c r="F275" s="41">
        <v>2</v>
      </c>
      <c r="G275" s="249"/>
      <c r="H275" s="252"/>
      <c r="I275" s="298"/>
      <c r="J275" s="252"/>
      <c r="K275" s="298"/>
      <c r="L275" s="252"/>
      <c r="M275" s="298"/>
      <c r="N275" s="252"/>
      <c r="O275" s="298"/>
      <c r="P275" s="252"/>
      <c r="Q275" s="298"/>
      <c r="R275" s="252"/>
      <c r="S275" s="298"/>
      <c r="T275" s="252"/>
      <c r="U275" s="298"/>
      <c r="V275" s="252"/>
      <c r="W275" s="298"/>
      <c r="X275" s="252"/>
      <c r="Y275" s="298"/>
      <c r="Z275" s="252"/>
      <c r="AA275" s="298"/>
      <c r="AB275" s="252"/>
      <c r="AC275" s="298"/>
      <c r="AD275" s="252"/>
      <c r="AE275" s="298"/>
      <c r="AF275" s="252"/>
      <c r="AG275" s="298"/>
      <c r="AH275" s="252"/>
      <c r="AI275" s="298"/>
      <c r="AJ275" s="252"/>
      <c r="AK275" s="298"/>
      <c r="AL275" s="252"/>
      <c r="AM275" s="267"/>
    </row>
    <row r="276" spans="2:39" hidden="1" x14ac:dyDescent="0.25">
      <c r="B276" s="38" t="s">
        <v>408</v>
      </c>
      <c r="C276" s="83" t="s">
        <v>409</v>
      </c>
      <c r="D276" s="85" t="s">
        <v>407</v>
      </c>
      <c r="E276" s="40" t="s">
        <v>35</v>
      </c>
      <c r="F276" s="41">
        <v>2</v>
      </c>
      <c r="G276" s="249"/>
      <c r="H276" s="252"/>
      <c r="I276" s="298"/>
      <c r="J276" s="252"/>
      <c r="K276" s="298"/>
      <c r="L276" s="252"/>
      <c r="M276" s="298"/>
      <c r="N276" s="252"/>
      <c r="O276" s="298"/>
      <c r="P276" s="252"/>
      <c r="Q276" s="298"/>
      <c r="R276" s="252"/>
      <c r="S276" s="298"/>
      <c r="T276" s="252"/>
      <c r="U276" s="298"/>
      <c r="V276" s="252"/>
      <c r="W276" s="298"/>
      <c r="X276" s="252"/>
      <c r="Y276" s="298"/>
      <c r="Z276" s="252"/>
      <c r="AA276" s="298"/>
      <c r="AB276" s="252"/>
      <c r="AC276" s="298"/>
      <c r="AD276" s="252"/>
      <c r="AE276" s="298"/>
      <c r="AF276" s="252"/>
      <c r="AG276" s="298"/>
      <c r="AH276" s="252"/>
      <c r="AI276" s="298"/>
      <c r="AJ276" s="252"/>
      <c r="AK276" s="298"/>
      <c r="AL276" s="252"/>
      <c r="AM276" s="267"/>
    </row>
    <row r="277" spans="2:39" hidden="1" x14ac:dyDescent="0.25">
      <c r="B277" s="38" t="s">
        <v>50</v>
      </c>
      <c r="C277" s="39" t="s">
        <v>410</v>
      </c>
      <c r="D277" s="85" t="s">
        <v>407</v>
      </c>
      <c r="E277" s="40" t="s">
        <v>35</v>
      </c>
      <c r="F277" s="41">
        <v>2</v>
      </c>
      <c r="G277" s="249"/>
      <c r="H277" s="252"/>
      <c r="I277" s="298"/>
      <c r="J277" s="252"/>
      <c r="K277" s="298"/>
      <c r="L277" s="252"/>
      <c r="M277" s="298"/>
      <c r="N277" s="252"/>
      <c r="O277" s="298"/>
      <c r="P277" s="252"/>
      <c r="Q277" s="298"/>
      <c r="R277" s="252"/>
      <c r="S277" s="298"/>
      <c r="T277" s="252"/>
      <c r="U277" s="298"/>
      <c r="V277" s="252"/>
      <c r="W277" s="298"/>
      <c r="X277" s="252"/>
      <c r="Y277" s="298"/>
      <c r="Z277" s="252"/>
      <c r="AA277" s="298"/>
      <c r="AB277" s="252"/>
      <c r="AC277" s="298"/>
      <c r="AD277" s="252"/>
      <c r="AE277" s="298"/>
      <c r="AF277" s="252"/>
      <c r="AG277" s="298"/>
      <c r="AH277" s="252"/>
      <c r="AI277" s="298"/>
      <c r="AJ277" s="252"/>
      <c r="AK277" s="298"/>
      <c r="AL277" s="252"/>
      <c r="AM277" s="267"/>
    </row>
    <row r="278" spans="2:39" hidden="1" x14ac:dyDescent="0.25">
      <c r="B278" s="38" t="s">
        <v>52</v>
      </c>
      <c r="C278" s="39" t="s">
        <v>411</v>
      </c>
      <c r="D278" s="85" t="s">
        <v>407</v>
      </c>
      <c r="E278" s="40" t="s">
        <v>35</v>
      </c>
      <c r="F278" s="41">
        <v>2</v>
      </c>
      <c r="G278" s="249"/>
      <c r="H278" s="252"/>
      <c r="I278" s="298"/>
      <c r="J278" s="252"/>
      <c r="K278" s="298"/>
      <c r="L278" s="252"/>
      <c r="M278" s="298"/>
      <c r="N278" s="252"/>
      <c r="O278" s="298"/>
      <c r="P278" s="252"/>
      <c r="Q278" s="298"/>
      <c r="R278" s="252"/>
      <c r="S278" s="298"/>
      <c r="T278" s="252"/>
      <c r="U278" s="298"/>
      <c r="V278" s="252"/>
      <c r="W278" s="298"/>
      <c r="X278" s="252"/>
      <c r="Y278" s="298"/>
      <c r="Z278" s="252"/>
      <c r="AA278" s="298"/>
      <c r="AB278" s="252"/>
      <c r="AC278" s="298"/>
      <c r="AD278" s="252"/>
      <c r="AE278" s="298"/>
      <c r="AF278" s="252"/>
      <c r="AG278" s="298"/>
      <c r="AH278" s="252"/>
      <c r="AI278" s="298"/>
      <c r="AJ278" s="252"/>
      <c r="AK278" s="298"/>
      <c r="AL278" s="252"/>
      <c r="AM278" s="267"/>
    </row>
    <row r="279" spans="2:39" hidden="1" x14ac:dyDescent="0.25">
      <c r="B279" s="38" t="s">
        <v>32</v>
      </c>
      <c r="C279" s="80" t="s">
        <v>412</v>
      </c>
      <c r="D279" s="85"/>
      <c r="E279" s="40"/>
      <c r="F279" s="41"/>
      <c r="G279" s="249"/>
      <c r="H279" s="252"/>
      <c r="I279" s="298"/>
      <c r="J279" s="252"/>
      <c r="K279" s="298"/>
      <c r="L279" s="252"/>
      <c r="M279" s="298"/>
      <c r="N279" s="252"/>
      <c r="O279" s="298"/>
      <c r="P279" s="252"/>
      <c r="Q279" s="298"/>
      <c r="R279" s="252"/>
      <c r="S279" s="298"/>
      <c r="T279" s="252"/>
      <c r="U279" s="298"/>
      <c r="V279" s="252"/>
      <c r="W279" s="298"/>
      <c r="X279" s="252"/>
      <c r="Y279" s="298"/>
      <c r="Z279" s="252"/>
      <c r="AA279" s="298"/>
      <c r="AB279" s="252"/>
      <c r="AC279" s="298"/>
      <c r="AD279" s="252"/>
      <c r="AE279" s="298"/>
      <c r="AF279" s="252"/>
      <c r="AG279" s="298"/>
      <c r="AH279" s="252"/>
      <c r="AI279" s="298"/>
      <c r="AJ279" s="252"/>
      <c r="AK279" s="298"/>
      <c r="AL279" s="252"/>
      <c r="AM279" s="267"/>
    </row>
    <row r="280" spans="2:39" hidden="1" x14ac:dyDescent="0.25">
      <c r="B280" s="38" t="s">
        <v>61</v>
      </c>
      <c r="C280" s="39" t="s">
        <v>413</v>
      </c>
      <c r="D280" s="85" t="s">
        <v>414</v>
      </c>
      <c r="E280" s="40" t="s">
        <v>35</v>
      </c>
      <c r="F280" s="41">
        <v>2</v>
      </c>
      <c r="G280" s="249"/>
      <c r="H280" s="252"/>
      <c r="I280" s="298"/>
      <c r="J280" s="252"/>
      <c r="K280" s="298"/>
      <c r="L280" s="252"/>
      <c r="M280" s="298"/>
      <c r="N280" s="252"/>
      <c r="O280" s="298"/>
      <c r="P280" s="252"/>
      <c r="Q280" s="298"/>
      <c r="R280" s="252"/>
      <c r="S280" s="298"/>
      <c r="T280" s="252"/>
      <c r="U280" s="298"/>
      <c r="V280" s="252"/>
      <c r="W280" s="298"/>
      <c r="X280" s="252"/>
      <c r="Y280" s="298"/>
      <c r="Z280" s="252"/>
      <c r="AA280" s="298"/>
      <c r="AB280" s="252"/>
      <c r="AC280" s="298"/>
      <c r="AD280" s="252"/>
      <c r="AE280" s="298"/>
      <c r="AF280" s="252"/>
      <c r="AG280" s="298"/>
      <c r="AH280" s="252"/>
      <c r="AI280" s="298"/>
      <c r="AJ280" s="252"/>
      <c r="AK280" s="298"/>
      <c r="AL280" s="252"/>
      <c r="AM280" s="267"/>
    </row>
    <row r="281" spans="2:39" hidden="1" x14ac:dyDescent="0.25">
      <c r="B281" s="38" t="s">
        <v>62</v>
      </c>
      <c r="C281" s="39" t="s">
        <v>415</v>
      </c>
      <c r="D281" s="85" t="s">
        <v>414</v>
      </c>
      <c r="E281" s="40" t="s">
        <v>35</v>
      </c>
      <c r="F281" s="41">
        <v>2</v>
      </c>
      <c r="G281" s="249"/>
      <c r="H281" s="252"/>
      <c r="I281" s="298"/>
      <c r="J281" s="252"/>
      <c r="K281" s="298"/>
      <c r="L281" s="252"/>
      <c r="M281" s="298"/>
      <c r="N281" s="252"/>
      <c r="O281" s="298"/>
      <c r="P281" s="252"/>
      <c r="Q281" s="298"/>
      <c r="R281" s="252"/>
      <c r="S281" s="298"/>
      <c r="T281" s="252"/>
      <c r="U281" s="298"/>
      <c r="V281" s="252"/>
      <c r="W281" s="298"/>
      <c r="X281" s="252"/>
      <c r="Y281" s="298"/>
      <c r="Z281" s="252"/>
      <c r="AA281" s="298"/>
      <c r="AB281" s="252"/>
      <c r="AC281" s="298"/>
      <c r="AD281" s="252"/>
      <c r="AE281" s="298"/>
      <c r="AF281" s="252"/>
      <c r="AG281" s="298"/>
      <c r="AH281" s="252"/>
      <c r="AI281" s="298"/>
      <c r="AJ281" s="252"/>
      <c r="AK281" s="298"/>
      <c r="AL281" s="252"/>
      <c r="AM281" s="267"/>
    </row>
    <row r="282" spans="2:39" hidden="1" x14ac:dyDescent="0.25">
      <c r="B282" s="38" t="s">
        <v>34</v>
      </c>
      <c r="C282" s="127" t="s">
        <v>416</v>
      </c>
      <c r="D282" s="85" t="s">
        <v>407</v>
      </c>
      <c r="E282" s="40" t="s">
        <v>35</v>
      </c>
      <c r="F282" s="41">
        <v>2</v>
      </c>
      <c r="G282" s="249"/>
      <c r="H282" s="252"/>
      <c r="I282" s="298"/>
      <c r="J282" s="252"/>
      <c r="K282" s="298"/>
      <c r="L282" s="252"/>
      <c r="M282" s="298"/>
      <c r="N282" s="252"/>
      <c r="O282" s="298"/>
      <c r="P282" s="252"/>
      <c r="Q282" s="298"/>
      <c r="R282" s="252"/>
      <c r="S282" s="298"/>
      <c r="T282" s="252"/>
      <c r="U282" s="298"/>
      <c r="V282" s="252"/>
      <c r="W282" s="298"/>
      <c r="X282" s="252"/>
      <c r="Y282" s="298"/>
      <c r="Z282" s="252"/>
      <c r="AA282" s="298"/>
      <c r="AB282" s="252"/>
      <c r="AC282" s="298"/>
      <c r="AD282" s="252"/>
      <c r="AE282" s="298"/>
      <c r="AF282" s="252"/>
      <c r="AG282" s="298"/>
      <c r="AH282" s="252"/>
      <c r="AI282" s="298"/>
      <c r="AJ282" s="252"/>
      <c r="AK282" s="298"/>
      <c r="AL282" s="252"/>
      <c r="AM282" s="267"/>
    </row>
    <row r="283" spans="2:39" hidden="1" x14ac:dyDescent="0.25">
      <c r="B283" s="38" t="s">
        <v>36</v>
      </c>
      <c r="C283" s="127" t="s">
        <v>417</v>
      </c>
      <c r="D283" s="85" t="s">
        <v>256</v>
      </c>
      <c r="E283" s="40" t="s">
        <v>35</v>
      </c>
      <c r="F283" s="41">
        <v>2</v>
      </c>
      <c r="G283" s="249"/>
      <c r="H283" s="252"/>
      <c r="I283" s="298"/>
      <c r="J283" s="252"/>
      <c r="K283" s="298"/>
      <c r="L283" s="252"/>
      <c r="M283" s="298"/>
      <c r="N283" s="252"/>
      <c r="O283" s="298"/>
      <c r="P283" s="252"/>
      <c r="Q283" s="298"/>
      <c r="R283" s="252"/>
      <c r="S283" s="298"/>
      <c r="T283" s="252"/>
      <c r="U283" s="298"/>
      <c r="V283" s="252"/>
      <c r="W283" s="298"/>
      <c r="X283" s="252"/>
      <c r="Y283" s="298"/>
      <c r="Z283" s="252"/>
      <c r="AA283" s="298"/>
      <c r="AB283" s="252"/>
      <c r="AC283" s="298"/>
      <c r="AD283" s="252"/>
      <c r="AE283" s="298"/>
      <c r="AF283" s="252"/>
      <c r="AG283" s="298"/>
      <c r="AH283" s="252"/>
      <c r="AI283" s="298"/>
      <c r="AJ283" s="252"/>
      <c r="AK283" s="298"/>
      <c r="AL283" s="252"/>
      <c r="AM283" s="267"/>
    </row>
    <row r="284" spans="2:39" ht="30" hidden="1" x14ac:dyDescent="0.25">
      <c r="B284" s="38" t="s">
        <v>38</v>
      </c>
      <c r="C284" s="80" t="s">
        <v>418</v>
      </c>
      <c r="D284" s="85" t="s">
        <v>419</v>
      </c>
      <c r="E284" s="40" t="s">
        <v>35</v>
      </c>
      <c r="F284" s="41">
        <v>2</v>
      </c>
      <c r="G284" s="249"/>
      <c r="H284" s="252"/>
      <c r="I284" s="298"/>
      <c r="J284" s="252"/>
      <c r="K284" s="298"/>
      <c r="L284" s="252"/>
      <c r="M284" s="298"/>
      <c r="N284" s="252"/>
      <c r="O284" s="298"/>
      <c r="P284" s="252"/>
      <c r="Q284" s="298"/>
      <c r="R284" s="252"/>
      <c r="S284" s="298"/>
      <c r="T284" s="252"/>
      <c r="U284" s="298"/>
      <c r="V284" s="252"/>
      <c r="W284" s="298"/>
      <c r="X284" s="252"/>
      <c r="Y284" s="298"/>
      <c r="Z284" s="252"/>
      <c r="AA284" s="298"/>
      <c r="AB284" s="252"/>
      <c r="AC284" s="298"/>
      <c r="AD284" s="252"/>
      <c r="AE284" s="298"/>
      <c r="AF284" s="252"/>
      <c r="AG284" s="298"/>
      <c r="AH284" s="252"/>
      <c r="AI284" s="298"/>
      <c r="AJ284" s="252"/>
      <c r="AK284" s="298"/>
      <c r="AL284" s="252"/>
      <c r="AM284" s="267"/>
    </row>
    <row r="285" spans="2:39" ht="30" hidden="1" x14ac:dyDescent="0.25">
      <c r="B285" s="38" t="s">
        <v>92</v>
      </c>
      <c r="C285" s="80" t="s">
        <v>420</v>
      </c>
      <c r="D285" s="85" t="s">
        <v>419</v>
      </c>
      <c r="E285" s="40" t="s">
        <v>421</v>
      </c>
      <c r="F285" s="41" t="s">
        <v>49</v>
      </c>
      <c r="G285" s="249"/>
      <c r="H285" s="252"/>
      <c r="I285" s="298"/>
      <c r="J285" s="252"/>
      <c r="K285" s="298"/>
      <c r="L285" s="252"/>
      <c r="M285" s="298"/>
      <c r="N285" s="252"/>
      <c r="O285" s="298"/>
      <c r="P285" s="252"/>
      <c r="Q285" s="298"/>
      <c r="R285" s="252"/>
      <c r="S285" s="298"/>
      <c r="T285" s="252"/>
      <c r="U285" s="298"/>
      <c r="V285" s="252"/>
      <c r="W285" s="298"/>
      <c r="X285" s="252"/>
      <c r="Y285" s="298"/>
      <c r="Z285" s="252"/>
      <c r="AA285" s="298"/>
      <c r="AB285" s="252"/>
      <c r="AC285" s="298"/>
      <c r="AD285" s="252"/>
      <c r="AE285" s="298"/>
      <c r="AF285" s="252"/>
      <c r="AG285" s="298"/>
      <c r="AH285" s="252"/>
      <c r="AI285" s="298"/>
      <c r="AJ285" s="252"/>
      <c r="AK285" s="298"/>
      <c r="AL285" s="252"/>
      <c r="AM285" s="267"/>
    </row>
    <row r="286" spans="2:39" hidden="1" x14ac:dyDescent="0.25">
      <c r="B286" s="38" t="s">
        <v>99</v>
      </c>
      <c r="C286" s="39" t="s">
        <v>422</v>
      </c>
      <c r="D286" s="85"/>
      <c r="E286" s="40"/>
      <c r="F286" s="41"/>
      <c r="G286" s="249"/>
      <c r="H286" s="252"/>
      <c r="I286" s="298"/>
      <c r="J286" s="252"/>
      <c r="K286" s="298"/>
      <c r="L286" s="252"/>
      <c r="M286" s="298"/>
      <c r="N286" s="252"/>
      <c r="O286" s="298"/>
      <c r="P286" s="252"/>
      <c r="Q286" s="298"/>
      <c r="R286" s="252"/>
      <c r="S286" s="298"/>
      <c r="T286" s="252"/>
      <c r="U286" s="298"/>
      <c r="V286" s="252"/>
      <c r="W286" s="298"/>
      <c r="X286" s="252"/>
      <c r="Y286" s="298"/>
      <c r="Z286" s="252"/>
      <c r="AA286" s="298"/>
      <c r="AB286" s="252"/>
      <c r="AC286" s="298"/>
      <c r="AD286" s="252"/>
      <c r="AE286" s="298"/>
      <c r="AF286" s="252"/>
      <c r="AG286" s="298"/>
      <c r="AH286" s="252"/>
      <c r="AI286" s="298"/>
      <c r="AJ286" s="252"/>
      <c r="AK286" s="298"/>
      <c r="AL286" s="252"/>
      <c r="AM286" s="267"/>
    </row>
    <row r="287" spans="2:39" hidden="1" x14ac:dyDescent="0.25">
      <c r="B287" s="38" t="s">
        <v>297</v>
      </c>
      <c r="C287" s="39" t="s">
        <v>423</v>
      </c>
      <c r="D287" s="85"/>
      <c r="E287" s="139"/>
      <c r="F287" s="41"/>
      <c r="G287" s="249"/>
      <c r="H287" s="252"/>
      <c r="I287" s="298"/>
      <c r="J287" s="252"/>
      <c r="K287" s="298"/>
      <c r="L287" s="252"/>
      <c r="M287" s="298"/>
      <c r="N287" s="252"/>
      <c r="O287" s="298"/>
      <c r="P287" s="252"/>
      <c r="Q287" s="298"/>
      <c r="R287" s="252"/>
      <c r="S287" s="298"/>
      <c r="T287" s="252"/>
      <c r="U287" s="298"/>
      <c r="V287" s="252"/>
      <c r="W287" s="298"/>
      <c r="X287" s="252"/>
      <c r="Y287" s="298"/>
      <c r="Z287" s="252"/>
      <c r="AA287" s="298"/>
      <c r="AB287" s="252"/>
      <c r="AC287" s="298"/>
      <c r="AD287" s="252"/>
      <c r="AE287" s="298"/>
      <c r="AF287" s="252"/>
      <c r="AG287" s="298"/>
      <c r="AH287" s="252"/>
      <c r="AI287" s="298"/>
      <c r="AJ287" s="252"/>
      <c r="AK287" s="298"/>
      <c r="AL287" s="252"/>
      <c r="AM287" s="267"/>
    </row>
    <row r="288" spans="2:39" ht="30" hidden="1" x14ac:dyDescent="0.25">
      <c r="B288" s="38" t="s">
        <v>424</v>
      </c>
      <c r="C288" s="81" t="s">
        <v>425</v>
      </c>
      <c r="D288" s="85" t="s">
        <v>318</v>
      </c>
      <c r="E288" s="68" t="s">
        <v>251</v>
      </c>
      <c r="F288" s="87" t="s">
        <v>49</v>
      </c>
      <c r="G288" s="290"/>
      <c r="H288" s="255"/>
      <c r="I288" s="301"/>
      <c r="J288" s="255"/>
      <c r="K288" s="301"/>
      <c r="L288" s="255"/>
      <c r="M288" s="301"/>
      <c r="N288" s="255"/>
      <c r="O288" s="301"/>
      <c r="P288" s="255"/>
      <c r="Q288" s="301"/>
      <c r="R288" s="255"/>
      <c r="S288" s="301"/>
      <c r="T288" s="255"/>
      <c r="U288" s="301"/>
      <c r="V288" s="255"/>
      <c r="W288" s="301"/>
      <c r="X288" s="255"/>
      <c r="Y288" s="301"/>
      <c r="Z288" s="255"/>
      <c r="AA288" s="301"/>
      <c r="AB288" s="255"/>
      <c r="AC288" s="301"/>
      <c r="AD288" s="255"/>
      <c r="AE288" s="301"/>
      <c r="AF288" s="255"/>
      <c r="AG288" s="301"/>
      <c r="AH288" s="255"/>
      <c r="AI288" s="301"/>
      <c r="AJ288" s="255"/>
      <c r="AK288" s="301"/>
      <c r="AL288" s="255"/>
      <c r="AM288" s="267"/>
    </row>
    <row r="289" spans="2:39" ht="30" hidden="1" x14ac:dyDescent="0.25">
      <c r="B289" s="38" t="s">
        <v>426</v>
      </c>
      <c r="C289" s="81" t="s">
        <v>427</v>
      </c>
      <c r="D289" s="85" t="s">
        <v>318</v>
      </c>
      <c r="E289" s="68" t="s">
        <v>251</v>
      </c>
      <c r="F289" s="87" t="s">
        <v>49</v>
      </c>
      <c r="G289" s="290"/>
      <c r="H289" s="255"/>
      <c r="I289" s="301"/>
      <c r="J289" s="255"/>
      <c r="K289" s="301"/>
      <c r="L289" s="255"/>
      <c r="M289" s="301"/>
      <c r="N289" s="255"/>
      <c r="O289" s="301"/>
      <c r="P289" s="255"/>
      <c r="Q289" s="301"/>
      <c r="R289" s="255"/>
      <c r="S289" s="301"/>
      <c r="T289" s="255"/>
      <c r="U289" s="301"/>
      <c r="V289" s="255"/>
      <c r="W289" s="301"/>
      <c r="X289" s="255"/>
      <c r="Y289" s="301"/>
      <c r="Z289" s="255"/>
      <c r="AA289" s="301"/>
      <c r="AB289" s="255"/>
      <c r="AC289" s="301"/>
      <c r="AD289" s="255"/>
      <c r="AE289" s="301"/>
      <c r="AF289" s="255"/>
      <c r="AG289" s="301"/>
      <c r="AH289" s="255"/>
      <c r="AI289" s="301"/>
      <c r="AJ289" s="255"/>
      <c r="AK289" s="301"/>
      <c r="AL289" s="255"/>
      <c r="AM289" s="267"/>
    </row>
    <row r="290" spans="2:39" ht="30" hidden="1" x14ac:dyDescent="0.25">
      <c r="B290" s="38" t="s">
        <v>428</v>
      </c>
      <c r="C290" s="81" t="s">
        <v>429</v>
      </c>
      <c r="D290" s="85" t="s">
        <v>318</v>
      </c>
      <c r="E290" s="68" t="s">
        <v>251</v>
      </c>
      <c r="F290" s="87" t="s">
        <v>49</v>
      </c>
      <c r="G290" s="290"/>
      <c r="H290" s="255"/>
      <c r="I290" s="301"/>
      <c r="J290" s="255"/>
      <c r="K290" s="301"/>
      <c r="L290" s="255"/>
      <c r="M290" s="301"/>
      <c r="N290" s="255"/>
      <c r="O290" s="301"/>
      <c r="P290" s="255"/>
      <c r="Q290" s="301"/>
      <c r="R290" s="255"/>
      <c r="S290" s="301"/>
      <c r="T290" s="255"/>
      <c r="U290" s="301"/>
      <c r="V290" s="255"/>
      <c r="W290" s="301"/>
      <c r="X290" s="255"/>
      <c r="Y290" s="301"/>
      <c r="Z290" s="255"/>
      <c r="AA290" s="301"/>
      <c r="AB290" s="255"/>
      <c r="AC290" s="301"/>
      <c r="AD290" s="255"/>
      <c r="AE290" s="301"/>
      <c r="AF290" s="255"/>
      <c r="AG290" s="301"/>
      <c r="AH290" s="255"/>
      <c r="AI290" s="301"/>
      <c r="AJ290" s="255"/>
      <c r="AK290" s="301"/>
      <c r="AL290" s="255"/>
      <c r="AM290" s="267"/>
    </row>
    <row r="291" spans="2:39" ht="30" hidden="1" x14ac:dyDescent="0.25">
      <c r="B291" s="38" t="s">
        <v>430</v>
      </c>
      <c r="C291" s="81" t="s">
        <v>431</v>
      </c>
      <c r="D291" s="85" t="s">
        <v>318</v>
      </c>
      <c r="E291" s="68" t="s">
        <v>251</v>
      </c>
      <c r="F291" s="87" t="s">
        <v>49</v>
      </c>
      <c r="G291" s="290"/>
      <c r="H291" s="255"/>
      <c r="I291" s="301"/>
      <c r="J291" s="255"/>
      <c r="K291" s="301"/>
      <c r="L291" s="255"/>
      <c r="M291" s="301"/>
      <c r="N291" s="255"/>
      <c r="O291" s="301"/>
      <c r="P291" s="255"/>
      <c r="Q291" s="301"/>
      <c r="R291" s="255"/>
      <c r="S291" s="301"/>
      <c r="T291" s="255"/>
      <c r="U291" s="301"/>
      <c r="V291" s="255"/>
      <c r="W291" s="301"/>
      <c r="X291" s="255"/>
      <c r="Y291" s="301"/>
      <c r="Z291" s="255"/>
      <c r="AA291" s="301"/>
      <c r="AB291" s="255"/>
      <c r="AC291" s="301"/>
      <c r="AD291" s="255"/>
      <c r="AE291" s="301"/>
      <c r="AF291" s="255"/>
      <c r="AG291" s="301"/>
      <c r="AH291" s="255"/>
      <c r="AI291" s="301"/>
      <c r="AJ291" s="255"/>
      <c r="AK291" s="301"/>
      <c r="AL291" s="255"/>
      <c r="AM291" s="267"/>
    </row>
    <row r="292" spans="2:39" hidden="1" x14ac:dyDescent="0.25">
      <c r="B292" s="38" t="s">
        <v>298</v>
      </c>
      <c r="C292" s="39" t="s">
        <v>432</v>
      </c>
      <c r="D292" s="85"/>
      <c r="E292" s="40"/>
      <c r="F292" s="41"/>
      <c r="G292" s="249"/>
      <c r="H292" s="252"/>
      <c r="I292" s="298"/>
      <c r="J292" s="252"/>
      <c r="K292" s="298"/>
      <c r="L292" s="252"/>
      <c r="M292" s="298"/>
      <c r="N292" s="252"/>
      <c r="O292" s="298"/>
      <c r="P292" s="252"/>
      <c r="Q292" s="298"/>
      <c r="R292" s="252"/>
      <c r="S292" s="298"/>
      <c r="T292" s="252"/>
      <c r="U292" s="298"/>
      <c r="V292" s="252"/>
      <c r="W292" s="298"/>
      <c r="X292" s="252"/>
      <c r="Y292" s="298"/>
      <c r="Z292" s="252"/>
      <c r="AA292" s="298"/>
      <c r="AB292" s="252"/>
      <c r="AC292" s="298"/>
      <c r="AD292" s="252"/>
      <c r="AE292" s="298"/>
      <c r="AF292" s="252"/>
      <c r="AG292" s="298"/>
      <c r="AH292" s="252"/>
      <c r="AI292" s="298"/>
      <c r="AJ292" s="252"/>
      <c r="AK292" s="298"/>
      <c r="AL292" s="252"/>
      <c r="AM292" s="267"/>
    </row>
    <row r="293" spans="2:39" ht="30" hidden="1" x14ac:dyDescent="0.25">
      <c r="B293" s="38" t="s">
        <v>433</v>
      </c>
      <c r="C293" s="81" t="s">
        <v>425</v>
      </c>
      <c r="D293" s="85" t="s">
        <v>318</v>
      </c>
      <c r="E293" s="40" t="s">
        <v>35</v>
      </c>
      <c r="F293" s="41">
        <v>2</v>
      </c>
      <c r="G293" s="249"/>
      <c r="H293" s="252"/>
      <c r="I293" s="298"/>
      <c r="J293" s="252"/>
      <c r="K293" s="298"/>
      <c r="L293" s="252"/>
      <c r="M293" s="298"/>
      <c r="N293" s="252"/>
      <c r="O293" s="298"/>
      <c r="P293" s="252"/>
      <c r="Q293" s="298"/>
      <c r="R293" s="252"/>
      <c r="S293" s="298"/>
      <c r="T293" s="252"/>
      <c r="U293" s="298"/>
      <c r="V293" s="252"/>
      <c r="W293" s="298"/>
      <c r="X293" s="252"/>
      <c r="Y293" s="298"/>
      <c r="Z293" s="252"/>
      <c r="AA293" s="298"/>
      <c r="AB293" s="252"/>
      <c r="AC293" s="298"/>
      <c r="AD293" s="252"/>
      <c r="AE293" s="298"/>
      <c r="AF293" s="252"/>
      <c r="AG293" s="298"/>
      <c r="AH293" s="252"/>
      <c r="AI293" s="298"/>
      <c r="AJ293" s="252"/>
      <c r="AK293" s="298"/>
      <c r="AL293" s="252"/>
      <c r="AM293" s="267"/>
    </row>
    <row r="294" spans="2:39" ht="30" hidden="1" x14ac:dyDescent="0.25">
      <c r="B294" s="38" t="s">
        <v>434</v>
      </c>
      <c r="C294" s="81" t="s">
        <v>427</v>
      </c>
      <c r="D294" s="85" t="s">
        <v>318</v>
      </c>
      <c r="E294" s="40" t="s">
        <v>35</v>
      </c>
      <c r="F294" s="41">
        <v>2</v>
      </c>
      <c r="G294" s="249"/>
      <c r="H294" s="252"/>
      <c r="I294" s="298"/>
      <c r="J294" s="252"/>
      <c r="K294" s="298"/>
      <c r="L294" s="252"/>
      <c r="M294" s="298"/>
      <c r="N294" s="252"/>
      <c r="O294" s="298"/>
      <c r="P294" s="252"/>
      <c r="Q294" s="298"/>
      <c r="R294" s="252"/>
      <c r="S294" s="298"/>
      <c r="T294" s="252"/>
      <c r="U294" s="298"/>
      <c r="V294" s="252"/>
      <c r="W294" s="298"/>
      <c r="X294" s="252"/>
      <c r="Y294" s="298"/>
      <c r="Z294" s="252"/>
      <c r="AA294" s="298"/>
      <c r="AB294" s="252"/>
      <c r="AC294" s="298"/>
      <c r="AD294" s="252"/>
      <c r="AE294" s="298"/>
      <c r="AF294" s="252"/>
      <c r="AG294" s="298"/>
      <c r="AH294" s="252"/>
      <c r="AI294" s="298"/>
      <c r="AJ294" s="252"/>
      <c r="AK294" s="298"/>
      <c r="AL294" s="252"/>
      <c r="AM294" s="267"/>
    </row>
    <row r="295" spans="2:39" ht="30" hidden="1" x14ac:dyDescent="0.25">
      <c r="B295" s="38" t="s">
        <v>435</v>
      </c>
      <c r="C295" s="81" t="s">
        <v>429</v>
      </c>
      <c r="D295" s="85" t="s">
        <v>318</v>
      </c>
      <c r="E295" s="40" t="s">
        <v>35</v>
      </c>
      <c r="F295" s="41">
        <v>2</v>
      </c>
      <c r="G295" s="249"/>
      <c r="H295" s="252"/>
      <c r="I295" s="298"/>
      <c r="J295" s="252"/>
      <c r="K295" s="298"/>
      <c r="L295" s="252"/>
      <c r="M295" s="298"/>
      <c r="N295" s="252"/>
      <c r="O295" s="298"/>
      <c r="P295" s="252"/>
      <c r="Q295" s="298"/>
      <c r="R295" s="252"/>
      <c r="S295" s="298"/>
      <c r="T295" s="252"/>
      <c r="U295" s="298"/>
      <c r="V295" s="252"/>
      <c r="W295" s="298"/>
      <c r="X295" s="252"/>
      <c r="Y295" s="298"/>
      <c r="Z295" s="252"/>
      <c r="AA295" s="298"/>
      <c r="AB295" s="252"/>
      <c r="AC295" s="298"/>
      <c r="AD295" s="252"/>
      <c r="AE295" s="298"/>
      <c r="AF295" s="252"/>
      <c r="AG295" s="298"/>
      <c r="AH295" s="252"/>
      <c r="AI295" s="298"/>
      <c r="AJ295" s="252"/>
      <c r="AK295" s="298"/>
      <c r="AL295" s="252"/>
      <c r="AM295" s="267"/>
    </row>
    <row r="296" spans="2:39" ht="30" hidden="1" x14ac:dyDescent="0.25">
      <c r="B296" s="38" t="s">
        <v>436</v>
      </c>
      <c r="C296" s="81" t="s">
        <v>431</v>
      </c>
      <c r="D296" s="85" t="s">
        <v>318</v>
      </c>
      <c r="E296" s="40" t="s">
        <v>35</v>
      </c>
      <c r="F296" s="41">
        <v>2</v>
      </c>
      <c r="G296" s="249"/>
      <c r="H296" s="252"/>
      <c r="I296" s="298"/>
      <c r="J296" s="252"/>
      <c r="K296" s="298"/>
      <c r="L296" s="252"/>
      <c r="M296" s="298"/>
      <c r="N296" s="252"/>
      <c r="O296" s="298"/>
      <c r="P296" s="252"/>
      <c r="Q296" s="298"/>
      <c r="R296" s="252"/>
      <c r="S296" s="298"/>
      <c r="T296" s="252"/>
      <c r="U296" s="298"/>
      <c r="V296" s="252"/>
      <c r="W296" s="298"/>
      <c r="X296" s="252"/>
      <c r="Y296" s="298"/>
      <c r="Z296" s="252"/>
      <c r="AA296" s="298"/>
      <c r="AB296" s="252"/>
      <c r="AC296" s="298"/>
      <c r="AD296" s="252"/>
      <c r="AE296" s="298"/>
      <c r="AF296" s="252"/>
      <c r="AG296" s="298"/>
      <c r="AH296" s="252"/>
      <c r="AI296" s="298"/>
      <c r="AJ296" s="252"/>
      <c r="AK296" s="298"/>
      <c r="AL296" s="252"/>
      <c r="AM296" s="267"/>
    </row>
    <row r="297" spans="2:39" hidden="1" x14ac:dyDescent="0.25">
      <c r="B297" s="38" t="s">
        <v>299</v>
      </c>
      <c r="C297" s="39" t="s">
        <v>437</v>
      </c>
      <c r="D297" s="85"/>
      <c r="E297" s="40"/>
      <c r="F297" s="41"/>
      <c r="G297" s="249"/>
      <c r="H297" s="252"/>
      <c r="I297" s="298"/>
      <c r="J297" s="252"/>
      <c r="K297" s="298"/>
      <c r="L297" s="252"/>
      <c r="M297" s="298"/>
      <c r="N297" s="252"/>
      <c r="O297" s="298"/>
      <c r="P297" s="252"/>
      <c r="Q297" s="298"/>
      <c r="R297" s="252"/>
      <c r="S297" s="298"/>
      <c r="T297" s="252"/>
      <c r="U297" s="298"/>
      <c r="V297" s="252"/>
      <c r="W297" s="298"/>
      <c r="X297" s="252"/>
      <c r="Y297" s="298"/>
      <c r="Z297" s="252"/>
      <c r="AA297" s="298"/>
      <c r="AB297" s="252"/>
      <c r="AC297" s="298"/>
      <c r="AD297" s="252"/>
      <c r="AE297" s="298"/>
      <c r="AF297" s="252"/>
      <c r="AG297" s="298"/>
      <c r="AH297" s="252"/>
      <c r="AI297" s="298"/>
      <c r="AJ297" s="252"/>
      <c r="AK297" s="298"/>
      <c r="AL297" s="252"/>
      <c r="AM297" s="267"/>
    </row>
    <row r="298" spans="2:39" ht="30" hidden="1" x14ac:dyDescent="0.25">
      <c r="B298" s="38" t="s">
        <v>438</v>
      </c>
      <c r="C298" s="81" t="s">
        <v>425</v>
      </c>
      <c r="D298" s="85" t="s">
        <v>318</v>
      </c>
      <c r="E298" s="40" t="s">
        <v>35</v>
      </c>
      <c r="F298" s="41">
        <v>2</v>
      </c>
      <c r="G298" s="249"/>
      <c r="H298" s="252"/>
      <c r="I298" s="298"/>
      <c r="J298" s="252"/>
      <c r="K298" s="298"/>
      <c r="L298" s="252"/>
      <c r="M298" s="298"/>
      <c r="N298" s="252"/>
      <c r="O298" s="298"/>
      <c r="P298" s="252"/>
      <c r="Q298" s="298"/>
      <c r="R298" s="252"/>
      <c r="S298" s="298"/>
      <c r="T298" s="252"/>
      <c r="U298" s="298"/>
      <c r="V298" s="252"/>
      <c r="W298" s="298"/>
      <c r="X298" s="252"/>
      <c r="Y298" s="298"/>
      <c r="Z298" s="252"/>
      <c r="AA298" s="298"/>
      <c r="AB298" s="252"/>
      <c r="AC298" s="298"/>
      <c r="AD298" s="252"/>
      <c r="AE298" s="298"/>
      <c r="AF298" s="252"/>
      <c r="AG298" s="298"/>
      <c r="AH298" s="252"/>
      <c r="AI298" s="298"/>
      <c r="AJ298" s="252"/>
      <c r="AK298" s="298"/>
      <c r="AL298" s="252"/>
      <c r="AM298" s="267"/>
    </row>
    <row r="299" spans="2:39" ht="30" hidden="1" x14ac:dyDescent="0.25">
      <c r="B299" s="38" t="s">
        <v>439</v>
      </c>
      <c r="C299" s="81" t="s">
        <v>427</v>
      </c>
      <c r="D299" s="85" t="s">
        <v>318</v>
      </c>
      <c r="E299" s="40" t="s">
        <v>35</v>
      </c>
      <c r="F299" s="41">
        <v>2</v>
      </c>
      <c r="G299" s="249"/>
      <c r="H299" s="252"/>
      <c r="I299" s="298"/>
      <c r="J299" s="252"/>
      <c r="K299" s="298"/>
      <c r="L299" s="252"/>
      <c r="M299" s="298"/>
      <c r="N299" s="252"/>
      <c r="O299" s="298"/>
      <c r="P299" s="252"/>
      <c r="Q299" s="298"/>
      <c r="R299" s="252"/>
      <c r="S299" s="298"/>
      <c r="T299" s="252"/>
      <c r="U299" s="298"/>
      <c r="V299" s="252"/>
      <c r="W299" s="298"/>
      <c r="X299" s="252"/>
      <c r="Y299" s="298"/>
      <c r="Z299" s="252"/>
      <c r="AA299" s="298"/>
      <c r="AB299" s="252"/>
      <c r="AC299" s="298"/>
      <c r="AD299" s="252"/>
      <c r="AE299" s="298"/>
      <c r="AF299" s="252"/>
      <c r="AG299" s="298"/>
      <c r="AH299" s="252"/>
      <c r="AI299" s="298"/>
      <c r="AJ299" s="252"/>
      <c r="AK299" s="298"/>
      <c r="AL299" s="252"/>
      <c r="AM299" s="267"/>
    </row>
    <row r="300" spans="2:39" ht="30" hidden="1" x14ac:dyDescent="0.25">
      <c r="B300" s="38" t="s">
        <v>440</v>
      </c>
      <c r="C300" s="81" t="s">
        <v>429</v>
      </c>
      <c r="D300" s="85" t="s">
        <v>318</v>
      </c>
      <c r="E300" s="40" t="s">
        <v>35</v>
      </c>
      <c r="F300" s="41">
        <v>2</v>
      </c>
      <c r="G300" s="249"/>
      <c r="H300" s="252"/>
      <c r="I300" s="298"/>
      <c r="J300" s="252"/>
      <c r="K300" s="298"/>
      <c r="L300" s="252"/>
      <c r="M300" s="298"/>
      <c r="N300" s="252"/>
      <c r="O300" s="298"/>
      <c r="P300" s="252"/>
      <c r="Q300" s="298"/>
      <c r="R300" s="252"/>
      <c r="S300" s="298"/>
      <c r="T300" s="252"/>
      <c r="U300" s="298"/>
      <c r="V300" s="252"/>
      <c r="W300" s="298"/>
      <c r="X300" s="252"/>
      <c r="Y300" s="298"/>
      <c r="Z300" s="252"/>
      <c r="AA300" s="298"/>
      <c r="AB300" s="252"/>
      <c r="AC300" s="298"/>
      <c r="AD300" s="252"/>
      <c r="AE300" s="298"/>
      <c r="AF300" s="252"/>
      <c r="AG300" s="298"/>
      <c r="AH300" s="252"/>
      <c r="AI300" s="298"/>
      <c r="AJ300" s="252"/>
      <c r="AK300" s="298"/>
      <c r="AL300" s="252"/>
      <c r="AM300" s="267"/>
    </row>
    <row r="301" spans="2:39" ht="30.75" hidden="1" thickBot="1" x14ac:dyDescent="0.3">
      <c r="B301" s="38" t="s">
        <v>441</v>
      </c>
      <c r="C301" s="81" t="s">
        <v>431</v>
      </c>
      <c r="D301" s="85" t="s">
        <v>318</v>
      </c>
      <c r="E301" s="40" t="s">
        <v>35</v>
      </c>
      <c r="F301" s="41">
        <v>2</v>
      </c>
      <c r="G301" s="295"/>
      <c r="H301" s="262"/>
      <c r="I301" s="307"/>
      <c r="J301" s="262"/>
      <c r="K301" s="307"/>
      <c r="L301" s="262"/>
      <c r="M301" s="307"/>
      <c r="N301" s="262"/>
      <c r="O301" s="307"/>
      <c r="P301" s="262"/>
      <c r="Q301" s="307"/>
      <c r="R301" s="262"/>
      <c r="S301" s="307"/>
      <c r="T301" s="262"/>
      <c r="U301" s="307"/>
      <c r="V301" s="262"/>
      <c r="W301" s="307"/>
      <c r="X301" s="262"/>
      <c r="Y301" s="307"/>
      <c r="Z301" s="262"/>
      <c r="AA301" s="307"/>
      <c r="AB301" s="262"/>
      <c r="AC301" s="307"/>
      <c r="AD301" s="262"/>
      <c r="AE301" s="307"/>
      <c r="AF301" s="262"/>
      <c r="AG301" s="307"/>
      <c r="AH301" s="262"/>
      <c r="AI301" s="307"/>
      <c r="AJ301" s="262"/>
      <c r="AK301" s="307"/>
      <c r="AL301" s="262"/>
      <c r="AM301" s="267"/>
    </row>
  </sheetData>
  <customSheetViews>
    <customSheetView guid="{B0C6D85A-4499-461A-9D8C-9457FCA0B9F8}" scale="70" hiddenRows="1" state="hidden" topLeftCell="AB4">
      <selection activeCell="AI11" sqref="AI11:AJ11"/>
      <pageMargins left="0" right="0" top="0" bottom="0" header="0" footer="0"/>
      <pageSetup paperSize="9" orientation="portrait" verticalDpi="0" r:id="rId1"/>
    </customSheetView>
  </customSheetViews>
  <mergeCells count="118">
    <mergeCell ref="M15:N15"/>
    <mergeCell ref="M16:N16"/>
    <mergeCell ref="M17:N17"/>
    <mergeCell ref="G15:H15"/>
    <mergeCell ref="G16:H16"/>
    <mergeCell ref="G17:H17"/>
    <mergeCell ref="I13:J13"/>
    <mergeCell ref="I14:J14"/>
    <mergeCell ref="I15:J15"/>
    <mergeCell ref="I16:J16"/>
    <mergeCell ref="I17:J17"/>
    <mergeCell ref="K15:L15"/>
    <mergeCell ref="K16:L16"/>
    <mergeCell ref="K17:L17"/>
    <mergeCell ref="G13:H13"/>
    <mergeCell ref="G14:H14"/>
    <mergeCell ref="K13:L13"/>
    <mergeCell ref="K14:L14"/>
    <mergeCell ref="M13:N13"/>
    <mergeCell ref="M14:N14"/>
    <mergeCell ref="AM8:AM9"/>
    <mergeCell ref="Q8:R8"/>
    <mergeCell ref="G8:H8"/>
    <mergeCell ref="AA8:AB8"/>
    <mergeCell ref="AC8:AD8"/>
    <mergeCell ref="AE8:AF8"/>
    <mergeCell ref="AI8:AJ8"/>
    <mergeCell ref="AK8:AL8"/>
    <mergeCell ref="C12:AM12"/>
    <mergeCell ref="G11:H11"/>
    <mergeCell ref="I11:J11"/>
    <mergeCell ref="K11:L11"/>
    <mergeCell ref="M11:N11"/>
    <mergeCell ref="O11:P11"/>
    <mergeCell ref="AG8:AH8"/>
    <mergeCell ref="I8:J8"/>
    <mergeCell ref="K8:L8"/>
    <mergeCell ref="M8:N8"/>
    <mergeCell ref="O8:P8"/>
    <mergeCell ref="S8:T8"/>
    <mergeCell ref="U8:V8"/>
    <mergeCell ref="W8:X8"/>
    <mergeCell ref="Y8:Z8"/>
    <mergeCell ref="B8:B9"/>
    <mergeCell ref="C8:C9"/>
    <mergeCell ref="D8:D9"/>
    <mergeCell ref="E8:F8"/>
    <mergeCell ref="AA11:AB11"/>
    <mergeCell ref="AC11:AD11"/>
    <mergeCell ref="AE11:AF11"/>
    <mergeCell ref="AG11:AH11"/>
    <mergeCell ref="O13:P13"/>
    <mergeCell ref="S13:T13"/>
    <mergeCell ref="W13:X13"/>
    <mergeCell ref="AA13:AB13"/>
    <mergeCell ref="AE13:AF13"/>
    <mergeCell ref="Q11:R11"/>
    <mergeCell ref="S11:T11"/>
    <mergeCell ref="U11:V11"/>
    <mergeCell ref="W11:X11"/>
    <mergeCell ref="Y11:Z11"/>
    <mergeCell ref="O14:P14"/>
    <mergeCell ref="O15:P15"/>
    <mergeCell ref="O16:P16"/>
    <mergeCell ref="O17:P17"/>
    <mergeCell ref="Q13:R13"/>
    <mergeCell ref="Q14:R14"/>
    <mergeCell ref="Q15:R15"/>
    <mergeCell ref="Q16:R16"/>
    <mergeCell ref="Q17:R17"/>
    <mergeCell ref="S14:T14"/>
    <mergeCell ref="S15:T15"/>
    <mergeCell ref="S16:T16"/>
    <mergeCell ref="S17:T17"/>
    <mergeCell ref="U13:V13"/>
    <mergeCell ref="U14:V14"/>
    <mergeCell ref="U15:V15"/>
    <mergeCell ref="U16:V16"/>
    <mergeCell ref="U17:V17"/>
    <mergeCell ref="W14:X14"/>
    <mergeCell ref="W15:X15"/>
    <mergeCell ref="W16:X16"/>
    <mergeCell ref="W17:X17"/>
    <mergeCell ref="Y13:Z13"/>
    <mergeCell ref="Y14:Z14"/>
    <mergeCell ref="Y15:Z15"/>
    <mergeCell ref="Y16:Z16"/>
    <mergeCell ref="Y17:Z17"/>
    <mergeCell ref="AA14:AB14"/>
    <mergeCell ref="AA15:AB15"/>
    <mergeCell ref="AA16:AB16"/>
    <mergeCell ref="AA17:AB17"/>
    <mergeCell ref="AC13:AD13"/>
    <mergeCell ref="AC14:AD14"/>
    <mergeCell ref="AC15:AD15"/>
    <mergeCell ref="AC16:AD16"/>
    <mergeCell ref="AC17:AD17"/>
    <mergeCell ref="AE14:AF14"/>
    <mergeCell ref="AE15:AF15"/>
    <mergeCell ref="AE16:AF16"/>
    <mergeCell ref="AE17:AF17"/>
    <mergeCell ref="AG13:AH13"/>
    <mergeCell ref="AG14:AH14"/>
    <mergeCell ref="AG15:AH15"/>
    <mergeCell ref="AG16:AH16"/>
    <mergeCell ref="AG17:AH17"/>
    <mergeCell ref="AK17:AL17"/>
    <mergeCell ref="AK11:AL11"/>
    <mergeCell ref="AI11:AJ11"/>
    <mergeCell ref="AK13:AL13"/>
    <mergeCell ref="AK14:AL14"/>
    <mergeCell ref="AK15:AL15"/>
    <mergeCell ref="AK16:AL16"/>
    <mergeCell ref="AI13:AJ13"/>
    <mergeCell ref="AI14:AJ14"/>
    <mergeCell ref="AI15:AJ15"/>
    <mergeCell ref="AI16:AJ16"/>
    <mergeCell ref="AI17:AJ17"/>
  </mergeCells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CA85-0B13-4DD4-B35F-98336D6373DC}">
  <dimension ref="A1:WVY282"/>
  <sheetViews>
    <sheetView topLeftCell="E16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41.56</v>
      </c>
      <c r="I13" s="43">
        <f>ROUND(H13*$I$10,2)</f>
        <v>10.39</v>
      </c>
      <c r="J13" s="44">
        <v>1</v>
      </c>
      <c r="K13" s="43">
        <f>ROUND((H13+I13)*J13,2)</f>
        <v>51.95</v>
      </c>
      <c r="L13" s="43">
        <f>ROUND(K13*$L$10,2)</f>
        <v>11.43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161.16999999999999</v>
      </c>
      <c r="P13" s="45">
        <f>ROUND(J13*$P$10,2)</f>
        <v>7.65</v>
      </c>
      <c r="Q13" s="45">
        <f>SUM(O13+P13)</f>
        <v>168.82</v>
      </c>
      <c r="R13" s="45">
        <f>+T13-S13</f>
        <v>168.81666666666666</v>
      </c>
      <c r="S13" s="45">
        <f>+T13/6</f>
        <v>33.763333333333335</v>
      </c>
      <c r="T13" s="45">
        <f>ROUND(Q13*$T$10,2)</f>
        <v>202.58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46.98</v>
      </c>
      <c r="I14" s="43">
        <f>ROUND(H14*$I$10,2)</f>
        <v>11.75</v>
      </c>
      <c r="J14" s="44">
        <v>1</v>
      </c>
      <c r="K14" s="43">
        <f>ROUND((H14+I14)*J14,2)</f>
        <v>58.73</v>
      </c>
      <c r="L14" s="43">
        <f>ROUND(K14*$L$10,2)</f>
        <v>12.92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169.44</v>
      </c>
      <c r="P14" s="45">
        <f t="shared" ref="P14:P17" si="1">ROUND(J14*$P$10,2)</f>
        <v>7.65</v>
      </c>
      <c r="Q14" s="45">
        <f>SUM(O14+P14)</f>
        <v>177.09</v>
      </c>
      <c r="R14" s="45">
        <f t="shared" ref="R14:R17" si="2">+T14-S14</f>
        <v>177.09166666666667</v>
      </c>
      <c r="S14" s="45">
        <f t="shared" ref="S14:S17" si="3">+T14/6</f>
        <v>35.418333333333329</v>
      </c>
      <c r="T14" s="45">
        <f>ROUND(Q14*$T$10,2)</f>
        <v>212.51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52.4</v>
      </c>
      <c r="I15" s="43">
        <f>ROUND(H15*$I$10,2)</f>
        <v>13.1</v>
      </c>
      <c r="J15" s="44">
        <v>1</v>
      </c>
      <c r="K15" s="43">
        <f>ROUND((H15+I15)*J15,2)</f>
        <v>65.5</v>
      </c>
      <c r="L15" s="43">
        <f>ROUND(K15*$L$10,2)</f>
        <v>14.41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177.7</v>
      </c>
      <c r="P15" s="45">
        <f t="shared" si="1"/>
        <v>7.65</v>
      </c>
      <c r="Q15" s="45">
        <f>SUM(O15+P15)</f>
        <v>185.35</v>
      </c>
      <c r="R15" s="45">
        <f t="shared" si="2"/>
        <v>185.35</v>
      </c>
      <c r="S15" s="45">
        <f t="shared" si="3"/>
        <v>37.07</v>
      </c>
      <c r="T15" s="45">
        <f>ROUND(Q15*$T$10,2)</f>
        <v>222.42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57.82</v>
      </c>
      <c r="I16" s="43">
        <f>ROUND(H16*$I$10,2)</f>
        <v>14.46</v>
      </c>
      <c r="J16" s="44">
        <v>1</v>
      </c>
      <c r="K16" s="43">
        <f>ROUND((H16+I16)*J16,2)</f>
        <v>72.28</v>
      </c>
      <c r="L16" s="43">
        <f>ROUND(K16*$L$10,2)</f>
        <v>15.9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185.97</v>
      </c>
      <c r="P16" s="45">
        <f t="shared" si="1"/>
        <v>7.65</v>
      </c>
      <c r="Q16" s="45">
        <f>SUM(O16+P16)</f>
        <v>193.62</v>
      </c>
      <c r="R16" s="45">
        <f t="shared" si="2"/>
        <v>193.61666666666667</v>
      </c>
      <c r="S16" s="45">
        <f t="shared" si="3"/>
        <v>38.723333333333336</v>
      </c>
      <c r="T16" s="45">
        <f>ROUND(Q16*$T$10,2)</f>
        <v>232.34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65.05</v>
      </c>
      <c r="I17" s="43">
        <f>ROUND(H17*$I$10,2)</f>
        <v>16.260000000000002</v>
      </c>
      <c r="J17" s="44">
        <v>1</v>
      </c>
      <c r="K17" s="43">
        <f>ROUND((H17+I17)*J17,2)</f>
        <v>81.31</v>
      </c>
      <c r="L17" s="43">
        <f>ROUND(K17*$L$10,2)</f>
        <v>17.89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196.99</v>
      </c>
      <c r="P17" s="45">
        <f t="shared" si="1"/>
        <v>7.65</v>
      </c>
      <c r="Q17" s="45">
        <f>SUM(O17+P17)</f>
        <v>204.64000000000001</v>
      </c>
      <c r="R17" s="45">
        <f t="shared" si="2"/>
        <v>204.64166666666665</v>
      </c>
      <c r="S17" s="45">
        <f t="shared" si="3"/>
        <v>40.928333333333335</v>
      </c>
      <c r="T17" s="45">
        <f>ROUND(Q17*$T$10,2)</f>
        <v>245.57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44.27</v>
      </c>
      <c r="I21" s="64">
        <f t="shared" ref="I21:I34" si="5">ROUND(H21*$I$10,2)</f>
        <v>11.07</v>
      </c>
      <c r="J21" s="64">
        <f>ROUND(0.19*0.95,2)</f>
        <v>0.18</v>
      </c>
      <c r="K21" s="100">
        <f t="shared" ref="K21:K26" si="6">ROUND((H21+I21)*J21,2)</f>
        <v>9.9600000000000009</v>
      </c>
      <c r="L21" s="64">
        <f>(K21*$L$10)</f>
        <v>2.1912000000000003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29.752590000000001</v>
      </c>
      <c r="P21" s="45">
        <f>ROUND(J21*$P$10,2)</f>
        <v>1.38</v>
      </c>
      <c r="Q21" s="64">
        <f>SUM(O21+P21)</f>
        <v>31.13259</v>
      </c>
      <c r="R21" s="64">
        <f>+T21-S21</f>
        <v>31.133333333333333</v>
      </c>
      <c r="S21" s="64">
        <f>+T21/6</f>
        <v>6.2266666666666666</v>
      </c>
      <c r="T21" s="103">
        <f>ROUND(Q21*$T$10,2)</f>
        <v>37.36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44.27</v>
      </c>
      <c r="I22" s="64">
        <f t="shared" si="5"/>
        <v>11.07</v>
      </c>
      <c r="J22" s="64">
        <f>ROUND(0.26*0.95,2)</f>
        <v>0.25</v>
      </c>
      <c r="K22" s="100">
        <f t="shared" si="6"/>
        <v>13.84</v>
      </c>
      <c r="L22" s="64">
        <f t="shared" ref="L22:L26" si="7">(K22*$L$10)</f>
        <v>3.0448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41.331174999999995</v>
      </c>
      <c r="P22" s="45">
        <f t="shared" ref="P22:P85" si="10">ROUND(J22*$P$10,2)</f>
        <v>1.91</v>
      </c>
      <c r="Q22" s="64">
        <f t="shared" ref="Q22:Q26" si="11">SUM(O22+P22)</f>
        <v>43.241174999999991</v>
      </c>
      <c r="R22" s="64">
        <f t="shared" ref="R22:R26" si="12">+T22-S22</f>
        <v>43.241666666666667</v>
      </c>
      <c r="S22" s="64">
        <f t="shared" ref="S22:S26" si="13">+T22/6</f>
        <v>8.6483333333333334</v>
      </c>
      <c r="T22" s="103">
        <f t="shared" ref="T22:T34" si="14">ROUND(Q22*$T$10,2)</f>
        <v>51.89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44.27</v>
      </c>
      <c r="I23" s="64">
        <f t="shared" si="5"/>
        <v>11.07</v>
      </c>
      <c r="J23" s="64">
        <f>ROUND(0.42*0.95,2)</f>
        <v>0.4</v>
      </c>
      <c r="K23" s="100">
        <f t="shared" si="6"/>
        <v>22.14</v>
      </c>
      <c r="L23" s="64">
        <f t="shared" si="7"/>
        <v>4.8708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66.125</v>
      </c>
      <c r="P23" s="45">
        <f t="shared" si="10"/>
        <v>3.06</v>
      </c>
      <c r="Q23" s="64">
        <f t="shared" si="11"/>
        <v>69.185000000000002</v>
      </c>
      <c r="R23" s="64">
        <f t="shared" si="12"/>
        <v>69.183333333333337</v>
      </c>
      <c r="S23" s="64">
        <f t="shared" si="13"/>
        <v>13.836666666666666</v>
      </c>
      <c r="T23" s="103">
        <f t="shared" si="14"/>
        <v>83.02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44.27</v>
      </c>
      <c r="I24" s="64">
        <f t="shared" si="5"/>
        <v>11.07</v>
      </c>
      <c r="J24" s="64">
        <f>ROUND((0.42+0.19)*0.95,2)</f>
        <v>0.57999999999999996</v>
      </c>
      <c r="K24" s="100">
        <f t="shared" si="6"/>
        <v>32.1</v>
      </c>
      <c r="L24" s="64">
        <f t="shared" si="7"/>
        <v>7.0620000000000003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95.877589999999998</v>
      </c>
      <c r="P24" s="45">
        <f t="shared" si="10"/>
        <v>4.4400000000000004</v>
      </c>
      <c r="Q24" s="64">
        <f t="shared" si="11"/>
        <v>100.31759</v>
      </c>
      <c r="R24" s="64">
        <f t="shared" si="12"/>
        <v>100.31666666666666</v>
      </c>
      <c r="S24" s="64">
        <f t="shared" si="13"/>
        <v>20.063333333333333</v>
      </c>
      <c r="T24" s="103">
        <f t="shared" si="14"/>
        <v>120.38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44.27</v>
      </c>
      <c r="I25" s="64">
        <f t="shared" si="5"/>
        <v>11.07</v>
      </c>
      <c r="J25" s="64">
        <f>ROUND((0.42+0.26)*0.95,2)</f>
        <v>0.65</v>
      </c>
      <c r="K25" s="100">
        <f t="shared" si="6"/>
        <v>35.97</v>
      </c>
      <c r="L25" s="64">
        <f t="shared" si="7"/>
        <v>7.9134000000000002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107.44397499999999</v>
      </c>
      <c r="P25" s="45">
        <f t="shared" si="10"/>
        <v>4.97</v>
      </c>
      <c r="Q25" s="64">
        <f t="shared" si="11"/>
        <v>112.41397499999999</v>
      </c>
      <c r="R25" s="64">
        <f t="shared" si="12"/>
        <v>112.41666666666667</v>
      </c>
      <c r="S25" s="64">
        <f t="shared" si="13"/>
        <v>22.483333333333334</v>
      </c>
      <c r="T25" s="103">
        <f t="shared" si="14"/>
        <v>134.9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44.27</v>
      </c>
      <c r="I26" s="64">
        <f t="shared" si="5"/>
        <v>11.07</v>
      </c>
      <c r="J26" s="64">
        <f>ROUND((0.42+0.42)*0.95,2)</f>
        <v>0.8</v>
      </c>
      <c r="K26" s="100">
        <f t="shared" si="6"/>
        <v>44.27</v>
      </c>
      <c r="L26" s="64">
        <f t="shared" si="7"/>
        <v>9.7394000000000016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132.23779999999999</v>
      </c>
      <c r="P26" s="45">
        <f t="shared" si="10"/>
        <v>6.12</v>
      </c>
      <c r="Q26" s="64">
        <f t="shared" si="11"/>
        <v>138.3578</v>
      </c>
      <c r="R26" s="64">
        <f t="shared" si="12"/>
        <v>138.35833333333335</v>
      </c>
      <c r="S26" s="64">
        <f t="shared" si="13"/>
        <v>27.671666666666667</v>
      </c>
      <c r="T26" s="103">
        <f t="shared" si="14"/>
        <v>166.03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44.27</v>
      </c>
      <c r="I28" s="64">
        <f t="shared" si="5"/>
        <v>11.07</v>
      </c>
      <c r="J28" s="64">
        <f>ROUND((0.19*1.2)*0.95,2)</f>
        <v>0.22</v>
      </c>
      <c r="K28" s="100">
        <f t="shared" ref="K28:K34" si="16">ROUND((H28+I28)*J28,2)</f>
        <v>12.17</v>
      </c>
      <c r="L28" s="64">
        <f t="shared" ref="L28:L34" si="17">(K28*$L$10)</f>
        <v>2.6774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36.360210000000002</v>
      </c>
      <c r="P28" s="45">
        <f t="shared" si="10"/>
        <v>1.68</v>
      </c>
      <c r="Q28" s="64">
        <f t="shared" ref="Q28:Q34" si="20">SUM(O28+P28)</f>
        <v>38.040210000000002</v>
      </c>
      <c r="R28" s="64">
        <f>+T28-S28</f>
        <v>38.041666666666664</v>
      </c>
      <c r="S28" s="64">
        <f>+T28/6</f>
        <v>7.6083333333333334</v>
      </c>
      <c r="T28" s="103">
        <f t="shared" si="14"/>
        <v>45.65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44.27</v>
      </c>
      <c r="I29" s="64">
        <f t="shared" si="5"/>
        <v>11.07</v>
      </c>
      <c r="J29" s="64">
        <f>ROUND((0.26*1.2)*0.95,2)</f>
        <v>0.3</v>
      </c>
      <c r="K29" s="100">
        <f t="shared" si="16"/>
        <v>16.600000000000001</v>
      </c>
      <c r="L29" s="64">
        <f t="shared" si="17"/>
        <v>3.6520000000000001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49.587649999999996</v>
      </c>
      <c r="P29" s="45">
        <f t="shared" si="10"/>
        <v>2.2999999999999998</v>
      </c>
      <c r="Q29" s="64">
        <f t="shared" si="20"/>
        <v>51.887649999999994</v>
      </c>
      <c r="R29" s="64">
        <f t="shared" ref="R29:R34" si="21">+T29-S29</f>
        <v>51.891666666666666</v>
      </c>
      <c r="S29" s="64">
        <f t="shared" ref="S29:S34" si="22">+T29/6</f>
        <v>10.378333333333334</v>
      </c>
      <c r="T29" s="103">
        <f t="shared" si="14"/>
        <v>62.27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44.27</v>
      </c>
      <c r="I30" s="64">
        <f t="shared" si="5"/>
        <v>11.07</v>
      </c>
      <c r="J30" s="64">
        <f>ROUND((0.42*1.2)*0.95,2)</f>
        <v>0.48</v>
      </c>
      <c r="K30" s="100">
        <f t="shared" si="16"/>
        <v>26.56</v>
      </c>
      <c r="L30" s="64">
        <f t="shared" si="17"/>
        <v>5.8431999999999995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79.340239999999994</v>
      </c>
      <c r="P30" s="45">
        <f t="shared" si="10"/>
        <v>3.67</v>
      </c>
      <c r="Q30" s="64">
        <f t="shared" si="20"/>
        <v>83.010239999999996</v>
      </c>
      <c r="R30" s="64">
        <f t="shared" si="21"/>
        <v>83.008333333333326</v>
      </c>
      <c r="S30" s="64">
        <f t="shared" si="22"/>
        <v>16.601666666666667</v>
      </c>
      <c r="T30" s="103">
        <f t="shared" si="14"/>
        <v>99.61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44.27</v>
      </c>
      <c r="I31" s="64">
        <f t="shared" si="5"/>
        <v>11.07</v>
      </c>
      <c r="J31" s="64">
        <f>ROUND(((0.42+0.19)*1.2)*0.95,2)</f>
        <v>0.7</v>
      </c>
      <c r="K31" s="100">
        <f t="shared" si="16"/>
        <v>38.74</v>
      </c>
      <c r="L31" s="64">
        <f t="shared" si="17"/>
        <v>8.5228000000000002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115.71265</v>
      </c>
      <c r="P31" s="45">
        <f t="shared" si="10"/>
        <v>5.36</v>
      </c>
      <c r="Q31" s="64">
        <f t="shared" si="20"/>
        <v>121.07265</v>
      </c>
      <c r="R31" s="64">
        <f t="shared" si="21"/>
        <v>121.07499999999999</v>
      </c>
      <c r="S31" s="64">
        <f t="shared" si="22"/>
        <v>24.215</v>
      </c>
      <c r="T31" s="103">
        <f t="shared" si="14"/>
        <v>145.29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44.27</v>
      </c>
      <c r="I32" s="64">
        <f t="shared" si="5"/>
        <v>11.07</v>
      </c>
      <c r="J32" s="64">
        <f>ROUND(((0.42+0.26)*1.2)*0.95,2)</f>
        <v>0.78</v>
      </c>
      <c r="K32" s="100">
        <f t="shared" si="16"/>
        <v>43.17</v>
      </c>
      <c r="L32" s="64">
        <f t="shared" si="17"/>
        <v>9.4974000000000007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128.94009</v>
      </c>
      <c r="P32" s="45">
        <f t="shared" si="10"/>
        <v>5.97</v>
      </c>
      <c r="Q32" s="64">
        <f t="shared" si="20"/>
        <v>134.91009</v>
      </c>
      <c r="R32" s="64">
        <f t="shared" si="21"/>
        <v>134.90833333333333</v>
      </c>
      <c r="S32" s="64">
        <f t="shared" si="22"/>
        <v>26.981666666666666</v>
      </c>
      <c r="T32" s="103">
        <f t="shared" si="14"/>
        <v>161.88999999999999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44.27</v>
      </c>
      <c r="I33" s="64">
        <f t="shared" si="5"/>
        <v>11.07</v>
      </c>
      <c r="J33" s="64">
        <f>ROUND(((0.42+0.42)*1.2)*0.95,2)</f>
        <v>0.96</v>
      </c>
      <c r="K33" s="100">
        <f t="shared" si="16"/>
        <v>53.13</v>
      </c>
      <c r="L33" s="44">
        <f t="shared" si="17"/>
        <v>11.688600000000001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158.69268</v>
      </c>
      <c r="P33" s="45">
        <f t="shared" si="10"/>
        <v>7.34</v>
      </c>
      <c r="Q33" s="44">
        <f t="shared" si="20"/>
        <v>166.03268</v>
      </c>
      <c r="R33" s="44">
        <f t="shared" si="21"/>
        <v>166.03333333333333</v>
      </c>
      <c r="S33" s="44">
        <f t="shared" si="22"/>
        <v>33.206666666666671</v>
      </c>
      <c r="T33" s="65">
        <f t="shared" si="14"/>
        <v>199.24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44.27</v>
      </c>
      <c r="I34" s="64">
        <f t="shared" si="5"/>
        <v>11.07</v>
      </c>
      <c r="J34" s="64">
        <f>ROUND(0.064*0.95,2)</f>
        <v>0.06</v>
      </c>
      <c r="K34" s="100">
        <f t="shared" si="16"/>
        <v>3.32</v>
      </c>
      <c r="L34" s="64">
        <f t="shared" si="17"/>
        <v>0.73039999999999994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9.9175299999999993</v>
      </c>
      <c r="P34" s="45">
        <f t="shared" si="10"/>
        <v>0.46</v>
      </c>
      <c r="Q34" s="64">
        <f t="shared" si="20"/>
        <v>10.37753</v>
      </c>
      <c r="R34" s="64">
        <f t="shared" si="21"/>
        <v>10.375</v>
      </c>
      <c r="S34" s="64">
        <f t="shared" si="22"/>
        <v>2.0749999999999997</v>
      </c>
      <c r="T34" s="103">
        <f t="shared" si="14"/>
        <v>12.45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44.27</v>
      </c>
      <c r="I37" s="64">
        <f t="shared" ref="I37:I59" si="24">ROUND(H37*$I$10,2)</f>
        <v>11.07</v>
      </c>
      <c r="J37" s="64">
        <f>ROUND(0.11*0.95,2)</f>
        <v>0.1</v>
      </c>
      <c r="K37" s="100">
        <f t="shared" ref="K37:K42" si="25">ROUND((H37+I37)*J37,2)</f>
        <v>5.53</v>
      </c>
      <c r="L37" s="64">
        <f t="shared" ref="L37:L42" si="26">(K37*$L$10)</f>
        <v>1.2166000000000001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16.52515</v>
      </c>
      <c r="P37" s="45">
        <f t="shared" si="10"/>
        <v>0.77</v>
      </c>
      <c r="Q37" s="64">
        <f>SUM(O37+P37)</f>
        <v>17.29515</v>
      </c>
      <c r="R37" s="64">
        <f t="shared" ref="R37:R42" si="28">+T37-S37</f>
        <v>17.291666666666668</v>
      </c>
      <c r="S37" s="64">
        <f t="shared" ref="S37:S42" si="29">+T37/6</f>
        <v>3.4583333333333335</v>
      </c>
      <c r="T37" s="103">
        <f t="shared" ref="T37:T59" si="30">ROUND(Q37*$T$10,2)</f>
        <v>20.75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44.27</v>
      </c>
      <c r="I38" s="64">
        <f t="shared" si="24"/>
        <v>11.07</v>
      </c>
      <c r="J38" s="64">
        <f>ROUND(0.14*0.95,2)</f>
        <v>0.13</v>
      </c>
      <c r="K38" s="100">
        <f t="shared" si="25"/>
        <v>7.19</v>
      </c>
      <c r="L38" s="64">
        <f t="shared" si="26"/>
        <v>1.5818000000000001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21.483915</v>
      </c>
      <c r="P38" s="45">
        <f t="shared" si="10"/>
        <v>0.99</v>
      </c>
      <c r="Q38" s="64">
        <f t="shared" ref="Q38:Q42" si="32">SUM(O38+P38)</f>
        <v>22.473914999999998</v>
      </c>
      <c r="R38" s="64">
        <f t="shared" si="28"/>
        <v>22.474999999999998</v>
      </c>
      <c r="S38" s="64">
        <f t="shared" si="29"/>
        <v>4.4950000000000001</v>
      </c>
      <c r="T38" s="103">
        <f t="shared" si="30"/>
        <v>26.97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44.27</v>
      </c>
      <c r="I39" s="64">
        <f t="shared" si="24"/>
        <v>11.07</v>
      </c>
      <c r="J39" s="64">
        <f>ROUND(0.2*0.95,2)</f>
        <v>0.19</v>
      </c>
      <c r="K39" s="100">
        <f t="shared" si="25"/>
        <v>10.51</v>
      </c>
      <c r="L39" s="64">
        <f t="shared" si="26"/>
        <v>2.3121999999999998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31.401444999999999</v>
      </c>
      <c r="P39" s="45">
        <f t="shared" si="10"/>
        <v>1.45</v>
      </c>
      <c r="Q39" s="64">
        <f t="shared" si="32"/>
        <v>32.851444999999998</v>
      </c>
      <c r="R39" s="64">
        <f t="shared" si="28"/>
        <v>32.85</v>
      </c>
      <c r="S39" s="64">
        <f t="shared" si="29"/>
        <v>6.57</v>
      </c>
      <c r="T39" s="103">
        <f t="shared" si="30"/>
        <v>39.42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44.27</v>
      </c>
      <c r="I40" s="64">
        <f t="shared" si="24"/>
        <v>11.07</v>
      </c>
      <c r="J40" s="64">
        <f>ROUND((0.2+0.11)*0.95,2)</f>
        <v>0.28999999999999998</v>
      </c>
      <c r="K40" s="100">
        <f t="shared" si="25"/>
        <v>16.05</v>
      </c>
      <c r="L40" s="64">
        <f t="shared" si="26"/>
        <v>3.5310000000000001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47.938794999999999</v>
      </c>
      <c r="P40" s="45">
        <f t="shared" si="10"/>
        <v>2.2200000000000002</v>
      </c>
      <c r="Q40" s="64">
        <f t="shared" si="32"/>
        <v>50.158794999999998</v>
      </c>
      <c r="R40" s="64">
        <f t="shared" si="28"/>
        <v>50.158333333333331</v>
      </c>
      <c r="S40" s="64">
        <f t="shared" si="29"/>
        <v>10.031666666666666</v>
      </c>
      <c r="T40" s="103">
        <f t="shared" si="30"/>
        <v>60.19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44.27</v>
      </c>
      <c r="I41" s="64">
        <f t="shared" si="24"/>
        <v>11.07</v>
      </c>
      <c r="J41" s="64">
        <f>ROUND((0.2+0.14)*0.95,2)</f>
        <v>0.32</v>
      </c>
      <c r="K41" s="100">
        <f t="shared" si="25"/>
        <v>17.71</v>
      </c>
      <c r="L41" s="64">
        <f t="shared" si="26"/>
        <v>3.8962000000000003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52.897559999999999</v>
      </c>
      <c r="P41" s="45">
        <f t="shared" si="10"/>
        <v>2.4500000000000002</v>
      </c>
      <c r="Q41" s="64">
        <f t="shared" si="32"/>
        <v>55.347560000000001</v>
      </c>
      <c r="R41" s="64">
        <f t="shared" si="28"/>
        <v>55.35</v>
      </c>
      <c r="S41" s="64">
        <f t="shared" si="29"/>
        <v>11.07</v>
      </c>
      <c r="T41" s="103">
        <f t="shared" si="30"/>
        <v>66.42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44.27</v>
      </c>
      <c r="I42" s="64">
        <f t="shared" si="24"/>
        <v>11.07</v>
      </c>
      <c r="J42" s="64">
        <f>ROUND((0.2+0.2)*0.95,2)</f>
        <v>0.38</v>
      </c>
      <c r="K42" s="100">
        <f t="shared" si="25"/>
        <v>21.03</v>
      </c>
      <c r="L42" s="64">
        <f t="shared" si="26"/>
        <v>4.6266000000000007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62.815089999999998</v>
      </c>
      <c r="P42" s="45">
        <f t="shared" si="10"/>
        <v>2.91</v>
      </c>
      <c r="Q42" s="64">
        <f t="shared" si="32"/>
        <v>65.725089999999994</v>
      </c>
      <c r="R42" s="64">
        <f t="shared" si="28"/>
        <v>65.725000000000009</v>
      </c>
      <c r="S42" s="64">
        <f t="shared" si="29"/>
        <v>13.145000000000001</v>
      </c>
      <c r="T42" s="103">
        <f t="shared" si="30"/>
        <v>78.87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44.27</v>
      </c>
      <c r="I44" s="64">
        <f t="shared" si="24"/>
        <v>11.07</v>
      </c>
      <c r="J44" s="64">
        <f>ROUND(0.03*0.95,2)</f>
        <v>0.03</v>
      </c>
      <c r="K44" s="100">
        <f t="shared" ref="K44:K52" si="34">ROUND((H44+I44)*J44,2)</f>
        <v>1.66</v>
      </c>
      <c r="L44" s="64">
        <f t="shared" ref="L44:L52" si="35">(K44*$L$10)</f>
        <v>0.36519999999999997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4.9587649999999996</v>
      </c>
      <c r="P44" s="45">
        <f t="shared" si="10"/>
        <v>0.23</v>
      </c>
      <c r="Q44" s="64">
        <f t="shared" ref="Q44:Q52" si="38">SUM(O44+P44)</f>
        <v>5.1887650000000001</v>
      </c>
      <c r="R44" s="64">
        <f>+T44-S44</f>
        <v>5.1916666666666673</v>
      </c>
      <c r="S44" s="64">
        <f>+T44/6</f>
        <v>1.0383333333333333</v>
      </c>
      <c r="T44" s="103">
        <f t="shared" si="30"/>
        <v>6.23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44.27</v>
      </c>
      <c r="I45" s="64">
        <f t="shared" si="24"/>
        <v>11.07</v>
      </c>
      <c r="J45" s="64">
        <f>ROUND(0.05*0.95,2)</f>
        <v>0.05</v>
      </c>
      <c r="K45" s="100">
        <f t="shared" si="34"/>
        <v>2.77</v>
      </c>
      <c r="L45" s="64">
        <f t="shared" si="35"/>
        <v>0.60940000000000005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8.268675</v>
      </c>
      <c r="P45" s="45">
        <f t="shared" si="10"/>
        <v>0.38</v>
      </c>
      <c r="Q45" s="64">
        <f t="shared" si="38"/>
        <v>8.6486750000000008</v>
      </c>
      <c r="R45" s="64">
        <f>+T45-S45</f>
        <v>8.65</v>
      </c>
      <c r="S45" s="64">
        <f>+T45/6</f>
        <v>1.7300000000000002</v>
      </c>
      <c r="T45" s="103">
        <f t="shared" si="30"/>
        <v>10.38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44.27</v>
      </c>
      <c r="I46" s="64">
        <f t="shared" si="24"/>
        <v>11.07</v>
      </c>
      <c r="J46" s="64">
        <f>ROUND(0.07*0.95,2)</f>
        <v>7.0000000000000007E-2</v>
      </c>
      <c r="K46" s="100">
        <f t="shared" si="34"/>
        <v>3.87</v>
      </c>
      <c r="L46" s="64">
        <f t="shared" si="35"/>
        <v>0.85140000000000005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11.566384999999999</v>
      </c>
      <c r="P46" s="45">
        <f t="shared" si="10"/>
        <v>0.54</v>
      </c>
      <c r="Q46" s="64">
        <f t="shared" si="38"/>
        <v>12.106385</v>
      </c>
      <c r="R46" s="64">
        <f t="shared" ref="R46:R52" si="39">+T46-S46</f>
        <v>12.108333333333333</v>
      </c>
      <c r="S46" s="64">
        <f t="shared" ref="S46:S52" si="40">+T46/6</f>
        <v>2.4216666666666664</v>
      </c>
      <c r="T46" s="103">
        <f t="shared" si="30"/>
        <v>14.53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49.69</v>
      </c>
      <c r="I47" s="64">
        <f t="shared" si="24"/>
        <v>12.42</v>
      </c>
      <c r="J47" s="64">
        <f>ROUND(2*0.95,2)</f>
        <v>1.9</v>
      </c>
      <c r="K47" s="100">
        <f t="shared" si="34"/>
        <v>118.01</v>
      </c>
      <c r="L47" s="64">
        <f t="shared" si="35"/>
        <v>25.962200000000003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329.76465000000002</v>
      </c>
      <c r="P47" s="45">
        <f t="shared" si="10"/>
        <v>14.54</v>
      </c>
      <c r="Q47" s="64">
        <f t="shared" si="38"/>
        <v>344.30465000000004</v>
      </c>
      <c r="R47" s="64">
        <f t="shared" si="39"/>
        <v>344.30833333333334</v>
      </c>
      <c r="S47" s="64">
        <f t="shared" si="40"/>
        <v>68.861666666666665</v>
      </c>
      <c r="T47" s="103">
        <f t="shared" si="30"/>
        <v>413.17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49.69</v>
      </c>
      <c r="I48" s="64">
        <f t="shared" si="24"/>
        <v>12.42</v>
      </c>
      <c r="J48" s="64">
        <f>ROUND((2*1.2)*0.95,2)</f>
        <v>2.2799999999999998</v>
      </c>
      <c r="K48" s="100">
        <f t="shared" si="34"/>
        <v>141.61000000000001</v>
      </c>
      <c r="L48" s="64">
        <f t="shared" si="35"/>
        <v>31.154200000000003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395.71513999999996</v>
      </c>
      <c r="P48" s="45">
        <f t="shared" si="10"/>
        <v>17.440000000000001</v>
      </c>
      <c r="Q48" s="64">
        <f t="shared" si="38"/>
        <v>413.15513999999996</v>
      </c>
      <c r="R48" s="64">
        <f t="shared" si="39"/>
        <v>413.15833333333336</v>
      </c>
      <c r="S48" s="64">
        <f t="shared" si="40"/>
        <v>82.631666666666675</v>
      </c>
      <c r="T48" s="103">
        <f t="shared" si="30"/>
        <v>495.79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44.27</v>
      </c>
      <c r="I49" s="64">
        <f t="shared" si="24"/>
        <v>11.07</v>
      </c>
      <c r="J49" s="64">
        <f>ROUND(0.05*0.95,2)</f>
        <v>0.05</v>
      </c>
      <c r="K49" s="100">
        <f t="shared" si="34"/>
        <v>2.77</v>
      </c>
      <c r="L49" s="64">
        <f t="shared" si="35"/>
        <v>0.60940000000000005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8.268675</v>
      </c>
      <c r="P49" s="45">
        <f t="shared" si="10"/>
        <v>0.38</v>
      </c>
      <c r="Q49" s="64">
        <f t="shared" si="38"/>
        <v>8.6486750000000008</v>
      </c>
      <c r="R49" s="64">
        <f t="shared" si="39"/>
        <v>8.65</v>
      </c>
      <c r="S49" s="64">
        <f t="shared" si="40"/>
        <v>1.7300000000000002</v>
      </c>
      <c r="T49" s="103">
        <f t="shared" si="30"/>
        <v>10.38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44.27</v>
      </c>
      <c r="I50" s="64">
        <f t="shared" si="24"/>
        <v>11.07</v>
      </c>
      <c r="J50" s="64">
        <f>ROUND((0.05*0.8)*0.95,2)</f>
        <v>0.04</v>
      </c>
      <c r="K50" s="100">
        <f t="shared" si="34"/>
        <v>2.21</v>
      </c>
      <c r="L50" s="64">
        <f t="shared" si="35"/>
        <v>0.48620000000000002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6.6076199999999998</v>
      </c>
      <c r="P50" s="45">
        <f t="shared" si="10"/>
        <v>0.31</v>
      </c>
      <c r="Q50" s="64">
        <f t="shared" si="38"/>
        <v>6.9176199999999994</v>
      </c>
      <c r="R50" s="64">
        <f t="shared" si="39"/>
        <v>6.916666666666667</v>
      </c>
      <c r="S50" s="64">
        <f t="shared" si="40"/>
        <v>1.3833333333333335</v>
      </c>
      <c r="T50" s="103">
        <f t="shared" si="30"/>
        <v>8.3000000000000007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44.27</v>
      </c>
      <c r="I51" s="64">
        <f t="shared" si="24"/>
        <v>11.07</v>
      </c>
      <c r="J51" s="64">
        <f>ROUND((0.05*1.2)*0.95,2)</f>
        <v>0.06</v>
      </c>
      <c r="K51" s="100">
        <f t="shared" si="34"/>
        <v>3.32</v>
      </c>
      <c r="L51" s="64">
        <f t="shared" si="35"/>
        <v>0.73039999999999994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9.9175299999999993</v>
      </c>
      <c r="P51" s="45">
        <f t="shared" si="10"/>
        <v>0.46</v>
      </c>
      <c r="Q51" s="64">
        <f t="shared" si="38"/>
        <v>10.37753</v>
      </c>
      <c r="R51" s="64">
        <f t="shared" si="39"/>
        <v>10.375</v>
      </c>
      <c r="S51" s="64">
        <f t="shared" si="40"/>
        <v>2.0749999999999997</v>
      </c>
      <c r="T51" s="103">
        <f t="shared" si="30"/>
        <v>12.45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44.27</v>
      </c>
      <c r="I52" s="64">
        <f t="shared" si="24"/>
        <v>11.07</v>
      </c>
      <c r="J52" s="64">
        <f>ROUND(0.05*0.95,2)</f>
        <v>0.05</v>
      </c>
      <c r="K52" s="100">
        <f t="shared" si="34"/>
        <v>2.77</v>
      </c>
      <c r="L52" s="64">
        <f t="shared" si="35"/>
        <v>0.60940000000000005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8.268675</v>
      </c>
      <c r="P52" s="45">
        <f t="shared" si="10"/>
        <v>0.38</v>
      </c>
      <c r="Q52" s="64">
        <f t="shared" si="38"/>
        <v>8.6486750000000008</v>
      </c>
      <c r="R52" s="64">
        <f t="shared" si="39"/>
        <v>8.65</v>
      </c>
      <c r="S52" s="64">
        <f t="shared" si="40"/>
        <v>1.7300000000000002</v>
      </c>
      <c r="T52" s="103">
        <f t="shared" si="30"/>
        <v>10.38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44.27</v>
      </c>
      <c r="I54" s="64">
        <f t="shared" si="24"/>
        <v>11.07</v>
      </c>
      <c r="J54" s="64">
        <f>ROUND(0.26*0.95,2)</f>
        <v>0.25</v>
      </c>
      <c r="K54" s="100">
        <f t="shared" ref="K54:K59" si="43">ROUND((H54+I54)*J54,2)</f>
        <v>13.84</v>
      </c>
      <c r="L54" s="64">
        <f t="shared" ref="L54:L59" si="44">(K54*$L$10)</f>
        <v>3.0448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41.331174999999995</v>
      </c>
      <c r="P54" s="45">
        <f t="shared" si="10"/>
        <v>1.91</v>
      </c>
      <c r="Q54" s="64">
        <f t="shared" ref="Q54:Q59" si="47">SUM(O54+P54)</f>
        <v>43.241174999999991</v>
      </c>
      <c r="R54" s="64">
        <f t="shared" ref="R54:R59" si="48">+T54-S54</f>
        <v>43.241666666666667</v>
      </c>
      <c r="S54" s="64">
        <f t="shared" ref="S54:S59" si="49">+T54/6</f>
        <v>8.6483333333333334</v>
      </c>
      <c r="T54" s="103">
        <f t="shared" si="30"/>
        <v>51.89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44.27</v>
      </c>
      <c r="I55" s="64">
        <f t="shared" si="24"/>
        <v>11.07</v>
      </c>
      <c r="J55" s="64">
        <f>ROUND(0.05*0.95,2)</f>
        <v>0.05</v>
      </c>
      <c r="K55" s="100">
        <f t="shared" si="43"/>
        <v>2.77</v>
      </c>
      <c r="L55" s="64">
        <f t="shared" si="44"/>
        <v>0.60940000000000005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8.268675</v>
      </c>
      <c r="P55" s="45">
        <f t="shared" si="10"/>
        <v>0.38</v>
      </c>
      <c r="Q55" s="64">
        <f t="shared" si="47"/>
        <v>8.6486750000000008</v>
      </c>
      <c r="R55" s="64">
        <f t="shared" si="48"/>
        <v>8.65</v>
      </c>
      <c r="S55" s="64">
        <f t="shared" si="49"/>
        <v>1.7300000000000002</v>
      </c>
      <c r="T55" s="103">
        <f t="shared" si="30"/>
        <v>10.38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44.27</v>
      </c>
      <c r="I56" s="64">
        <f t="shared" si="24"/>
        <v>11.07</v>
      </c>
      <c r="J56" s="64">
        <f>ROUND(0.08*0.95,2)</f>
        <v>0.08</v>
      </c>
      <c r="K56" s="100">
        <f t="shared" si="43"/>
        <v>4.43</v>
      </c>
      <c r="L56" s="64">
        <f t="shared" si="44"/>
        <v>0.97459999999999991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13.227439999999998</v>
      </c>
      <c r="P56" s="45">
        <f t="shared" si="10"/>
        <v>0.61</v>
      </c>
      <c r="Q56" s="64">
        <f t="shared" si="47"/>
        <v>13.837439999999997</v>
      </c>
      <c r="R56" s="64">
        <f t="shared" si="48"/>
        <v>13.833333333333334</v>
      </c>
      <c r="S56" s="64">
        <f t="shared" si="49"/>
        <v>2.7666666666666671</v>
      </c>
      <c r="T56" s="103">
        <f t="shared" si="30"/>
        <v>16.600000000000001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44.27</v>
      </c>
      <c r="I57" s="64">
        <f t="shared" si="24"/>
        <v>11.07</v>
      </c>
      <c r="J57" s="64">
        <f>ROUND((0.08*1.2)*0.95,2)</f>
        <v>0.09</v>
      </c>
      <c r="K57" s="100">
        <f t="shared" si="43"/>
        <v>4.9800000000000004</v>
      </c>
      <c r="L57" s="64">
        <f t="shared" si="44"/>
        <v>1.0956000000000001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14.876295000000001</v>
      </c>
      <c r="P57" s="45">
        <f t="shared" si="10"/>
        <v>0.69</v>
      </c>
      <c r="Q57" s="64">
        <f t="shared" si="47"/>
        <v>15.566295</v>
      </c>
      <c r="R57" s="64">
        <f t="shared" si="48"/>
        <v>15.566666666666666</v>
      </c>
      <c r="S57" s="64">
        <f t="shared" si="49"/>
        <v>3.1133333333333333</v>
      </c>
      <c r="T57" s="103">
        <f t="shared" si="30"/>
        <v>18.68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44.27</v>
      </c>
      <c r="I58" s="64">
        <f t="shared" si="24"/>
        <v>11.07</v>
      </c>
      <c r="J58" s="64">
        <f>ROUND(0.06*0.95,2)</f>
        <v>0.06</v>
      </c>
      <c r="K58" s="100">
        <f t="shared" si="43"/>
        <v>3.32</v>
      </c>
      <c r="L58" s="64">
        <f t="shared" si="44"/>
        <v>0.73039999999999994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9.9175299999999993</v>
      </c>
      <c r="P58" s="45">
        <f t="shared" si="10"/>
        <v>0.46</v>
      </c>
      <c r="Q58" s="64">
        <f t="shared" si="47"/>
        <v>10.37753</v>
      </c>
      <c r="R58" s="64">
        <f t="shared" si="48"/>
        <v>10.375</v>
      </c>
      <c r="S58" s="64">
        <f t="shared" si="49"/>
        <v>2.0749999999999997</v>
      </c>
      <c r="T58" s="103">
        <f t="shared" si="30"/>
        <v>12.45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44.27</v>
      </c>
      <c r="I59" s="64">
        <f t="shared" si="24"/>
        <v>11.07</v>
      </c>
      <c r="J59" s="64">
        <f>ROUND((0.06*1.2)*0.95,2)</f>
        <v>7.0000000000000007E-2</v>
      </c>
      <c r="K59" s="100">
        <f t="shared" si="43"/>
        <v>3.87</v>
      </c>
      <c r="L59" s="64">
        <f t="shared" si="44"/>
        <v>0.85140000000000005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11.566384999999999</v>
      </c>
      <c r="P59" s="45">
        <f t="shared" si="10"/>
        <v>0.54</v>
      </c>
      <c r="Q59" s="64">
        <f t="shared" si="47"/>
        <v>12.106385</v>
      </c>
      <c r="R59" s="64">
        <f t="shared" si="48"/>
        <v>12.108333333333333</v>
      </c>
      <c r="S59" s="64">
        <f t="shared" si="49"/>
        <v>2.4216666666666664</v>
      </c>
      <c r="T59" s="103">
        <f t="shared" si="30"/>
        <v>14.53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44.27</v>
      </c>
      <c r="I62" s="64">
        <f>ROUND(H62*$I$10,2)</f>
        <v>11.07</v>
      </c>
      <c r="J62" s="64">
        <f>ROUND(0.53*0.95,2)</f>
        <v>0.5</v>
      </c>
      <c r="K62" s="100">
        <f>ROUND((H62+I62)*J62,2)</f>
        <v>27.67</v>
      </c>
      <c r="L62" s="64">
        <f t="shared" ref="L62:L64" si="51">(K62*$L$10)</f>
        <v>6.0874000000000006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82.650149999999996</v>
      </c>
      <c r="P62" s="45">
        <f t="shared" si="10"/>
        <v>3.83</v>
      </c>
      <c r="Q62" s="64">
        <f>SUM(O62+P62)</f>
        <v>86.480149999999995</v>
      </c>
      <c r="R62" s="64">
        <f t="shared" ref="R62:R64" si="53">+T62-S62</f>
        <v>86.483333333333334</v>
      </c>
      <c r="S62" s="64">
        <f t="shared" ref="S62:S64" si="54">+T62/6</f>
        <v>17.296666666666667</v>
      </c>
      <c r="T62" s="103">
        <f>ROUND(Q62*$T$10,2)</f>
        <v>103.78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44.27</v>
      </c>
      <c r="I63" s="64">
        <f>ROUND(H63*$I$10,2)</f>
        <v>11.07</v>
      </c>
      <c r="J63" s="64">
        <f>ROUND(0.3*0.95,2)</f>
        <v>0.28999999999999998</v>
      </c>
      <c r="K63" s="100">
        <f>ROUND((H63+I63)*J63,2)</f>
        <v>16.05</v>
      </c>
      <c r="L63" s="64">
        <f t="shared" si="51"/>
        <v>3.5310000000000001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47.938794999999999</v>
      </c>
      <c r="P63" s="45">
        <f t="shared" si="10"/>
        <v>2.2200000000000002</v>
      </c>
      <c r="Q63" s="64">
        <f>SUM(O63+P63)</f>
        <v>50.158794999999998</v>
      </c>
      <c r="R63" s="64">
        <f t="shared" si="53"/>
        <v>50.158333333333331</v>
      </c>
      <c r="S63" s="64">
        <f t="shared" si="54"/>
        <v>10.031666666666666</v>
      </c>
      <c r="T63" s="103">
        <f>ROUND(Q63*$T$10,2)</f>
        <v>60.19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44.27</v>
      </c>
      <c r="I64" s="64">
        <f>ROUND(H64*$I$10,2)</f>
        <v>11.07</v>
      </c>
      <c r="J64" s="64">
        <f>ROUND(0.09*0.95,2)</f>
        <v>0.09</v>
      </c>
      <c r="K64" s="100">
        <f>ROUND((H64+I64)*J64,2)</f>
        <v>4.9800000000000004</v>
      </c>
      <c r="L64" s="64">
        <f t="shared" si="51"/>
        <v>1.0956000000000001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14.876295000000001</v>
      </c>
      <c r="P64" s="45">
        <f t="shared" si="10"/>
        <v>0.69</v>
      </c>
      <c r="Q64" s="64">
        <f>SUM(O64+P64)</f>
        <v>15.566295</v>
      </c>
      <c r="R64" s="64">
        <f t="shared" si="53"/>
        <v>15.566666666666666</v>
      </c>
      <c r="S64" s="64">
        <f t="shared" si="54"/>
        <v>3.1133333333333333</v>
      </c>
      <c r="T64" s="103">
        <f>ROUND(Q64*$T$10,2)</f>
        <v>18.68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44.27</v>
      </c>
      <c r="I67" s="64">
        <f t="shared" ref="I67:I93" si="56">ROUND(H67*$I$10,2)</f>
        <v>11.07</v>
      </c>
      <c r="J67" s="64">
        <f>ROUND((0.53*1.2)*0.95,2)</f>
        <v>0.6</v>
      </c>
      <c r="K67" s="100">
        <f>ROUND((H67+I67)*J67,2)</f>
        <v>33.200000000000003</v>
      </c>
      <c r="L67" s="64">
        <f t="shared" ref="L67:L69" si="57">(K67*$L$10)</f>
        <v>7.3040000000000003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99.175299999999993</v>
      </c>
      <c r="P67" s="45">
        <f t="shared" si="10"/>
        <v>4.59</v>
      </c>
      <c r="Q67" s="64">
        <f>SUM(O67+P67)</f>
        <v>103.7653</v>
      </c>
      <c r="R67" s="64">
        <f t="shared" ref="R67:R69" si="59">+T67-S67</f>
        <v>103.76666666666667</v>
      </c>
      <c r="S67" s="64">
        <f t="shared" ref="S67:S69" si="60">+T67/6</f>
        <v>20.753333333333334</v>
      </c>
      <c r="T67" s="103">
        <f t="shared" ref="T67:T93" si="61">ROUND(Q67*$T$10,2)</f>
        <v>124.52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44.27</v>
      </c>
      <c r="I68" s="64">
        <f t="shared" si="56"/>
        <v>11.07</v>
      </c>
      <c r="J68" s="64">
        <f>ROUND((0.3*1.2)*0.95,2)</f>
        <v>0.34</v>
      </c>
      <c r="K68" s="100">
        <f>ROUND((H68+I68)*J68,2)</f>
        <v>18.82</v>
      </c>
      <c r="L68" s="64">
        <f t="shared" si="57"/>
        <v>4.1404000000000005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56.207470000000001</v>
      </c>
      <c r="P68" s="45">
        <f t="shared" si="10"/>
        <v>2.6</v>
      </c>
      <c r="Q68" s="64">
        <f>SUM(O68+P68)</f>
        <v>58.807470000000002</v>
      </c>
      <c r="R68" s="64">
        <f t="shared" si="59"/>
        <v>58.80833333333333</v>
      </c>
      <c r="S68" s="64">
        <f t="shared" si="60"/>
        <v>11.761666666666665</v>
      </c>
      <c r="T68" s="103">
        <f t="shared" si="61"/>
        <v>70.569999999999993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44.27</v>
      </c>
      <c r="I69" s="64">
        <f t="shared" si="56"/>
        <v>11.07</v>
      </c>
      <c r="J69" s="64">
        <f>ROUND((0.09*1.2)*0.95,2)</f>
        <v>0.1</v>
      </c>
      <c r="K69" s="100">
        <f>ROUND((H69+I69)*J69,2)</f>
        <v>5.53</v>
      </c>
      <c r="L69" s="64">
        <f t="shared" si="57"/>
        <v>1.2166000000000001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16.52515</v>
      </c>
      <c r="P69" s="45">
        <f t="shared" si="10"/>
        <v>0.77</v>
      </c>
      <c r="Q69" s="64">
        <f>SUM(O69+P69)</f>
        <v>17.29515</v>
      </c>
      <c r="R69" s="64">
        <f t="shared" si="59"/>
        <v>17.291666666666668</v>
      </c>
      <c r="S69" s="64">
        <f t="shared" si="60"/>
        <v>3.4583333333333335</v>
      </c>
      <c r="T69" s="103">
        <f t="shared" si="61"/>
        <v>20.75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46.98</v>
      </c>
      <c r="I72" s="64">
        <f t="shared" si="56"/>
        <v>11.75</v>
      </c>
      <c r="J72" s="64">
        <f>ROUND(0.5*0.95,2)</f>
        <v>0.48</v>
      </c>
      <c r="K72" s="100">
        <f>ROUND((H72+I72)*J72,2)</f>
        <v>28.19</v>
      </c>
      <c r="L72" s="64">
        <f t="shared" ref="L72:L73" si="62">(K72*$L$10)</f>
        <v>6.2018000000000004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81.32884</v>
      </c>
      <c r="P72" s="45">
        <f t="shared" si="10"/>
        <v>3.67</v>
      </c>
      <c r="Q72" s="64">
        <f>SUM(O72+P72)</f>
        <v>84.998840000000001</v>
      </c>
      <c r="R72" s="64">
        <f t="shared" ref="R72:R73" si="64">+T72-S72</f>
        <v>85</v>
      </c>
      <c r="S72" s="64">
        <f t="shared" ref="S72:S73" si="65">+T72/6</f>
        <v>17</v>
      </c>
      <c r="T72" s="103">
        <f t="shared" si="61"/>
        <v>102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46.98</v>
      </c>
      <c r="I73" s="64">
        <f t="shared" si="56"/>
        <v>11.75</v>
      </c>
      <c r="J73" s="64">
        <f>ROUND(1.4*0.95,2)</f>
        <v>1.33</v>
      </c>
      <c r="K73" s="100">
        <f>ROUND((H73+I73)*J73,2)</f>
        <v>78.11</v>
      </c>
      <c r="L73" s="64">
        <f t="shared" si="62"/>
        <v>17.184200000000001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225.34891500000001</v>
      </c>
      <c r="P73" s="45">
        <f t="shared" si="10"/>
        <v>10.17</v>
      </c>
      <c r="Q73" s="64">
        <f>SUM(O73+P73)</f>
        <v>235.51891499999999</v>
      </c>
      <c r="R73" s="64">
        <f t="shared" si="64"/>
        <v>235.51666666666668</v>
      </c>
      <c r="S73" s="64">
        <f t="shared" si="65"/>
        <v>47.103333333333332</v>
      </c>
      <c r="T73" s="103">
        <f t="shared" si="61"/>
        <v>282.62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46.98</v>
      </c>
      <c r="I75" s="64">
        <f t="shared" si="56"/>
        <v>11.75</v>
      </c>
      <c r="J75" s="64">
        <f>ROUND(0.5*0.95,2)</f>
        <v>0.48</v>
      </c>
      <c r="K75" s="100">
        <f>ROUND((H75+I75)*J75,2)</f>
        <v>28.19</v>
      </c>
      <c r="L75" s="64">
        <f t="shared" ref="L75:L76" si="66">(K75*$L$10)</f>
        <v>6.2018000000000004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81.32884</v>
      </c>
      <c r="P75" s="45">
        <f t="shared" si="10"/>
        <v>3.67</v>
      </c>
      <c r="Q75" s="64">
        <f>SUM(O75+P75)</f>
        <v>84.998840000000001</v>
      </c>
      <c r="R75" s="64">
        <f t="shared" ref="R75:R76" si="68">+T75-S75</f>
        <v>85</v>
      </c>
      <c r="S75" s="64">
        <f t="shared" ref="S75:S76" si="69">+T75/6</f>
        <v>17</v>
      </c>
      <c r="T75" s="103">
        <f t="shared" si="61"/>
        <v>102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46.98</v>
      </c>
      <c r="I76" s="64">
        <f t="shared" si="56"/>
        <v>11.75</v>
      </c>
      <c r="J76" s="64">
        <f>ROUND(1.6*0.95,2)</f>
        <v>1.52</v>
      </c>
      <c r="K76" s="100">
        <f>ROUND((H76+I76)*J76,2)</f>
        <v>89.27</v>
      </c>
      <c r="L76" s="64">
        <f t="shared" si="66"/>
        <v>19.639399999999998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257.54336000000001</v>
      </c>
      <c r="P76" s="45">
        <f t="shared" si="10"/>
        <v>11.63</v>
      </c>
      <c r="Q76" s="64">
        <f>SUM(O76+P76)</f>
        <v>269.17336</v>
      </c>
      <c r="R76" s="64">
        <f t="shared" si="68"/>
        <v>269.17500000000001</v>
      </c>
      <c r="S76" s="64">
        <f t="shared" si="69"/>
        <v>53.835000000000001</v>
      </c>
      <c r="T76" s="103">
        <f t="shared" si="61"/>
        <v>323.01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46.98</v>
      </c>
      <c r="I78" s="64">
        <f t="shared" si="56"/>
        <v>11.75</v>
      </c>
      <c r="J78" s="64">
        <f>ROUND(1.38*0.95,2)</f>
        <v>1.31</v>
      </c>
      <c r="K78" s="100">
        <f>ROUND((H78+I78)*J78,2)</f>
        <v>76.94</v>
      </c>
      <c r="L78" s="64">
        <f t="shared" ref="L78:L81" si="70">(K78*$L$10)</f>
        <v>16.9268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221.96580500000002</v>
      </c>
      <c r="P78" s="45">
        <f t="shared" si="10"/>
        <v>10.02</v>
      </c>
      <c r="Q78" s="64">
        <f>SUM(O78+P78)</f>
        <v>231.98580500000003</v>
      </c>
      <c r="R78" s="64">
        <f t="shared" ref="R78:R81" si="72">+T78-S78</f>
        <v>231.98333333333332</v>
      </c>
      <c r="S78" s="64">
        <f t="shared" ref="S78:S81" si="73">+T78/6</f>
        <v>46.396666666666668</v>
      </c>
      <c r="T78" s="103">
        <f t="shared" si="61"/>
        <v>278.38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46.98</v>
      </c>
      <c r="I79" s="64">
        <f t="shared" si="56"/>
        <v>11.75</v>
      </c>
      <c r="J79" s="64">
        <f>ROUND(1.68*0.95,2)</f>
        <v>1.6</v>
      </c>
      <c r="K79" s="100">
        <f>ROUND((H79+I79)*J79,2)</f>
        <v>93.97</v>
      </c>
      <c r="L79" s="64">
        <f t="shared" si="70"/>
        <v>20.673400000000001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271.10019999999997</v>
      </c>
      <c r="P79" s="45">
        <f t="shared" si="10"/>
        <v>12.24</v>
      </c>
      <c r="Q79" s="64">
        <f>SUM(O79+P79)</f>
        <v>283.34019999999998</v>
      </c>
      <c r="R79" s="64">
        <f t="shared" si="72"/>
        <v>283.34166666666664</v>
      </c>
      <c r="S79" s="64">
        <f t="shared" si="73"/>
        <v>56.668333333333329</v>
      </c>
      <c r="T79" s="103">
        <f t="shared" si="61"/>
        <v>340.01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46.98</v>
      </c>
      <c r="I80" s="64">
        <f t="shared" si="56"/>
        <v>11.75</v>
      </c>
      <c r="J80" s="64">
        <f>ROUND(1.91*0.95,2)</f>
        <v>1.81</v>
      </c>
      <c r="K80" s="100">
        <f>ROUND((H80+I80)*J80,2)</f>
        <v>106.3</v>
      </c>
      <c r="L80" s="64">
        <f t="shared" si="70"/>
        <v>23.385999999999999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306.67775499999999</v>
      </c>
      <c r="P80" s="45">
        <f t="shared" si="10"/>
        <v>13.85</v>
      </c>
      <c r="Q80" s="64">
        <f>SUM(O80+P80)</f>
        <v>320.52775500000001</v>
      </c>
      <c r="R80" s="64">
        <f t="shared" si="72"/>
        <v>320.52499999999998</v>
      </c>
      <c r="S80" s="64">
        <f t="shared" si="73"/>
        <v>64.105000000000004</v>
      </c>
      <c r="T80" s="103">
        <f t="shared" si="61"/>
        <v>384.63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46.98</v>
      </c>
      <c r="I81" s="64">
        <f t="shared" si="56"/>
        <v>11.75</v>
      </c>
      <c r="J81" s="64">
        <f>ROUND(2.2*0.95,2)</f>
        <v>2.09</v>
      </c>
      <c r="K81" s="100">
        <f>ROUND((H81+I81)*J81,2)</f>
        <v>122.75</v>
      </c>
      <c r="L81" s="64">
        <f t="shared" si="70"/>
        <v>27.004999999999999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354.12669499999998</v>
      </c>
      <c r="P81" s="45">
        <f t="shared" si="10"/>
        <v>15.99</v>
      </c>
      <c r="Q81" s="64">
        <f>SUM(O81+P81)</f>
        <v>370.11669499999999</v>
      </c>
      <c r="R81" s="64">
        <f t="shared" si="72"/>
        <v>370.11666666666667</v>
      </c>
      <c r="S81" s="64">
        <f t="shared" si="73"/>
        <v>74.023333333333326</v>
      </c>
      <c r="T81" s="103">
        <f t="shared" si="61"/>
        <v>444.14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46.98</v>
      </c>
      <c r="I83" s="64">
        <f t="shared" si="56"/>
        <v>11.75</v>
      </c>
      <c r="J83" s="64">
        <f>ROUND(0.57*0.95,2)</f>
        <v>0.54</v>
      </c>
      <c r="K83" s="100">
        <f>ROUND((H83+I83)*J83,2)</f>
        <v>31.71</v>
      </c>
      <c r="L83" s="64">
        <f t="shared" ref="L83:L85" si="74">(K83*$L$10)</f>
        <v>6.9762000000000004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91.490369999999999</v>
      </c>
      <c r="P83" s="45">
        <f t="shared" si="10"/>
        <v>4.13</v>
      </c>
      <c r="Q83" s="64">
        <f>SUM(O83+P83)</f>
        <v>95.620369999999994</v>
      </c>
      <c r="R83" s="64">
        <f t="shared" ref="R83:R85" si="76">+T83-S83</f>
        <v>95.61666666666666</v>
      </c>
      <c r="S83" s="64">
        <f t="shared" ref="S83:S85" si="77">+T83/6</f>
        <v>19.123333333333331</v>
      </c>
      <c r="T83" s="103">
        <f t="shared" si="61"/>
        <v>114.74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46.98</v>
      </c>
      <c r="I84" s="64">
        <f t="shared" si="56"/>
        <v>11.75</v>
      </c>
      <c r="J84" s="64">
        <f>ROUND(0.62*0.95,2)</f>
        <v>0.59</v>
      </c>
      <c r="K84" s="100">
        <f>ROUND((H84+I84)*J84,2)</f>
        <v>34.65</v>
      </c>
      <c r="L84" s="64">
        <f t="shared" si="74"/>
        <v>7.6229999999999993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99.966444999999993</v>
      </c>
      <c r="P84" s="45">
        <f t="shared" si="10"/>
        <v>4.51</v>
      </c>
      <c r="Q84" s="64">
        <f>SUM(O84+P84)</f>
        <v>104.476445</v>
      </c>
      <c r="R84" s="64">
        <f t="shared" si="76"/>
        <v>104.47500000000001</v>
      </c>
      <c r="S84" s="64">
        <f t="shared" si="77"/>
        <v>20.895</v>
      </c>
      <c r="T84" s="103">
        <f t="shared" si="61"/>
        <v>125.37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46.98</v>
      </c>
      <c r="I85" s="64">
        <f t="shared" si="56"/>
        <v>11.75</v>
      </c>
      <c r="J85" s="64">
        <f>ROUND(0.83*0.95,2)</f>
        <v>0.79</v>
      </c>
      <c r="K85" s="100">
        <f>ROUND((H85+I85)*J85,2)</f>
        <v>46.4</v>
      </c>
      <c r="L85" s="64">
        <f t="shared" si="74"/>
        <v>10.208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133.85854500000002</v>
      </c>
      <c r="P85" s="45">
        <f t="shared" si="10"/>
        <v>6.04</v>
      </c>
      <c r="Q85" s="64">
        <f>SUM(O85+P85)</f>
        <v>139.89854500000001</v>
      </c>
      <c r="R85" s="64">
        <f t="shared" si="76"/>
        <v>139.9</v>
      </c>
      <c r="S85" s="64">
        <f t="shared" si="77"/>
        <v>27.98</v>
      </c>
      <c r="T85" s="103">
        <f t="shared" si="61"/>
        <v>167.88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46.98</v>
      </c>
      <c r="I87" s="64">
        <f t="shared" si="56"/>
        <v>11.75</v>
      </c>
      <c r="J87" s="64">
        <f>ROUND((0.25*1.2)*0.95,2)</f>
        <v>0.28999999999999998</v>
      </c>
      <c r="K87" s="100">
        <f>ROUND((H87+I87)*J87,2)</f>
        <v>17.03</v>
      </c>
      <c r="L87" s="64">
        <f>(K87*$L$10)</f>
        <v>3.7466000000000004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49.134394999999998</v>
      </c>
      <c r="P87" s="45">
        <f t="shared" ref="P87:P150" si="79">ROUND(J87*$P$10,2)</f>
        <v>2.2200000000000002</v>
      </c>
      <c r="Q87" s="64">
        <f>SUM(O87+P87)</f>
        <v>51.354394999999997</v>
      </c>
      <c r="R87" s="64">
        <f>+T87-S87</f>
        <v>51.358333333333334</v>
      </c>
      <c r="S87" s="64">
        <f>+T87/6</f>
        <v>10.271666666666667</v>
      </c>
      <c r="T87" s="103">
        <f t="shared" si="61"/>
        <v>61.63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46.98</v>
      </c>
      <c r="I89" s="64">
        <f t="shared" si="56"/>
        <v>11.75</v>
      </c>
      <c r="J89" s="64">
        <f>ROUND((0.5*1.2)*0.95,2)</f>
        <v>0.56999999999999995</v>
      </c>
      <c r="K89" s="100">
        <f>ROUND((H89+I89)*J89,2)</f>
        <v>33.479999999999997</v>
      </c>
      <c r="L89" s="64">
        <f t="shared" ref="L89:L90" si="80">(K89*$L$10)</f>
        <v>7.3655999999999997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96.583334999999977</v>
      </c>
      <c r="P89" s="45">
        <f t="shared" si="79"/>
        <v>4.3600000000000003</v>
      </c>
      <c r="Q89" s="64">
        <f>SUM(O89+P89)</f>
        <v>100.94333499999998</v>
      </c>
      <c r="R89" s="64">
        <f t="shared" ref="R89:R90" si="82">+T89-S89</f>
        <v>100.94166666666666</v>
      </c>
      <c r="S89" s="64">
        <f t="shared" ref="S89:S90" si="83">+T89/6</f>
        <v>20.188333333333333</v>
      </c>
      <c r="T89" s="103">
        <f t="shared" si="61"/>
        <v>121.13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46.98</v>
      </c>
      <c r="I90" s="64">
        <f t="shared" si="56"/>
        <v>11.75</v>
      </c>
      <c r="J90" s="64">
        <f>ROUND((1.4*1.2)*0.95,2)</f>
        <v>1.6</v>
      </c>
      <c r="K90" s="100">
        <f>ROUND((H90+I90)*J90,2)</f>
        <v>93.97</v>
      </c>
      <c r="L90" s="64">
        <f t="shared" si="80"/>
        <v>20.673400000000001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271.10019999999997</v>
      </c>
      <c r="P90" s="45">
        <f t="shared" si="79"/>
        <v>12.24</v>
      </c>
      <c r="Q90" s="64">
        <f>SUM(O90+P90)</f>
        <v>283.34019999999998</v>
      </c>
      <c r="R90" s="64">
        <f t="shared" si="82"/>
        <v>283.34166666666664</v>
      </c>
      <c r="S90" s="64">
        <f t="shared" si="83"/>
        <v>56.668333333333329</v>
      </c>
      <c r="T90" s="103">
        <f t="shared" si="61"/>
        <v>340.01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46.98</v>
      </c>
      <c r="I92" s="64">
        <f t="shared" si="56"/>
        <v>11.75</v>
      </c>
      <c r="J92" s="64">
        <f>ROUND((0.5*1.2)*0.95,2)</f>
        <v>0.56999999999999995</v>
      </c>
      <c r="K92" s="100">
        <f>ROUND((H92+I92)*J92,2)</f>
        <v>33.479999999999997</v>
      </c>
      <c r="L92" s="64">
        <f t="shared" ref="L92:L93" si="84">(K92*$L$10)</f>
        <v>7.3655999999999997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96.583334999999977</v>
      </c>
      <c r="P92" s="45">
        <f t="shared" si="79"/>
        <v>4.3600000000000003</v>
      </c>
      <c r="Q92" s="64">
        <f>SUM(O92+P92)</f>
        <v>100.94333499999998</v>
      </c>
      <c r="R92" s="64">
        <f t="shared" ref="R92:R93" si="86">+T92-S92</f>
        <v>100.94166666666666</v>
      </c>
      <c r="S92" s="64">
        <f t="shared" ref="S92:S93" si="87">+T92/6</f>
        <v>20.188333333333333</v>
      </c>
      <c r="T92" s="103">
        <f t="shared" si="61"/>
        <v>121.13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46.98</v>
      </c>
      <c r="I93" s="64">
        <f t="shared" si="56"/>
        <v>11.75</v>
      </c>
      <c r="J93" s="64">
        <f>ROUND((1.6*1.2)*0.95,2)</f>
        <v>1.82</v>
      </c>
      <c r="K93" s="100">
        <f>ROUND((H93+I93)*J93,2)</f>
        <v>106.89</v>
      </c>
      <c r="L93" s="64">
        <f t="shared" si="84"/>
        <v>23.515799999999999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308.37540999999999</v>
      </c>
      <c r="P93" s="45">
        <f t="shared" si="79"/>
        <v>13.92</v>
      </c>
      <c r="Q93" s="64">
        <f>SUM(O93+P93)</f>
        <v>322.29541</v>
      </c>
      <c r="R93" s="64">
        <f t="shared" si="86"/>
        <v>322.29166666666669</v>
      </c>
      <c r="S93" s="64">
        <f t="shared" si="87"/>
        <v>64.458333333333329</v>
      </c>
      <c r="T93" s="103">
        <f t="shared" si="61"/>
        <v>386.75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52.4</v>
      </c>
      <c r="I95" s="64">
        <f>ROUND(H95*$I$10,2)</f>
        <v>13.1</v>
      </c>
      <c r="J95" s="64">
        <f>ROUND(0.38*0.95,2)</f>
        <v>0.36</v>
      </c>
      <c r="K95" s="100">
        <f>ROUND((H95+I95)*J95,2)</f>
        <v>23.58</v>
      </c>
      <c r="L95" s="64">
        <f t="shared" ref="L95:L96" si="88">(K95*$L$10)</f>
        <v>5.1875999999999998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63.970379999999999</v>
      </c>
      <c r="P95" s="45">
        <f t="shared" si="79"/>
        <v>2.75</v>
      </c>
      <c r="Q95" s="64">
        <f>SUM(O95+P95)</f>
        <v>66.720380000000006</v>
      </c>
      <c r="R95" s="64">
        <f t="shared" ref="R95:R96" si="90">+T95-S95</f>
        <v>66.716666666666669</v>
      </c>
      <c r="S95" s="64">
        <f t="shared" ref="S95:S96" si="91">+T95/6</f>
        <v>13.343333333333334</v>
      </c>
      <c r="T95" s="103">
        <f t="shared" ref="T95:T96" si="92">ROUND(Q95*$T$10,2)</f>
        <v>80.06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52.4</v>
      </c>
      <c r="I96" s="64">
        <f>ROUND(H96*$I$10,2)</f>
        <v>13.1</v>
      </c>
      <c r="J96" s="64">
        <f>ROUND(0.32*0.95,2)</f>
        <v>0.3</v>
      </c>
      <c r="K96" s="100">
        <f>ROUND((H96+I96)*J96,2)</f>
        <v>19.649999999999999</v>
      </c>
      <c r="L96" s="64">
        <f t="shared" si="88"/>
        <v>4.3229999999999995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53.30865</v>
      </c>
      <c r="P96" s="45">
        <f t="shared" si="79"/>
        <v>2.2999999999999998</v>
      </c>
      <c r="Q96" s="64">
        <f>SUM(O96+P96)</f>
        <v>55.608649999999997</v>
      </c>
      <c r="R96" s="64">
        <f t="shared" si="90"/>
        <v>55.608333333333334</v>
      </c>
      <c r="S96" s="64">
        <f t="shared" si="91"/>
        <v>11.121666666666668</v>
      </c>
      <c r="T96" s="103">
        <f t="shared" si="92"/>
        <v>66.73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65.05</v>
      </c>
      <c r="I98" s="64">
        <f t="shared" ref="I98:I101" si="93">ROUND(H98*$I$10,2)</f>
        <v>16.260000000000002</v>
      </c>
      <c r="J98" s="64">
        <f>ROUND((1.5*0.95)/100,2)</f>
        <v>0.01</v>
      </c>
      <c r="K98" s="100">
        <f>ROUND((H98+I98)*J98,2)</f>
        <v>0.81</v>
      </c>
      <c r="L98" s="64">
        <f t="shared" ref="L98:L101" si="94">(K98*$L$10)</f>
        <v>0.17820000000000003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1.9660549999999999</v>
      </c>
      <c r="P98" s="45">
        <f t="shared" si="79"/>
        <v>0.08</v>
      </c>
      <c r="Q98" s="64">
        <f>SUM(O98+P98)</f>
        <v>2.046055</v>
      </c>
      <c r="R98" s="64">
        <f t="shared" ref="R98:R101" si="96">+T98-S98</f>
        <v>2.0499999999999998</v>
      </c>
      <c r="S98" s="64">
        <f t="shared" ref="S98:S101" si="97">+T98/6</f>
        <v>0.41</v>
      </c>
      <c r="T98" s="103">
        <f t="shared" ref="T98:T101" si="98">ROUND(Q98*$T$10,2)</f>
        <v>2.46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65.05</v>
      </c>
      <c r="I99" s="64">
        <f t="shared" si="93"/>
        <v>16.260000000000002</v>
      </c>
      <c r="J99" s="64">
        <f>ROUND((3.9*0.95)/100,2)</f>
        <v>0.04</v>
      </c>
      <c r="K99" s="100">
        <f>ROUND((H99+I99)*J99,2)</f>
        <v>3.25</v>
      </c>
      <c r="L99" s="64">
        <f t="shared" si="94"/>
        <v>0.71499999999999997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7.8764199999999995</v>
      </c>
      <c r="P99" s="45">
        <f t="shared" si="79"/>
        <v>0.31</v>
      </c>
      <c r="Q99" s="64">
        <f>SUM(O99+P99)</f>
        <v>8.18642</v>
      </c>
      <c r="R99" s="64">
        <f t="shared" si="96"/>
        <v>8.1833333333333336</v>
      </c>
      <c r="S99" s="64">
        <f t="shared" si="97"/>
        <v>1.6366666666666667</v>
      </c>
      <c r="T99" s="103">
        <f t="shared" si="98"/>
        <v>9.82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54.21</v>
      </c>
      <c r="I100" s="44">
        <f t="shared" si="93"/>
        <v>13.55</v>
      </c>
      <c r="J100" s="44">
        <f>ROUND(1.5*0.95,2)</f>
        <v>1.43</v>
      </c>
      <c r="K100" s="43">
        <f>ROUND((H100+I100)*J100,2)</f>
        <v>96.9</v>
      </c>
      <c r="L100" s="44">
        <f t="shared" si="94"/>
        <v>21.318000000000001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258.051265</v>
      </c>
      <c r="P100" s="45">
        <f t="shared" si="79"/>
        <v>10.94</v>
      </c>
      <c r="Q100" s="44">
        <f>SUM(O100+P100)</f>
        <v>268.991265</v>
      </c>
      <c r="R100" s="44">
        <f t="shared" si="96"/>
        <v>268.99166666666667</v>
      </c>
      <c r="S100" s="44">
        <f t="shared" si="97"/>
        <v>53.798333333333339</v>
      </c>
      <c r="T100" s="65">
        <f t="shared" si="98"/>
        <v>322.79000000000002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49.69</v>
      </c>
      <c r="I101" s="64">
        <f t="shared" si="93"/>
        <v>12.42</v>
      </c>
      <c r="J101" s="64">
        <f>ROUND(0.13*0.95,2)</f>
        <v>0.12</v>
      </c>
      <c r="K101" s="100">
        <f>ROUND((H101+I101)*J101,2)</f>
        <v>7.45</v>
      </c>
      <c r="L101" s="64">
        <f t="shared" si="94"/>
        <v>1.639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20.823259999999998</v>
      </c>
      <c r="P101" s="45">
        <f t="shared" si="79"/>
        <v>0.92</v>
      </c>
      <c r="Q101" s="64">
        <f>SUM(O101+P101)</f>
        <v>21.743259999999999</v>
      </c>
      <c r="R101" s="64">
        <f t="shared" si="96"/>
        <v>21.741666666666667</v>
      </c>
      <c r="S101" s="64">
        <f t="shared" si="97"/>
        <v>4.3483333333333336</v>
      </c>
      <c r="T101" s="103">
        <f t="shared" si="98"/>
        <v>26.09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49.69</v>
      </c>
      <c r="I105" s="44">
        <f>ROUND(H105*$I$10,2)</f>
        <v>12.42</v>
      </c>
      <c r="J105" s="44">
        <f>ROUND(0.6*0.95,2)</f>
        <v>0.56999999999999995</v>
      </c>
      <c r="K105" s="43">
        <f t="shared" ref="K105:K112" si="100">ROUND((H105+I105)*J105,2)</f>
        <v>35.4</v>
      </c>
      <c r="L105" s="44">
        <f t="shared" ref="L105:L112" si="101">(K105*$L$10)</f>
        <v>7.7879999999999994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98.925734999999975</v>
      </c>
      <c r="P105" s="45">
        <f t="shared" si="79"/>
        <v>4.3600000000000003</v>
      </c>
      <c r="Q105" s="44">
        <f t="shared" ref="Q105:Q112" si="104">SUM(O105+P105)</f>
        <v>103.28573499999997</v>
      </c>
      <c r="R105" s="44">
        <f t="shared" ref="R105:R112" si="105">+T105-S105</f>
        <v>103.28333333333333</v>
      </c>
      <c r="S105" s="44">
        <f t="shared" ref="S105:S112" si="106">+T105/6</f>
        <v>20.656666666666666</v>
      </c>
      <c r="T105" s="65">
        <f t="shared" ref="T105:T112" si="107">ROUND(Q105*$T$10,2)</f>
        <v>123.94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49.69</v>
      </c>
      <c r="I106" s="44">
        <f t="shared" ref="I106:I112" si="109">ROUND(H106*$I$10,2)</f>
        <v>12.42</v>
      </c>
      <c r="J106" s="44">
        <f>ROUND((0.6*1.8)*0.95,2)</f>
        <v>1.03</v>
      </c>
      <c r="K106" s="43">
        <f t="shared" si="100"/>
        <v>63.97</v>
      </c>
      <c r="L106" s="44">
        <f t="shared" si="101"/>
        <v>14.073399999999999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178.76246499999999</v>
      </c>
      <c r="P106" s="45">
        <f t="shared" si="79"/>
        <v>7.88</v>
      </c>
      <c r="Q106" s="44">
        <f t="shared" si="104"/>
        <v>186.64246499999999</v>
      </c>
      <c r="R106" s="44">
        <f t="shared" si="105"/>
        <v>186.64166666666665</v>
      </c>
      <c r="S106" s="44">
        <f t="shared" si="106"/>
        <v>37.328333333333333</v>
      </c>
      <c r="T106" s="65">
        <f t="shared" si="107"/>
        <v>223.97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49.69</v>
      </c>
      <c r="I107" s="44">
        <f t="shared" si="109"/>
        <v>12.42</v>
      </c>
      <c r="J107" s="44">
        <f>ROUND(0.9*0.95,2)</f>
        <v>0.86</v>
      </c>
      <c r="K107" s="43">
        <f t="shared" si="100"/>
        <v>53.41</v>
      </c>
      <c r="L107" s="44">
        <f t="shared" si="101"/>
        <v>11.7502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149.25573</v>
      </c>
      <c r="P107" s="45">
        <f t="shared" si="79"/>
        <v>6.58</v>
      </c>
      <c r="Q107" s="44">
        <f t="shared" si="104"/>
        <v>155.83573000000001</v>
      </c>
      <c r="R107" s="44">
        <f t="shared" si="105"/>
        <v>155.83333333333334</v>
      </c>
      <c r="S107" s="44">
        <f t="shared" si="106"/>
        <v>31.166666666666668</v>
      </c>
      <c r="T107" s="65">
        <f t="shared" si="107"/>
        <v>187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49.69</v>
      </c>
      <c r="I108" s="44">
        <f t="shared" si="109"/>
        <v>12.42</v>
      </c>
      <c r="J108" s="44">
        <f>ROUND((0.9*1.8)*0.95,2)</f>
        <v>1.54</v>
      </c>
      <c r="K108" s="43">
        <f t="shared" si="100"/>
        <v>95.65</v>
      </c>
      <c r="L108" s="44">
        <f t="shared" si="101"/>
        <v>21.043000000000003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267.28266999999994</v>
      </c>
      <c r="P108" s="45">
        <f t="shared" si="79"/>
        <v>11.78</v>
      </c>
      <c r="Q108" s="44">
        <f t="shared" si="104"/>
        <v>279.06266999999991</v>
      </c>
      <c r="R108" s="44">
        <f t="shared" si="105"/>
        <v>279.06666666666666</v>
      </c>
      <c r="S108" s="44">
        <f t="shared" si="106"/>
        <v>55.813333333333333</v>
      </c>
      <c r="T108" s="65">
        <f t="shared" si="107"/>
        <v>334.88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49.69</v>
      </c>
      <c r="I109" s="44">
        <f t="shared" si="109"/>
        <v>12.42</v>
      </c>
      <c r="J109" s="44">
        <f>ROUND(1.2*0.95,2)</f>
        <v>1.1399999999999999</v>
      </c>
      <c r="K109" s="43">
        <f t="shared" si="100"/>
        <v>70.81</v>
      </c>
      <c r="L109" s="44">
        <f t="shared" si="101"/>
        <v>15.578200000000001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197.86366999999996</v>
      </c>
      <c r="P109" s="45">
        <f t="shared" si="79"/>
        <v>8.7200000000000006</v>
      </c>
      <c r="Q109" s="44">
        <f t="shared" si="104"/>
        <v>206.58366999999996</v>
      </c>
      <c r="R109" s="44">
        <f t="shared" si="105"/>
        <v>206.58333333333334</v>
      </c>
      <c r="S109" s="44">
        <f t="shared" si="106"/>
        <v>41.31666666666667</v>
      </c>
      <c r="T109" s="65">
        <f t="shared" si="107"/>
        <v>247.9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49.69</v>
      </c>
      <c r="I110" s="44">
        <f t="shared" si="109"/>
        <v>12.42</v>
      </c>
      <c r="J110" s="44">
        <f>ROUND((1.2*1.8)*0.95,2)</f>
        <v>2.0499999999999998</v>
      </c>
      <c r="K110" s="43">
        <f t="shared" si="100"/>
        <v>127.33</v>
      </c>
      <c r="L110" s="44">
        <f t="shared" si="101"/>
        <v>28.012599999999999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355.80287499999997</v>
      </c>
      <c r="P110" s="45">
        <f t="shared" si="79"/>
        <v>15.68</v>
      </c>
      <c r="Q110" s="44">
        <f t="shared" si="104"/>
        <v>371.48287499999998</v>
      </c>
      <c r="R110" s="44">
        <f t="shared" si="105"/>
        <v>371.48333333333329</v>
      </c>
      <c r="S110" s="44">
        <f t="shared" si="106"/>
        <v>74.296666666666667</v>
      </c>
      <c r="T110" s="65">
        <f t="shared" si="107"/>
        <v>445.78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49.69</v>
      </c>
      <c r="I111" s="44">
        <f t="shared" si="109"/>
        <v>12.42</v>
      </c>
      <c r="J111" s="44">
        <f>ROUND(0.4*0.95,2)</f>
        <v>0.38</v>
      </c>
      <c r="K111" s="43">
        <f t="shared" si="100"/>
        <v>23.6</v>
      </c>
      <c r="L111" s="44">
        <f t="shared" si="101"/>
        <v>5.1920000000000002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65.950490000000002</v>
      </c>
      <c r="P111" s="45">
        <f t="shared" si="79"/>
        <v>2.91</v>
      </c>
      <c r="Q111" s="44">
        <f t="shared" si="104"/>
        <v>68.860489999999999</v>
      </c>
      <c r="R111" s="44">
        <f t="shared" si="105"/>
        <v>68.858333333333334</v>
      </c>
      <c r="S111" s="44">
        <f t="shared" si="106"/>
        <v>13.771666666666667</v>
      </c>
      <c r="T111" s="65">
        <f t="shared" si="107"/>
        <v>82.63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49.69</v>
      </c>
      <c r="I112" s="44">
        <f t="shared" si="109"/>
        <v>12.42</v>
      </c>
      <c r="J112" s="44">
        <f>ROUND((0.4*1.8)*0.95,2)</f>
        <v>0.68</v>
      </c>
      <c r="K112" s="43">
        <f t="shared" si="100"/>
        <v>42.23</v>
      </c>
      <c r="L112" s="44">
        <f t="shared" si="101"/>
        <v>9.2905999999999995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118.01474</v>
      </c>
      <c r="P112" s="45">
        <f t="shared" si="79"/>
        <v>5.2</v>
      </c>
      <c r="Q112" s="44">
        <f t="shared" si="104"/>
        <v>123.21474000000001</v>
      </c>
      <c r="R112" s="44">
        <f t="shared" si="105"/>
        <v>123.21666666666668</v>
      </c>
      <c r="S112" s="44">
        <f t="shared" si="106"/>
        <v>24.643333333333334</v>
      </c>
      <c r="T112" s="65">
        <f t="shared" si="107"/>
        <v>147.86000000000001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52.4</v>
      </c>
      <c r="I114" s="44">
        <f>ROUND(H114*$I$10,2)</f>
        <v>13.1</v>
      </c>
      <c r="J114" s="44">
        <f>ROUND(3.51*0.95,2)</f>
        <v>3.33</v>
      </c>
      <c r="K114" s="43">
        <f t="shared" ref="K114:K122" si="110">ROUND((H114+I114)*J114,2)</f>
        <v>218.12</v>
      </c>
      <c r="L114" s="44">
        <f t="shared" ref="L114:L122" si="111">(K114*$L$10)</f>
        <v>47.986400000000003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591.73211500000002</v>
      </c>
      <c r="P114" s="45">
        <f t="shared" si="79"/>
        <v>25.47</v>
      </c>
      <c r="Q114" s="44">
        <f t="shared" ref="Q114:Q122" si="114">SUM(O114+P114)</f>
        <v>617.20211500000005</v>
      </c>
      <c r="R114" s="44">
        <f t="shared" ref="R114:R122" si="115">+T114-S114</f>
        <v>617.20000000000005</v>
      </c>
      <c r="S114" s="44">
        <f t="shared" ref="S114:S122" si="116">+T114/6</f>
        <v>123.44</v>
      </c>
      <c r="T114" s="65">
        <f t="shared" ref="T114:T122" si="117">ROUND(Q114*$T$10,2)</f>
        <v>740.64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52.4</v>
      </c>
      <c r="I115" s="44">
        <f t="shared" ref="I115:I122" si="119">ROUND(H115*$I$10,2)</f>
        <v>13.1</v>
      </c>
      <c r="J115" s="44">
        <f>ROUND((3.51*1.8)*0.95,2)</f>
        <v>6</v>
      </c>
      <c r="K115" s="43">
        <f t="shared" si="110"/>
        <v>393</v>
      </c>
      <c r="L115" s="44">
        <f t="shared" si="111"/>
        <v>86.46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1066.173</v>
      </c>
      <c r="P115" s="45">
        <f t="shared" si="79"/>
        <v>45.9</v>
      </c>
      <c r="Q115" s="44">
        <f t="shared" si="114"/>
        <v>1112.0730000000001</v>
      </c>
      <c r="R115" s="44">
        <f t="shared" si="115"/>
        <v>1112.075</v>
      </c>
      <c r="S115" s="44">
        <f t="shared" si="116"/>
        <v>222.41499999999999</v>
      </c>
      <c r="T115" s="65">
        <f>ROUND(Q115*$T$10,2)</f>
        <v>1334.49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52.4</v>
      </c>
      <c r="I116" s="44">
        <f t="shared" si="119"/>
        <v>13.1</v>
      </c>
      <c r="J116" s="44">
        <f>ROUND(5.38*0.95,2)</f>
        <v>5.1100000000000003</v>
      </c>
      <c r="K116" s="43">
        <f t="shared" si="110"/>
        <v>334.71</v>
      </c>
      <c r="L116" s="44">
        <f t="shared" si="111"/>
        <v>73.636200000000002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908.03010499999982</v>
      </c>
      <c r="P116" s="45">
        <f t="shared" si="79"/>
        <v>39.090000000000003</v>
      </c>
      <c r="Q116" s="44">
        <f t="shared" si="114"/>
        <v>947.12010499999985</v>
      </c>
      <c r="R116" s="44">
        <f t="shared" si="115"/>
        <v>947.11666666666667</v>
      </c>
      <c r="S116" s="44">
        <f t="shared" si="116"/>
        <v>189.42333333333332</v>
      </c>
      <c r="T116" s="65">
        <f t="shared" si="117"/>
        <v>1136.54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52.4</v>
      </c>
      <c r="I117" s="44">
        <f t="shared" si="119"/>
        <v>13.1</v>
      </c>
      <c r="J117" s="44">
        <f>ROUND((5.38*1.8)*0.95,2)</f>
        <v>9.1999999999999993</v>
      </c>
      <c r="K117" s="43">
        <f t="shared" si="110"/>
        <v>602.6</v>
      </c>
      <c r="L117" s="44">
        <f t="shared" si="111"/>
        <v>132.572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1634.7985999999999</v>
      </c>
      <c r="P117" s="45">
        <f t="shared" si="79"/>
        <v>70.38</v>
      </c>
      <c r="Q117" s="44">
        <f t="shared" si="114"/>
        <v>1705.1785999999997</v>
      </c>
      <c r="R117" s="44">
        <f t="shared" si="115"/>
        <v>1705.175</v>
      </c>
      <c r="S117" s="44">
        <f t="shared" si="116"/>
        <v>341.03500000000003</v>
      </c>
      <c r="T117" s="65">
        <f t="shared" si="117"/>
        <v>2046.21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52.4</v>
      </c>
      <c r="I118" s="44">
        <f t="shared" si="119"/>
        <v>13.1</v>
      </c>
      <c r="J118" s="44">
        <f>ROUND(7.02*0.95,2)</f>
        <v>6.67</v>
      </c>
      <c r="K118" s="43">
        <f t="shared" si="110"/>
        <v>436.89</v>
      </c>
      <c r="L118" s="44">
        <f t="shared" si="111"/>
        <v>96.115799999999993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1185.235085</v>
      </c>
      <c r="P118" s="45">
        <f t="shared" si="79"/>
        <v>51.03</v>
      </c>
      <c r="Q118" s="44">
        <f t="shared" si="114"/>
        <v>1236.265085</v>
      </c>
      <c r="R118" s="44">
        <f t="shared" si="115"/>
        <v>1236.2666666666667</v>
      </c>
      <c r="S118" s="44">
        <f t="shared" si="116"/>
        <v>247.25333333333333</v>
      </c>
      <c r="T118" s="65">
        <f t="shared" si="117"/>
        <v>1483.52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52.4</v>
      </c>
      <c r="I119" s="44">
        <f t="shared" si="119"/>
        <v>13.1</v>
      </c>
      <c r="J119" s="44">
        <f>ROUND((7.02*1.8)*0.95,2)</f>
        <v>12</v>
      </c>
      <c r="K119" s="43">
        <f t="shared" si="110"/>
        <v>786</v>
      </c>
      <c r="L119" s="44">
        <f t="shared" si="111"/>
        <v>172.92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2132.346</v>
      </c>
      <c r="P119" s="45">
        <f t="shared" si="79"/>
        <v>91.8</v>
      </c>
      <c r="Q119" s="44">
        <f t="shared" si="114"/>
        <v>2224.1460000000002</v>
      </c>
      <c r="R119" s="44">
        <f t="shared" si="115"/>
        <v>2224.15</v>
      </c>
      <c r="S119" s="44">
        <f t="shared" si="116"/>
        <v>444.83</v>
      </c>
      <c r="T119" s="65">
        <f t="shared" si="117"/>
        <v>2668.98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49.69</v>
      </c>
      <c r="I120" s="44">
        <f t="shared" si="119"/>
        <v>12.42</v>
      </c>
      <c r="J120" s="44">
        <f>ROUND(2.2*0.95,2)</f>
        <v>2.09</v>
      </c>
      <c r="K120" s="43">
        <f t="shared" si="110"/>
        <v>129.81</v>
      </c>
      <c r="L120" s="44">
        <f t="shared" si="111"/>
        <v>28.558199999999999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362.73989499999999</v>
      </c>
      <c r="P120" s="45">
        <f t="shared" si="79"/>
        <v>15.99</v>
      </c>
      <c r="Q120" s="44">
        <f t="shared" si="114"/>
        <v>378.729895</v>
      </c>
      <c r="R120" s="44">
        <f t="shared" si="115"/>
        <v>378.73333333333335</v>
      </c>
      <c r="S120" s="44">
        <f t="shared" si="116"/>
        <v>75.74666666666667</v>
      </c>
      <c r="T120" s="65">
        <f t="shared" si="117"/>
        <v>454.48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49.69</v>
      </c>
      <c r="I121" s="44">
        <f t="shared" si="119"/>
        <v>12.42</v>
      </c>
      <c r="J121" s="44">
        <f>ROUND((2.2*1.8)*0.95,2)</f>
        <v>3.76</v>
      </c>
      <c r="K121" s="43">
        <f t="shared" si="110"/>
        <v>233.53</v>
      </c>
      <c r="L121" s="44">
        <f t="shared" si="111"/>
        <v>51.376600000000003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652.58007999999995</v>
      </c>
      <c r="P121" s="45">
        <f t="shared" si="79"/>
        <v>28.76</v>
      </c>
      <c r="Q121" s="44">
        <f t="shared" si="114"/>
        <v>681.34007999999994</v>
      </c>
      <c r="R121" s="44">
        <f t="shared" si="115"/>
        <v>681.3416666666667</v>
      </c>
      <c r="S121" s="44">
        <f t="shared" si="116"/>
        <v>136.26833333333335</v>
      </c>
      <c r="T121" s="65">
        <f t="shared" si="117"/>
        <v>817.61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52.4</v>
      </c>
      <c r="I122" s="44">
        <f t="shared" si="119"/>
        <v>13.1</v>
      </c>
      <c r="J122" s="44">
        <f>ROUND(4.32*0.95,2)</f>
        <v>4.0999999999999996</v>
      </c>
      <c r="K122" s="43">
        <f t="shared" si="110"/>
        <v>268.55</v>
      </c>
      <c r="L122" s="44">
        <f t="shared" si="111"/>
        <v>59.081000000000003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728.55155000000002</v>
      </c>
      <c r="P122" s="45">
        <f t="shared" si="79"/>
        <v>31.37</v>
      </c>
      <c r="Q122" s="44">
        <f t="shared" si="114"/>
        <v>759.92155000000002</v>
      </c>
      <c r="R122" s="44">
        <f t="shared" si="115"/>
        <v>759.92499999999995</v>
      </c>
      <c r="S122" s="44">
        <f t="shared" si="116"/>
        <v>151.98499999999999</v>
      </c>
      <c r="T122" s="65">
        <f t="shared" si="117"/>
        <v>911.91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52.4</v>
      </c>
      <c r="I126" s="234">
        <f t="shared" ref="I126:I131" si="120">ROUND(H126*$I$10,2)</f>
        <v>13.1</v>
      </c>
      <c r="J126" s="44">
        <f>ROUND(13*0.95,2)</f>
        <v>12.35</v>
      </c>
      <c r="K126" s="235">
        <f t="shared" ref="K126:K131" si="121">ROUND((H126+I126)*J126,2)</f>
        <v>808.93</v>
      </c>
      <c r="L126" s="234">
        <f t="shared" ref="L126:L131" si="122">(K126*$L$10)</f>
        <v>177.96459999999999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2194.5455249999995</v>
      </c>
      <c r="P126" s="236">
        <f t="shared" si="79"/>
        <v>94.48</v>
      </c>
      <c r="Q126" s="234">
        <f t="shared" ref="Q126:Q131" si="125">SUM(O126+P126)</f>
        <v>2289.0255249999996</v>
      </c>
      <c r="R126" s="234">
        <f t="shared" ref="R126:R131" si="126">+T126-S126</f>
        <v>2289.0250000000001</v>
      </c>
      <c r="S126" s="234">
        <f t="shared" ref="S126:S131" si="127">+T126/6</f>
        <v>457.80500000000001</v>
      </c>
      <c r="T126" s="237">
        <f t="shared" ref="T126:T131" si="128">ROUND(Q126*$T$10,2)</f>
        <v>2746.83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52.4</v>
      </c>
      <c r="I127" s="234">
        <f t="shared" si="120"/>
        <v>13.1</v>
      </c>
      <c r="J127" s="44">
        <f>ROUND((13*1.95)*0.95,2)</f>
        <v>24.08</v>
      </c>
      <c r="K127" s="235">
        <f t="shared" si="121"/>
        <v>1577.24</v>
      </c>
      <c r="L127" s="234">
        <f t="shared" si="122"/>
        <v>346.99279999999999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4278.9076399999994</v>
      </c>
      <c r="P127" s="236">
        <f t="shared" si="79"/>
        <v>184.21</v>
      </c>
      <c r="Q127" s="234">
        <f t="shared" si="125"/>
        <v>4463.1176399999995</v>
      </c>
      <c r="R127" s="234">
        <f t="shared" si="126"/>
        <v>4463.1166666666668</v>
      </c>
      <c r="S127" s="234">
        <f t="shared" si="127"/>
        <v>892.62333333333333</v>
      </c>
      <c r="T127" s="237">
        <f t="shared" si="128"/>
        <v>5355.74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52.4</v>
      </c>
      <c r="I128" s="234">
        <f t="shared" si="120"/>
        <v>13.1</v>
      </c>
      <c r="J128" s="44">
        <f>ROUND(19.5*0.95,2)</f>
        <v>18.53</v>
      </c>
      <c r="K128" s="235">
        <f t="shared" si="121"/>
        <v>1213.72</v>
      </c>
      <c r="L128" s="234">
        <f t="shared" si="122"/>
        <v>267.01839999999999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3292.7037150000001</v>
      </c>
      <c r="P128" s="236">
        <f t="shared" si="79"/>
        <v>141.75</v>
      </c>
      <c r="Q128" s="234">
        <f t="shared" si="125"/>
        <v>3434.4537150000001</v>
      </c>
      <c r="R128" s="234">
        <f t="shared" si="126"/>
        <v>3434.4500000000003</v>
      </c>
      <c r="S128" s="234">
        <f t="shared" si="127"/>
        <v>686.89</v>
      </c>
      <c r="T128" s="237">
        <f t="shared" si="128"/>
        <v>4121.34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52.4</v>
      </c>
      <c r="I129" s="234">
        <f t="shared" si="120"/>
        <v>13.1</v>
      </c>
      <c r="J129" s="44">
        <f>ROUND((19.5*1.95)*0.95,2)</f>
        <v>36.119999999999997</v>
      </c>
      <c r="K129" s="235">
        <f t="shared" si="121"/>
        <v>2365.86</v>
      </c>
      <c r="L129" s="234">
        <f t="shared" si="122"/>
        <v>520.48919999999998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6418.3614600000001</v>
      </c>
      <c r="P129" s="236">
        <f t="shared" si="79"/>
        <v>276.32</v>
      </c>
      <c r="Q129" s="234">
        <f t="shared" si="125"/>
        <v>6694.6814599999998</v>
      </c>
      <c r="R129" s="234">
        <f t="shared" si="126"/>
        <v>6694.6833333333334</v>
      </c>
      <c r="S129" s="234">
        <f t="shared" si="127"/>
        <v>1338.9366666666667</v>
      </c>
      <c r="T129" s="237">
        <f t="shared" si="128"/>
        <v>8033.62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52.4</v>
      </c>
      <c r="I130" s="234">
        <f t="shared" si="120"/>
        <v>13.1</v>
      </c>
      <c r="J130" s="44">
        <f>ROUND(26*0.95,2)</f>
        <v>24.7</v>
      </c>
      <c r="K130" s="235">
        <f t="shared" si="121"/>
        <v>1617.85</v>
      </c>
      <c r="L130" s="234">
        <f t="shared" si="122"/>
        <v>355.92699999999996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4389.078849999999</v>
      </c>
      <c r="P130" s="236">
        <f t="shared" si="79"/>
        <v>188.96</v>
      </c>
      <c r="Q130" s="234">
        <f t="shared" si="125"/>
        <v>4578.038849999999</v>
      </c>
      <c r="R130" s="234">
        <f t="shared" si="126"/>
        <v>4578.0416666666661</v>
      </c>
      <c r="S130" s="234">
        <f t="shared" si="127"/>
        <v>915.60833333333323</v>
      </c>
      <c r="T130" s="237">
        <f t="shared" si="128"/>
        <v>5493.65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52.4</v>
      </c>
      <c r="I131" s="234">
        <f t="shared" si="120"/>
        <v>13.1</v>
      </c>
      <c r="J131" s="44">
        <f>ROUND((26*1.95)*0.95,2)</f>
        <v>48.17</v>
      </c>
      <c r="K131" s="235">
        <f t="shared" si="121"/>
        <v>3155.14</v>
      </c>
      <c r="L131" s="234">
        <f t="shared" si="122"/>
        <v>694.13080000000002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8559.5983349999988</v>
      </c>
      <c r="P131" s="236">
        <f t="shared" si="79"/>
        <v>368.5</v>
      </c>
      <c r="Q131" s="234">
        <f t="shared" si="125"/>
        <v>8928.0983349999988</v>
      </c>
      <c r="R131" s="234">
        <f t="shared" si="126"/>
        <v>8928.0999999999985</v>
      </c>
      <c r="S131" s="234">
        <f t="shared" si="127"/>
        <v>1785.62</v>
      </c>
      <c r="T131" s="237">
        <f t="shared" si="128"/>
        <v>10713.72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52.4</v>
      </c>
      <c r="I133" s="234">
        <f t="shared" ref="I133:I138" si="131">ROUND(H133*$I$10,2)</f>
        <v>13.1</v>
      </c>
      <c r="J133" s="44">
        <f>ROUND(13.5*0.95,2)</f>
        <v>12.83</v>
      </c>
      <c r="K133" s="235">
        <f t="shared" ref="K133:K138" si="132">ROUND((H133+I133)*J133,2)</f>
        <v>840.37</v>
      </c>
      <c r="L133" s="234">
        <f t="shared" ref="L133:L138" si="133">(K133*$L$10)</f>
        <v>184.88140000000001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2279.8393649999998</v>
      </c>
      <c r="P133" s="236">
        <f t="shared" si="79"/>
        <v>98.15</v>
      </c>
      <c r="Q133" s="234">
        <f t="shared" ref="Q133:Q138" si="136">SUM(O133+P133)</f>
        <v>2377.9893649999999</v>
      </c>
      <c r="R133" s="234">
        <f t="shared" ref="R133:R138" si="137">+T133-S133</f>
        <v>2377.9916666666668</v>
      </c>
      <c r="S133" s="234">
        <f t="shared" ref="S133:S138" si="138">+T133/6</f>
        <v>475.59833333333336</v>
      </c>
      <c r="T133" s="237">
        <f t="shared" ref="T133:T138" si="139">ROUND(Q133*$T$10,2)</f>
        <v>2853.59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52.4</v>
      </c>
      <c r="I134" s="234">
        <f t="shared" si="131"/>
        <v>13.1</v>
      </c>
      <c r="J134" s="44">
        <f>ROUND((13.5*1.95)*0.95,2)</f>
        <v>25.01</v>
      </c>
      <c r="K134" s="235">
        <f t="shared" si="132"/>
        <v>1638.16</v>
      </c>
      <c r="L134" s="234">
        <f t="shared" si="133"/>
        <v>360.39520000000005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4444.1705550000006</v>
      </c>
      <c r="P134" s="236">
        <f t="shared" si="79"/>
        <v>191.33</v>
      </c>
      <c r="Q134" s="234">
        <f t="shared" si="136"/>
        <v>4635.5005550000005</v>
      </c>
      <c r="R134" s="234">
        <f t="shared" si="137"/>
        <v>4635.5</v>
      </c>
      <c r="S134" s="234">
        <f t="shared" si="138"/>
        <v>927.1</v>
      </c>
      <c r="T134" s="237">
        <f t="shared" si="139"/>
        <v>5562.6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52.4</v>
      </c>
      <c r="I135" s="234">
        <f t="shared" si="131"/>
        <v>13.1</v>
      </c>
      <c r="J135" s="44">
        <f>ROUND(20.28*0.95,2)</f>
        <v>19.27</v>
      </c>
      <c r="K135" s="235">
        <f t="shared" si="132"/>
        <v>1262.19</v>
      </c>
      <c r="L135" s="234">
        <f t="shared" si="133"/>
        <v>277.68180000000001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3424.1983850000001</v>
      </c>
      <c r="P135" s="236">
        <f t="shared" si="79"/>
        <v>147.41999999999999</v>
      </c>
      <c r="Q135" s="234">
        <f t="shared" si="136"/>
        <v>3571.6183850000002</v>
      </c>
      <c r="R135" s="234">
        <f t="shared" si="137"/>
        <v>3571.6166666666663</v>
      </c>
      <c r="S135" s="234">
        <f t="shared" si="138"/>
        <v>714.32333333333327</v>
      </c>
      <c r="T135" s="237">
        <f t="shared" si="139"/>
        <v>4285.9399999999996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52.4</v>
      </c>
      <c r="I136" s="234">
        <f t="shared" si="131"/>
        <v>13.1</v>
      </c>
      <c r="J136" s="44">
        <f>ROUND((20.28*1.95)*0.95,2)</f>
        <v>37.57</v>
      </c>
      <c r="K136" s="235">
        <f t="shared" si="132"/>
        <v>2460.84</v>
      </c>
      <c r="L136" s="234">
        <f t="shared" si="133"/>
        <v>541.38480000000004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6676.0260349999999</v>
      </c>
      <c r="P136" s="236">
        <f t="shared" si="79"/>
        <v>287.41000000000003</v>
      </c>
      <c r="Q136" s="234">
        <f t="shared" si="136"/>
        <v>6963.4360349999997</v>
      </c>
      <c r="R136" s="234">
        <f t="shared" si="137"/>
        <v>6963.4333333333343</v>
      </c>
      <c r="S136" s="234">
        <f t="shared" si="138"/>
        <v>1392.6866666666667</v>
      </c>
      <c r="T136" s="237">
        <f t="shared" si="139"/>
        <v>8356.1200000000008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52.4</v>
      </c>
      <c r="I137" s="234">
        <f t="shared" si="131"/>
        <v>13.1</v>
      </c>
      <c r="J137" s="44">
        <f>ROUND(27*0.95,2)</f>
        <v>25.65</v>
      </c>
      <c r="K137" s="235">
        <f t="shared" si="132"/>
        <v>1680.08</v>
      </c>
      <c r="L137" s="234">
        <f t="shared" si="133"/>
        <v>369.61759999999998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4557.8956749999998</v>
      </c>
      <c r="P137" s="236">
        <f t="shared" si="79"/>
        <v>196.22</v>
      </c>
      <c r="Q137" s="234">
        <f t="shared" si="136"/>
        <v>4754.115675</v>
      </c>
      <c r="R137" s="234">
        <f t="shared" si="137"/>
        <v>4754.1166666666668</v>
      </c>
      <c r="S137" s="234">
        <f t="shared" si="138"/>
        <v>950.82333333333327</v>
      </c>
      <c r="T137" s="237">
        <f t="shared" si="139"/>
        <v>5704.94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52.4</v>
      </c>
      <c r="I138" s="234">
        <f t="shared" si="131"/>
        <v>13.1</v>
      </c>
      <c r="J138" s="44">
        <f>ROUND((27*1.95)*0.95,2)</f>
        <v>50.02</v>
      </c>
      <c r="K138" s="235">
        <f t="shared" si="132"/>
        <v>3276.31</v>
      </c>
      <c r="L138" s="234">
        <f t="shared" si="133"/>
        <v>720.78819999999996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8888.3289100000002</v>
      </c>
      <c r="P138" s="236">
        <f t="shared" si="79"/>
        <v>382.65</v>
      </c>
      <c r="Q138" s="234">
        <f t="shared" si="136"/>
        <v>9270.9789099999998</v>
      </c>
      <c r="R138" s="234">
        <f t="shared" si="137"/>
        <v>9270.9750000000004</v>
      </c>
      <c r="S138" s="234">
        <f t="shared" si="138"/>
        <v>1854.1949999999999</v>
      </c>
      <c r="T138" s="237">
        <f t="shared" si="139"/>
        <v>11125.17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52.4</v>
      </c>
      <c r="I140" s="234">
        <f t="shared" ref="I140:I145" si="141">ROUND(H140*$I$10,2)</f>
        <v>13.1</v>
      </c>
      <c r="J140" s="44">
        <f>ROUND(10.8*0.95,2)</f>
        <v>10.26</v>
      </c>
      <c r="K140" s="235">
        <f t="shared" ref="K140:K145" si="142">ROUND((H140+I140)*J140,2)</f>
        <v>672.03</v>
      </c>
      <c r="L140" s="234">
        <f t="shared" ref="L140:L145" si="143">(K140*$L$10)</f>
        <v>147.8466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1823.1558299999997</v>
      </c>
      <c r="P140" s="236">
        <f t="shared" si="79"/>
        <v>78.489999999999995</v>
      </c>
      <c r="Q140" s="234">
        <f t="shared" ref="Q140:Q145" si="146">SUM(O140+P140)</f>
        <v>1901.6458299999997</v>
      </c>
      <c r="R140" s="234">
        <f t="shared" ref="R140:R145" si="147">+T140-S140</f>
        <v>1901.6416666666664</v>
      </c>
      <c r="S140" s="234">
        <f t="shared" ref="S140:S145" si="148">+T140/6</f>
        <v>380.32833333333332</v>
      </c>
      <c r="T140" s="237">
        <f t="shared" ref="T140:T145" si="149">ROUND(Q140*$T$10,2)</f>
        <v>2281.9699999999998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52.4</v>
      </c>
      <c r="I141" s="234">
        <f t="shared" si="141"/>
        <v>13.1</v>
      </c>
      <c r="J141" s="44">
        <f>ROUND((10.8*1.95)*0.95,2)</f>
        <v>20.010000000000002</v>
      </c>
      <c r="K141" s="235">
        <f t="shared" si="142"/>
        <v>1310.6600000000001</v>
      </c>
      <c r="L141" s="234">
        <f t="shared" si="143"/>
        <v>288.34520000000003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3555.6930550000002</v>
      </c>
      <c r="P141" s="236">
        <f t="shared" si="79"/>
        <v>153.08000000000001</v>
      </c>
      <c r="Q141" s="234">
        <f t="shared" si="146"/>
        <v>3708.7730550000001</v>
      </c>
      <c r="R141" s="234">
        <f t="shared" si="147"/>
        <v>3708.7749999999996</v>
      </c>
      <c r="S141" s="234">
        <f t="shared" si="148"/>
        <v>741.755</v>
      </c>
      <c r="T141" s="237">
        <f t="shared" si="149"/>
        <v>4450.53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52.4</v>
      </c>
      <c r="I142" s="234">
        <f t="shared" si="141"/>
        <v>13.1</v>
      </c>
      <c r="J142" s="44">
        <f>ROUND(16.22*0.95,2)</f>
        <v>15.41</v>
      </c>
      <c r="K142" s="235">
        <f t="shared" si="142"/>
        <v>1009.36</v>
      </c>
      <c r="L142" s="234">
        <f t="shared" si="143"/>
        <v>222.0592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2738.2937550000001</v>
      </c>
      <c r="P142" s="236">
        <f t="shared" si="79"/>
        <v>117.89</v>
      </c>
      <c r="Q142" s="234">
        <f t="shared" si="146"/>
        <v>2856.183755</v>
      </c>
      <c r="R142" s="234">
        <f t="shared" si="147"/>
        <v>2856.1833333333334</v>
      </c>
      <c r="S142" s="234">
        <f t="shared" si="148"/>
        <v>571.23666666666668</v>
      </c>
      <c r="T142" s="237">
        <f t="shared" si="149"/>
        <v>3427.42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52.4</v>
      </c>
      <c r="I143" s="234">
        <f t="shared" si="141"/>
        <v>13.1</v>
      </c>
      <c r="J143" s="44">
        <f>ROUND((16.22*1.95)*0.95,2)</f>
        <v>30.05</v>
      </c>
      <c r="K143" s="235">
        <f t="shared" si="142"/>
        <v>1968.28</v>
      </c>
      <c r="L143" s="234">
        <f t="shared" si="143"/>
        <v>433.02159999999998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5339.7558749999998</v>
      </c>
      <c r="P143" s="236">
        <f t="shared" si="79"/>
        <v>229.88</v>
      </c>
      <c r="Q143" s="234">
        <f t="shared" si="146"/>
        <v>5569.6358749999999</v>
      </c>
      <c r="R143" s="234">
        <f t="shared" si="147"/>
        <v>5569.6333333333332</v>
      </c>
      <c r="S143" s="234">
        <f t="shared" si="148"/>
        <v>1113.9266666666667</v>
      </c>
      <c r="T143" s="237">
        <f t="shared" si="149"/>
        <v>6683.56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52.4</v>
      </c>
      <c r="I144" s="234">
        <f t="shared" si="141"/>
        <v>13.1</v>
      </c>
      <c r="J144" s="44">
        <f>ROUND(21.57*0.95,2)</f>
        <v>20.49</v>
      </c>
      <c r="K144" s="235">
        <f t="shared" si="142"/>
        <v>1342.1</v>
      </c>
      <c r="L144" s="234">
        <f t="shared" si="143"/>
        <v>295.262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3640.9868949999995</v>
      </c>
      <c r="P144" s="236">
        <f t="shared" si="79"/>
        <v>156.75</v>
      </c>
      <c r="Q144" s="234">
        <f t="shared" si="146"/>
        <v>3797.7368949999995</v>
      </c>
      <c r="R144" s="234">
        <f t="shared" si="147"/>
        <v>3797.7333333333331</v>
      </c>
      <c r="S144" s="234">
        <f t="shared" si="148"/>
        <v>759.54666666666662</v>
      </c>
      <c r="T144" s="237">
        <f t="shared" si="149"/>
        <v>4557.28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52.4</v>
      </c>
      <c r="I145" s="234">
        <f t="shared" si="141"/>
        <v>13.1</v>
      </c>
      <c r="J145" s="44">
        <f>ROUND((21.57*1.95)*0.95,2)</f>
        <v>39.96</v>
      </c>
      <c r="K145" s="235">
        <f t="shared" si="142"/>
        <v>2617.38</v>
      </c>
      <c r="L145" s="234">
        <f t="shared" si="143"/>
        <v>575.82360000000006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7100.7121800000004</v>
      </c>
      <c r="P145" s="236">
        <f t="shared" si="79"/>
        <v>305.69</v>
      </c>
      <c r="Q145" s="234">
        <f t="shared" si="146"/>
        <v>7406.40218</v>
      </c>
      <c r="R145" s="234">
        <f t="shared" si="147"/>
        <v>7406.4000000000005</v>
      </c>
      <c r="S145" s="234">
        <f t="shared" si="148"/>
        <v>1481.28</v>
      </c>
      <c r="T145" s="237">
        <f t="shared" si="149"/>
        <v>8887.68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52.4</v>
      </c>
      <c r="I147" s="234">
        <f t="shared" ref="I147:I154" si="151">ROUND(H147*$I$10,2)</f>
        <v>13.1</v>
      </c>
      <c r="J147" s="44">
        <f>ROUND(11.2*0.95,2)</f>
        <v>10.64</v>
      </c>
      <c r="K147" s="235">
        <f t="shared" ref="K147:K154" si="152">ROUND((H147+I147)*J147,2)</f>
        <v>696.92</v>
      </c>
      <c r="L147" s="234">
        <f t="shared" ref="L147:L154" si="153">(K147*$L$10)</f>
        <v>153.32239999999999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1890.68012</v>
      </c>
      <c r="P147" s="236">
        <f t="shared" si="79"/>
        <v>81.400000000000006</v>
      </c>
      <c r="Q147" s="234">
        <f t="shared" ref="Q147:Q154" si="156">SUM(O147+P147)</f>
        <v>1972.0801200000001</v>
      </c>
      <c r="R147" s="234">
        <f t="shared" ref="R147:R154" si="157">+T147-S147</f>
        <v>1972.0833333333333</v>
      </c>
      <c r="S147" s="234">
        <f t="shared" ref="S147:S154" si="158">+T147/6</f>
        <v>394.41666666666669</v>
      </c>
      <c r="T147" s="237">
        <f t="shared" ref="T147:T154" si="159">ROUND(Q147*$T$10,2)</f>
        <v>2366.5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52.4</v>
      </c>
      <c r="I148" s="234">
        <f t="shared" si="151"/>
        <v>13.1</v>
      </c>
      <c r="J148" s="44">
        <f>ROUND((11.2*1.95)*0.95,2)</f>
        <v>20.75</v>
      </c>
      <c r="K148" s="235">
        <f t="shared" si="152"/>
        <v>1359.13</v>
      </c>
      <c r="L148" s="234">
        <f t="shared" si="153"/>
        <v>299.0086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3687.1877250000002</v>
      </c>
      <c r="P148" s="236">
        <f t="shared" si="79"/>
        <v>158.74</v>
      </c>
      <c r="Q148" s="234">
        <f t="shared" si="156"/>
        <v>3845.9277250000005</v>
      </c>
      <c r="R148" s="234">
        <f t="shared" si="157"/>
        <v>3845.9249999999997</v>
      </c>
      <c r="S148" s="234">
        <f t="shared" si="158"/>
        <v>769.18499999999995</v>
      </c>
      <c r="T148" s="237">
        <f t="shared" si="159"/>
        <v>4615.1099999999997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52.4</v>
      </c>
      <c r="I149" s="234">
        <f t="shared" si="151"/>
        <v>13.1</v>
      </c>
      <c r="J149" s="44">
        <f>ROUND(16.82*0.95,2)</f>
        <v>15.98</v>
      </c>
      <c r="K149" s="235">
        <f t="shared" si="152"/>
        <v>1046.69</v>
      </c>
      <c r="L149" s="234">
        <f t="shared" si="153"/>
        <v>230.27180000000001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2839.5740900000005</v>
      </c>
      <c r="P149" s="236">
        <f t="shared" si="79"/>
        <v>122.25</v>
      </c>
      <c r="Q149" s="234">
        <f t="shared" si="156"/>
        <v>2961.8240900000005</v>
      </c>
      <c r="R149" s="234">
        <f t="shared" si="157"/>
        <v>2961.8249999999998</v>
      </c>
      <c r="S149" s="234">
        <f t="shared" si="158"/>
        <v>592.36500000000001</v>
      </c>
      <c r="T149" s="237">
        <f t="shared" si="159"/>
        <v>3554.19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52.4</v>
      </c>
      <c r="I150" s="234">
        <f t="shared" si="151"/>
        <v>13.1</v>
      </c>
      <c r="J150" s="44">
        <f>ROUND((16.82*1.95)*0.95,2)</f>
        <v>31.16</v>
      </c>
      <c r="K150" s="235">
        <f t="shared" si="152"/>
        <v>2040.98</v>
      </c>
      <c r="L150" s="234">
        <f t="shared" si="153"/>
        <v>449.01560000000001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5536.9917800000003</v>
      </c>
      <c r="P150" s="236">
        <f t="shared" si="79"/>
        <v>238.37</v>
      </c>
      <c r="Q150" s="234">
        <f t="shared" si="156"/>
        <v>5775.3617800000002</v>
      </c>
      <c r="R150" s="234">
        <f t="shared" si="157"/>
        <v>5775.3583333333336</v>
      </c>
      <c r="S150" s="234">
        <f t="shared" si="158"/>
        <v>1155.0716666666667</v>
      </c>
      <c r="T150" s="237">
        <f t="shared" si="159"/>
        <v>6930.43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52.4</v>
      </c>
      <c r="I151" s="234">
        <f t="shared" si="151"/>
        <v>13.1</v>
      </c>
      <c r="J151" s="44">
        <f>ROUND(22.38*0.95,2)</f>
        <v>21.26</v>
      </c>
      <c r="K151" s="235">
        <f t="shared" si="152"/>
        <v>1392.53</v>
      </c>
      <c r="L151" s="234">
        <f t="shared" si="153"/>
        <v>306.35660000000001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3777.8063299999999</v>
      </c>
      <c r="P151" s="236">
        <f t="shared" ref="P151:P224" si="160">ROUND(J151*$P$10,2)</f>
        <v>162.63999999999999</v>
      </c>
      <c r="Q151" s="234">
        <f t="shared" si="156"/>
        <v>3940.4463299999998</v>
      </c>
      <c r="R151" s="234">
        <f t="shared" si="157"/>
        <v>3940.45</v>
      </c>
      <c r="S151" s="234">
        <f t="shared" si="158"/>
        <v>788.09</v>
      </c>
      <c r="T151" s="237">
        <f t="shared" si="159"/>
        <v>4728.54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52.4</v>
      </c>
      <c r="I152" s="234">
        <f t="shared" si="151"/>
        <v>13.1</v>
      </c>
      <c r="J152" s="44">
        <f>ROUND((22.38*1.95)*0.95,2)</f>
        <v>41.46</v>
      </c>
      <c r="K152" s="235">
        <f t="shared" si="152"/>
        <v>2715.63</v>
      </c>
      <c r="L152" s="234">
        <f t="shared" si="153"/>
        <v>597.43860000000006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7367.2554300000002</v>
      </c>
      <c r="P152" s="236">
        <f t="shared" si="160"/>
        <v>317.17</v>
      </c>
      <c r="Q152" s="234">
        <f t="shared" si="156"/>
        <v>7684.4254300000002</v>
      </c>
      <c r="R152" s="234">
        <f t="shared" si="157"/>
        <v>7684.4249999999993</v>
      </c>
      <c r="S152" s="234">
        <f t="shared" si="158"/>
        <v>1536.885</v>
      </c>
      <c r="T152" s="237">
        <f t="shared" si="159"/>
        <v>9221.31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55.11</v>
      </c>
      <c r="I153" s="234">
        <f t="shared" si="151"/>
        <v>13.78</v>
      </c>
      <c r="J153" s="44">
        <f>ROUND(6.7*0.95,2)</f>
        <v>6.37</v>
      </c>
      <c r="K153" s="235">
        <f t="shared" si="152"/>
        <v>438.83</v>
      </c>
      <c r="L153" s="234">
        <f t="shared" si="153"/>
        <v>96.542599999999993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1158.2662349999998</v>
      </c>
      <c r="P153" s="236">
        <f t="shared" si="160"/>
        <v>48.73</v>
      </c>
      <c r="Q153" s="234">
        <f t="shared" si="156"/>
        <v>1206.9962349999998</v>
      </c>
      <c r="R153" s="234">
        <f t="shared" si="157"/>
        <v>1207</v>
      </c>
      <c r="S153" s="234">
        <f t="shared" si="158"/>
        <v>241.4</v>
      </c>
      <c r="T153" s="237">
        <f t="shared" si="159"/>
        <v>1448.4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55.11</v>
      </c>
      <c r="I154" s="234">
        <f t="shared" si="151"/>
        <v>13.78</v>
      </c>
      <c r="J154" s="44">
        <f>ROUND((6.7*1.8)*0.95,2)</f>
        <v>11.46</v>
      </c>
      <c r="K154" s="235">
        <f t="shared" si="152"/>
        <v>789.48</v>
      </c>
      <c r="L154" s="234">
        <f t="shared" si="153"/>
        <v>173.68559999999999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2083.7874299999999</v>
      </c>
      <c r="P154" s="236">
        <f t="shared" si="160"/>
        <v>87.67</v>
      </c>
      <c r="Q154" s="234">
        <f t="shared" si="156"/>
        <v>2171.4574299999999</v>
      </c>
      <c r="R154" s="234">
        <f t="shared" si="157"/>
        <v>2171.4583333333335</v>
      </c>
      <c r="S154" s="234">
        <f t="shared" si="158"/>
        <v>434.29166666666669</v>
      </c>
      <c r="T154" s="237">
        <f t="shared" si="159"/>
        <v>2605.75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55.11</v>
      </c>
      <c r="I158" s="44">
        <f>ROUND(H158*$I$10,2)</f>
        <v>13.78</v>
      </c>
      <c r="J158" s="44">
        <f>ROUND(0.175*0.95,2)</f>
        <v>0.17</v>
      </c>
      <c r="K158" s="43">
        <f>ROUND((H158+I158)*J158,2)</f>
        <v>11.71</v>
      </c>
      <c r="L158" s="44">
        <f t="shared" ref="L158:L162" si="161">(K158*$L$10)</f>
        <v>2.5762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30.909735000000001</v>
      </c>
      <c r="P158" s="45">
        <f t="shared" si="160"/>
        <v>1.3</v>
      </c>
      <c r="Q158" s="44">
        <f>SUM(O158+P158)</f>
        <v>32.209735000000002</v>
      </c>
      <c r="R158" s="44">
        <f t="shared" ref="R158:R161" si="163">+T158-S158</f>
        <v>32.208333333333329</v>
      </c>
      <c r="S158" s="44">
        <f t="shared" ref="S158:S161" si="164">+T158/6</f>
        <v>6.4416666666666664</v>
      </c>
      <c r="T158" s="65">
        <f t="shared" ref="T158:T162" si="165">ROUND(Q158*$T$10,2)</f>
        <v>38.65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55.11</v>
      </c>
      <c r="I159" s="44">
        <f>ROUND(H159*$I$10,2)</f>
        <v>13.78</v>
      </c>
      <c r="J159" s="44">
        <f>ROUND(0.442*0.95,2)</f>
        <v>0.42</v>
      </c>
      <c r="K159" s="43">
        <f>ROUND((H159+I159)*J159,2)</f>
        <v>28.93</v>
      </c>
      <c r="L159" s="44">
        <f t="shared" si="161"/>
        <v>6.3646000000000003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76.364509999999981</v>
      </c>
      <c r="P159" s="45">
        <f t="shared" si="160"/>
        <v>3.21</v>
      </c>
      <c r="Q159" s="44">
        <f>SUM(O159+P159)</f>
        <v>79.574509999999975</v>
      </c>
      <c r="R159" s="44">
        <f t="shared" si="163"/>
        <v>79.574999999999989</v>
      </c>
      <c r="S159" s="44">
        <f t="shared" si="164"/>
        <v>15.914999999999999</v>
      </c>
      <c r="T159" s="65">
        <f t="shared" si="165"/>
        <v>95.49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55.11</v>
      </c>
      <c r="I160" s="44">
        <f>ROUND(H160*$I$10,2)</f>
        <v>13.78</v>
      </c>
      <c r="J160" s="44">
        <f>ROUND(2.142*0.95,2)</f>
        <v>2.0299999999999998</v>
      </c>
      <c r="K160" s="43">
        <f>ROUND((H160+I160)*J160,2)</f>
        <v>139.85</v>
      </c>
      <c r="L160" s="44">
        <f t="shared" si="161"/>
        <v>30.766999999999999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369.12156499999998</v>
      </c>
      <c r="P160" s="45">
        <f t="shared" si="160"/>
        <v>15.53</v>
      </c>
      <c r="Q160" s="44">
        <f>SUM(O160+P160)</f>
        <v>384.65156499999995</v>
      </c>
      <c r="R160" s="44">
        <f t="shared" si="163"/>
        <v>384.65</v>
      </c>
      <c r="S160" s="44">
        <f t="shared" si="164"/>
        <v>76.929999999999993</v>
      </c>
      <c r="T160" s="65">
        <f t="shared" si="165"/>
        <v>461.58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55.11</v>
      </c>
      <c r="I161" s="44">
        <f>ROUND(H161*$I$10,2)</f>
        <v>13.78</v>
      </c>
      <c r="J161" s="44">
        <f>ROUND(4.175*0.95,2)</f>
        <v>3.97</v>
      </c>
      <c r="K161" s="43">
        <f>ROUND((H161+I161)*J161,2)</f>
        <v>273.49</v>
      </c>
      <c r="L161" s="44">
        <f t="shared" si="161"/>
        <v>60.1678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721.86623500000007</v>
      </c>
      <c r="P161" s="45">
        <f t="shared" si="160"/>
        <v>30.37</v>
      </c>
      <c r="Q161" s="44">
        <f>SUM(O161+P161)</f>
        <v>752.23623500000008</v>
      </c>
      <c r="R161" s="44">
        <f t="shared" si="163"/>
        <v>752.23333333333335</v>
      </c>
      <c r="S161" s="44">
        <f t="shared" si="164"/>
        <v>150.44666666666666</v>
      </c>
      <c r="T161" s="65">
        <f t="shared" si="165"/>
        <v>902.68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55.11</v>
      </c>
      <c r="I162" s="44">
        <f>ROUND(H162*$I$10,2)</f>
        <v>13.78</v>
      </c>
      <c r="J162" s="44">
        <f>ROUND(0.125*0.95,2)</f>
        <v>0.12</v>
      </c>
      <c r="K162" s="43">
        <f>ROUND((H162+I162)*J162,2)</f>
        <v>8.27</v>
      </c>
      <c r="L162" s="44">
        <f t="shared" si="161"/>
        <v>1.8193999999999999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21.823659999999997</v>
      </c>
      <c r="P162" s="45">
        <f t="shared" si="160"/>
        <v>0.92</v>
      </c>
      <c r="Q162" s="44">
        <f>SUM(O162+P162)</f>
        <v>22.743659999999998</v>
      </c>
      <c r="R162" s="44">
        <f>+T162-S162</f>
        <v>22.741666666666667</v>
      </c>
      <c r="S162" s="44">
        <f>+T162/6</f>
        <v>4.5483333333333329</v>
      </c>
      <c r="T162" s="65">
        <f t="shared" si="165"/>
        <v>27.29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55.11</v>
      </c>
      <c r="I164" s="44">
        <f t="shared" ref="I164:I167" si="167">ROUND(H164*$I$10,2)</f>
        <v>13.78</v>
      </c>
      <c r="J164" s="44">
        <f>ROUND((0.175+0.1)*0.95,2)</f>
        <v>0.26</v>
      </c>
      <c r="K164" s="43">
        <f t="shared" ref="K164:K167" si="168">ROUND((H164+I164)*J164,2)</f>
        <v>17.91</v>
      </c>
      <c r="L164" s="44">
        <f t="shared" ref="L164:L167" si="169">(K164*$L$10)</f>
        <v>3.9401999999999999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47.274430000000002</v>
      </c>
      <c r="P164" s="45">
        <f t="shared" ref="P164:P167" si="172">ROUND(J164*$P$10,2)</f>
        <v>1.99</v>
      </c>
      <c r="Q164" s="44">
        <f t="shared" ref="Q164:Q167" si="173">SUM(O164+P164)</f>
        <v>49.264430000000004</v>
      </c>
      <c r="R164" s="44">
        <f t="shared" ref="R164:R167" si="174">+T164-S164</f>
        <v>49.266666666666666</v>
      </c>
      <c r="S164" s="44">
        <f t="shared" ref="S164:S167" si="175">+T164/6</f>
        <v>9.8533333333333335</v>
      </c>
      <c r="T164" s="65">
        <f t="shared" ref="T164:T167" si="176">ROUND(Q164*$T$10,2)</f>
        <v>59.12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55.11</v>
      </c>
      <c r="I165" s="44">
        <f t="shared" si="167"/>
        <v>13.78</v>
      </c>
      <c r="J165" s="44">
        <f>ROUND((0.442+0.1)*0.95,2)</f>
        <v>0.51</v>
      </c>
      <c r="K165" s="43">
        <f t="shared" si="168"/>
        <v>35.130000000000003</v>
      </c>
      <c r="L165" s="44">
        <f t="shared" si="169"/>
        <v>7.728600000000001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92.729205000000007</v>
      </c>
      <c r="P165" s="45">
        <f t="shared" si="172"/>
        <v>3.9</v>
      </c>
      <c r="Q165" s="44">
        <f t="shared" si="173"/>
        <v>96.629205000000013</v>
      </c>
      <c r="R165" s="44">
        <f t="shared" si="174"/>
        <v>96.633333333333326</v>
      </c>
      <c r="S165" s="44">
        <f t="shared" si="175"/>
        <v>19.326666666666664</v>
      </c>
      <c r="T165" s="65">
        <f t="shared" si="176"/>
        <v>115.96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55.11</v>
      </c>
      <c r="I166" s="44">
        <f t="shared" si="167"/>
        <v>13.78</v>
      </c>
      <c r="J166" s="44">
        <f>ROUND((2.142+0.1)*0.95,2)</f>
        <v>2.13</v>
      </c>
      <c r="K166" s="43">
        <f t="shared" si="168"/>
        <v>146.74</v>
      </c>
      <c r="L166" s="44">
        <f t="shared" si="169"/>
        <v>32.282800000000002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387.30591500000003</v>
      </c>
      <c r="P166" s="45">
        <f t="shared" si="172"/>
        <v>16.29</v>
      </c>
      <c r="Q166" s="44">
        <f t="shared" si="173"/>
        <v>403.59591500000005</v>
      </c>
      <c r="R166" s="44">
        <f t="shared" si="174"/>
        <v>403.6</v>
      </c>
      <c r="S166" s="44">
        <f t="shared" si="175"/>
        <v>80.72</v>
      </c>
      <c r="T166" s="65">
        <f t="shared" si="176"/>
        <v>484.32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55.11</v>
      </c>
      <c r="I167" s="44">
        <f t="shared" si="167"/>
        <v>13.78</v>
      </c>
      <c r="J167" s="44">
        <f>ROUND((4.175+0.1)*0.95,2)</f>
        <v>4.0599999999999996</v>
      </c>
      <c r="K167" s="43">
        <f t="shared" si="168"/>
        <v>279.69</v>
      </c>
      <c r="L167" s="44">
        <f t="shared" si="169"/>
        <v>61.531799999999997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738.23092999999994</v>
      </c>
      <c r="P167" s="45">
        <f t="shared" si="172"/>
        <v>31.06</v>
      </c>
      <c r="Q167" s="44">
        <f t="shared" si="173"/>
        <v>769.29092999999989</v>
      </c>
      <c r="R167" s="44">
        <f t="shared" si="174"/>
        <v>769.29166666666663</v>
      </c>
      <c r="S167" s="44">
        <f t="shared" si="175"/>
        <v>153.85833333333332</v>
      </c>
      <c r="T167" s="65">
        <f t="shared" si="176"/>
        <v>923.15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55.11</v>
      </c>
      <c r="I169" s="44">
        <f>ROUND(H169*$I$10,2)</f>
        <v>13.78</v>
      </c>
      <c r="J169" s="44">
        <f>ROUND(0.208*0.95,2)</f>
        <v>0.2</v>
      </c>
      <c r="K169" s="43">
        <f>ROUND((H169+I169)*J169,2)</f>
        <v>13.78</v>
      </c>
      <c r="L169" s="44">
        <f t="shared" ref="L169:L172" si="178">(K169*$L$10)</f>
        <v>3.0316000000000001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36.368699999999997</v>
      </c>
      <c r="P169" s="45">
        <f t="shared" si="160"/>
        <v>1.53</v>
      </c>
      <c r="Q169" s="44">
        <f>SUM(O169+P169)</f>
        <v>37.898699999999998</v>
      </c>
      <c r="R169" s="44">
        <f>+T169-S169</f>
        <v>37.9</v>
      </c>
      <c r="S169" s="44">
        <f>+T169/6</f>
        <v>7.5799999999999992</v>
      </c>
      <c r="T169" s="65">
        <f t="shared" ref="T169:T172" si="180">ROUND(Q169*$T$10,2)</f>
        <v>45.48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55.11</v>
      </c>
      <c r="I170" s="44">
        <f>ROUND(H170*$I$10,2)</f>
        <v>13.78</v>
      </c>
      <c r="J170" s="44">
        <f>ROUND(0.475*0.95,2)</f>
        <v>0.45</v>
      </c>
      <c r="K170" s="43">
        <f>ROUND((H170+I170)*J170,2)</f>
        <v>31</v>
      </c>
      <c r="L170" s="44">
        <f t="shared" si="178"/>
        <v>6.82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81.823475000000002</v>
      </c>
      <c r="P170" s="45">
        <f t="shared" si="160"/>
        <v>3.44</v>
      </c>
      <c r="Q170" s="44">
        <f>SUM(O170+P170)</f>
        <v>85.263475</v>
      </c>
      <c r="R170" s="44">
        <f>+T170-S170</f>
        <v>85.266666666666666</v>
      </c>
      <c r="S170" s="44">
        <f>+T170/6</f>
        <v>17.053333333333331</v>
      </c>
      <c r="T170" s="65">
        <f t="shared" si="180"/>
        <v>102.32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55.11</v>
      </c>
      <c r="I171" s="44">
        <f>ROUND(H171*$I$10,2)</f>
        <v>13.78</v>
      </c>
      <c r="J171" s="44">
        <f>ROUND(2.175*0.95,2)</f>
        <v>2.0699999999999998</v>
      </c>
      <c r="K171" s="43">
        <f>ROUND((H171+I171)*J171,2)</f>
        <v>142.6</v>
      </c>
      <c r="L171" s="44">
        <f t="shared" si="178"/>
        <v>31.372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376.38798499999996</v>
      </c>
      <c r="P171" s="45">
        <f t="shared" si="160"/>
        <v>15.84</v>
      </c>
      <c r="Q171" s="44">
        <f>SUM(O171+P171)</f>
        <v>392.22798499999993</v>
      </c>
      <c r="R171" s="44">
        <f t="shared" ref="R171:R172" si="181">+T171-S171</f>
        <v>392.22500000000002</v>
      </c>
      <c r="S171" s="44">
        <f t="shared" ref="S171:S172" si="182">+T171/6</f>
        <v>78.445000000000007</v>
      </c>
      <c r="T171" s="65">
        <f t="shared" si="180"/>
        <v>470.67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55.11</v>
      </c>
      <c r="I172" s="44">
        <f>ROUND(H172*$I$10,2)</f>
        <v>13.78</v>
      </c>
      <c r="J172" s="44">
        <f>ROUND(4.208*0.95,2)</f>
        <v>4</v>
      </c>
      <c r="K172" s="43">
        <f>ROUND((H172+I172)*J172,2)</f>
        <v>275.56</v>
      </c>
      <c r="L172" s="44">
        <f t="shared" si="178"/>
        <v>60.623200000000004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727.3252</v>
      </c>
      <c r="P172" s="45">
        <f t="shared" si="160"/>
        <v>30.6</v>
      </c>
      <c r="Q172" s="44">
        <f>SUM(O172+P172)</f>
        <v>757.92520000000002</v>
      </c>
      <c r="R172" s="44">
        <f t="shared" si="181"/>
        <v>757.92499999999995</v>
      </c>
      <c r="S172" s="44">
        <f t="shared" si="182"/>
        <v>151.58500000000001</v>
      </c>
      <c r="T172" s="65">
        <f t="shared" si="180"/>
        <v>909.51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55.11</v>
      </c>
      <c r="I174" s="44">
        <f t="shared" ref="I174:I177" si="184">ROUND(H174*$I$10,2)</f>
        <v>13.78</v>
      </c>
      <c r="J174" s="44">
        <f>ROUND((0.208+0.1)*0.95,2)</f>
        <v>0.28999999999999998</v>
      </c>
      <c r="K174" s="43">
        <f t="shared" ref="K174:K177" si="185">ROUND((H174+I174)*J174,2)</f>
        <v>19.98</v>
      </c>
      <c r="L174" s="44">
        <f t="shared" ref="L174:L177" si="186">(K174*$L$10)</f>
        <v>4.3956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52.733395000000002</v>
      </c>
      <c r="P174" s="45">
        <f t="shared" ref="P174:P177" si="189">ROUND(J174*$P$10,2)</f>
        <v>2.2200000000000002</v>
      </c>
      <c r="Q174" s="44">
        <f t="shared" ref="Q174:Q177" si="190">SUM(O174+P174)</f>
        <v>54.953395</v>
      </c>
      <c r="R174" s="44">
        <f t="shared" ref="R174:R177" si="191">+T174-S174</f>
        <v>54.949999999999996</v>
      </c>
      <c r="S174" s="44">
        <f t="shared" ref="S174:S177" si="192">+T174/6</f>
        <v>10.99</v>
      </c>
      <c r="T174" s="65">
        <f t="shared" ref="T174:T177" si="193">ROUND(Q174*$T$10,2)</f>
        <v>65.94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55.11</v>
      </c>
      <c r="I175" s="44">
        <f t="shared" si="184"/>
        <v>13.78</v>
      </c>
      <c r="J175" s="44">
        <f>ROUND((0.475+0.1)*0.95,2)</f>
        <v>0.55000000000000004</v>
      </c>
      <c r="K175" s="43">
        <f t="shared" si="185"/>
        <v>37.89</v>
      </c>
      <c r="L175" s="44">
        <f t="shared" si="186"/>
        <v>8.3358000000000008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100.007825</v>
      </c>
      <c r="P175" s="45">
        <f t="shared" si="189"/>
        <v>4.21</v>
      </c>
      <c r="Q175" s="44">
        <f t="shared" si="190"/>
        <v>104.21782499999999</v>
      </c>
      <c r="R175" s="44">
        <f t="shared" si="191"/>
        <v>104.21666666666667</v>
      </c>
      <c r="S175" s="44">
        <f t="shared" si="192"/>
        <v>20.843333333333334</v>
      </c>
      <c r="T175" s="65">
        <f t="shared" si="193"/>
        <v>125.06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55.11</v>
      </c>
      <c r="I176" s="44">
        <f t="shared" si="184"/>
        <v>13.78</v>
      </c>
      <c r="J176" s="44">
        <f>ROUND((2.175+0.1)*0.95,2)</f>
        <v>2.16</v>
      </c>
      <c r="K176" s="43">
        <f t="shared" si="185"/>
        <v>148.80000000000001</v>
      </c>
      <c r="L176" s="44">
        <f t="shared" si="186"/>
        <v>32.736000000000004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392.75268</v>
      </c>
      <c r="P176" s="45">
        <f t="shared" si="189"/>
        <v>16.52</v>
      </c>
      <c r="Q176" s="44">
        <f t="shared" si="190"/>
        <v>409.27267999999998</v>
      </c>
      <c r="R176" s="44">
        <f t="shared" si="191"/>
        <v>409.27499999999998</v>
      </c>
      <c r="S176" s="44">
        <f t="shared" si="192"/>
        <v>81.855000000000004</v>
      </c>
      <c r="T176" s="65">
        <f t="shared" si="193"/>
        <v>491.13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55.11</v>
      </c>
      <c r="I177" s="44">
        <f t="shared" si="184"/>
        <v>13.78</v>
      </c>
      <c r="J177" s="44">
        <f>ROUND((4.208+0.1)*0.95,2)</f>
        <v>4.09</v>
      </c>
      <c r="K177" s="43">
        <f t="shared" si="185"/>
        <v>281.76</v>
      </c>
      <c r="L177" s="44">
        <f t="shared" si="186"/>
        <v>61.987200000000001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743.68989499999998</v>
      </c>
      <c r="P177" s="45">
        <f t="shared" si="189"/>
        <v>31.29</v>
      </c>
      <c r="Q177" s="44">
        <f t="shared" si="190"/>
        <v>774.97989499999994</v>
      </c>
      <c r="R177" s="44">
        <f t="shared" si="191"/>
        <v>774.98333333333335</v>
      </c>
      <c r="S177" s="44">
        <f t="shared" si="192"/>
        <v>154.99666666666667</v>
      </c>
      <c r="T177" s="65">
        <f t="shared" si="193"/>
        <v>929.98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55.11</v>
      </c>
      <c r="I179" s="44">
        <f>ROUND(H179*$I$10,2)</f>
        <v>13.78</v>
      </c>
      <c r="J179" s="44">
        <f>ROUND(0.508*0.95,2)</f>
        <v>0.48</v>
      </c>
      <c r="K179" s="43">
        <f>ROUND((H179+I179)*J179,2)</f>
        <v>33.07</v>
      </c>
      <c r="L179" s="44">
        <f t="shared" ref="L179:L181" si="195">(K179*$L$10)</f>
        <v>7.2754000000000003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87.282439999999994</v>
      </c>
      <c r="P179" s="45">
        <f t="shared" si="160"/>
        <v>3.67</v>
      </c>
      <c r="Q179" s="44">
        <f>SUM(O179+P179)</f>
        <v>90.952439999999996</v>
      </c>
      <c r="R179" s="44">
        <f t="shared" ref="R179:R181" si="197">+T179-S179</f>
        <v>90.95</v>
      </c>
      <c r="S179" s="44">
        <f t="shared" ref="S179:S181" si="198">+T179/6</f>
        <v>18.190000000000001</v>
      </c>
      <c r="T179" s="65">
        <f t="shared" ref="T179:T181" si="199">ROUND(Q179*$T$10,2)</f>
        <v>109.14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55.11</v>
      </c>
      <c r="I180" s="44">
        <f>ROUND(H180*$I$10,2)</f>
        <v>13.78</v>
      </c>
      <c r="J180" s="44">
        <f>ROUND(2.208*0.95,2)</f>
        <v>2.1</v>
      </c>
      <c r="K180" s="43">
        <f>ROUND((H180+I180)*J180,2)</f>
        <v>144.66999999999999</v>
      </c>
      <c r="L180" s="44">
        <f t="shared" si="195"/>
        <v>31.827399999999997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381.84694999999999</v>
      </c>
      <c r="P180" s="45">
        <f t="shared" si="160"/>
        <v>16.07</v>
      </c>
      <c r="Q180" s="44">
        <f>SUM(O180+P180)</f>
        <v>397.91694999999999</v>
      </c>
      <c r="R180" s="44">
        <f t="shared" si="197"/>
        <v>397.91666666666669</v>
      </c>
      <c r="S180" s="44">
        <f t="shared" si="198"/>
        <v>79.583333333333329</v>
      </c>
      <c r="T180" s="65">
        <f t="shared" si="199"/>
        <v>477.5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55.11</v>
      </c>
      <c r="I181" s="44">
        <f>ROUND(H181*$I$10,2)</f>
        <v>13.78</v>
      </c>
      <c r="J181" s="44">
        <f>ROUND(4.242*0.95,2)</f>
        <v>4.03</v>
      </c>
      <c r="K181" s="43">
        <f>ROUND((H181+I181)*J181,2)</f>
        <v>277.63</v>
      </c>
      <c r="L181" s="44">
        <f t="shared" si="195"/>
        <v>61.078600000000002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732.78416500000003</v>
      </c>
      <c r="P181" s="45">
        <f t="shared" si="160"/>
        <v>30.83</v>
      </c>
      <c r="Q181" s="44">
        <f>SUM(O181+P181)</f>
        <v>763.61416500000007</v>
      </c>
      <c r="R181" s="44">
        <f t="shared" si="197"/>
        <v>763.61666666666667</v>
      </c>
      <c r="S181" s="44">
        <f t="shared" si="198"/>
        <v>152.72333333333333</v>
      </c>
      <c r="T181" s="65">
        <f t="shared" si="199"/>
        <v>916.34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57.82</v>
      </c>
      <c r="I183" s="44">
        <f t="shared" ref="I183:I188" si="201">ROUND(H183*$I$10,2)</f>
        <v>14.46</v>
      </c>
      <c r="J183" s="44">
        <f>ROUND(2.067*0.95,2)</f>
        <v>1.96</v>
      </c>
      <c r="K183" s="43">
        <f t="shared" ref="K183:K188" si="202">ROUND((H183+I183)*J183,2)</f>
        <v>141.66999999999999</v>
      </c>
      <c r="L183" s="44">
        <f t="shared" ref="L183:L188" si="203">(K183*$L$10)</f>
        <v>31.167399999999997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364.49697999999995</v>
      </c>
      <c r="P183" s="45">
        <f t="shared" si="160"/>
        <v>14.99</v>
      </c>
      <c r="Q183" s="44">
        <f t="shared" ref="Q183:Q188" si="206">SUM(O183+P183)</f>
        <v>379.48697999999996</v>
      </c>
      <c r="R183" s="44">
        <f t="shared" ref="R183:R188" si="207">+T183-S183</f>
        <v>379.48333333333335</v>
      </c>
      <c r="S183" s="44">
        <f t="shared" ref="S183:S188" si="208">+T183/6</f>
        <v>75.896666666666661</v>
      </c>
      <c r="T183" s="65">
        <f t="shared" ref="T183:T188" si="209">ROUND(Q183*$T$10,2)</f>
        <v>455.38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57.82</v>
      </c>
      <c r="I184" s="44">
        <f t="shared" si="201"/>
        <v>14.46</v>
      </c>
      <c r="J184" s="44">
        <f>ROUND(3.233*0.95,2)</f>
        <v>3.07</v>
      </c>
      <c r="K184" s="43">
        <f t="shared" si="202"/>
        <v>221.9</v>
      </c>
      <c r="L184" s="44">
        <f t="shared" si="203"/>
        <v>48.818000000000005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570.91948500000001</v>
      </c>
      <c r="P184" s="45">
        <f t="shared" si="160"/>
        <v>23.49</v>
      </c>
      <c r="Q184" s="44">
        <f t="shared" si="206"/>
        <v>594.40948500000002</v>
      </c>
      <c r="R184" s="44">
        <f t="shared" si="207"/>
        <v>594.4083333333333</v>
      </c>
      <c r="S184" s="44">
        <f t="shared" si="208"/>
        <v>118.88166666666666</v>
      </c>
      <c r="T184" s="65">
        <f t="shared" si="209"/>
        <v>713.29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57.82</v>
      </c>
      <c r="I185" s="44">
        <f t="shared" si="201"/>
        <v>14.46</v>
      </c>
      <c r="J185" s="44">
        <f>ROUND(5.233*0.95,2)</f>
        <v>4.97</v>
      </c>
      <c r="K185" s="43">
        <f t="shared" si="202"/>
        <v>359.23</v>
      </c>
      <c r="L185" s="44">
        <f t="shared" si="203"/>
        <v>79.030600000000007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924.25453500000003</v>
      </c>
      <c r="P185" s="45">
        <f t="shared" si="160"/>
        <v>38.020000000000003</v>
      </c>
      <c r="Q185" s="44">
        <f t="shared" si="206"/>
        <v>962.27453500000001</v>
      </c>
      <c r="R185" s="44">
        <f t="shared" si="207"/>
        <v>962.27499999999998</v>
      </c>
      <c r="S185" s="44">
        <f t="shared" si="208"/>
        <v>192.45500000000001</v>
      </c>
      <c r="T185" s="65">
        <f t="shared" si="209"/>
        <v>1154.73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57.82</v>
      </c>
      <c r="I186" s="44">
        <f t="shared" si="201"/>
        <v>14.46</v>
      </c>
      <c r="J186" s="44">
        <f>ROUND(9.233*0.95,2)</f>
        <v>8.77</v>
      </c>
      <c r="K186" s="43">
        <f t="shared" si="202"/>
        <v>633.9</v>
      </c>
      <c r="L186" s="44">
        <f t="shared" si="203"/>
        <v>139.458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1630.9368349999997</v>
      </c>
      <c r="P186" s="45">
        <f t="shared" si="160"/>
        <v>67.09</v>
      </c>
      <c r="Q186" s="44">
        <f t="shared" si="206"/>
        <v>1698.0268349999997</v>
      </c>
      <c r="R186" s="44">
        <f t="shared" si="207"/>
        <v>1698.0250000000001</v>
      </c>
      <c r="S186" s="44">
        <f t="shared" si="208"/>
        <v>339.60500000000002</v>
      </c>
      <c r="T186" s="65">
        <f t="shared" si="209"/>
        <v>2037.63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57.82</v>
      </c>
      <c r="I187" s="44">
        <f t="shared" si="201"/>
        <v>14.46</v>
      </c>
      <c r="J187" s="44">
        <f>ROUND(17.233*0.95,2)</f>
        <v>16.37</v>
      </c>
      <c r="K187" s="43">
        <f t="shared" si="202"/>
        <v>1183.22</v>
      </c>
      <c r="L187" s="44">
        <f t="shared" si="203"/>
        <v>260.30840000000001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3044.2770350000001</v>
      </c>
      <c r="P187" s="45">
        <f t="shared" si="160"/>
        <v>125.23</v>
      </c>
      <c r="Q187" s="44">
        <f t="shared" si="206"/>
        <v>3169.5070350000001</v>
      </c>
      <c r="R187" s="44">
        <f t="shared" si="207"/>
        <v>3169.5083333333332</v>
      </c>
      <c r="S187" s="44">
        <f t="shared" si="208"/>
        <v>633.90166666666664</v>
      </c>
      <c r="T187" s="65">
        <f t="shared" si="209"/>
        <v>3803.41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57.82</v>
      </c>
      <c r="I188" s="44">
        <f t="shared" si="201"/>
        <v>14.46</v>
      </c>
      <c r="J188" s="44">
        <f>ROUND(49.233*0.95,2)</f>
        <v>46.77</v>
      </c>
      <c r="K188" s="43">
        <f t="shared" si="202"/>
        <v>3380.54</v>
      </c>
      <c r="L188" s="44">
        <f t="shared" si="203"/>
        <v>743.71879999999999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8697.686635</v>
      </c>
      <c r="P188" s="45">
        <f t="shared" si="160"/>
        <v>357.79</v>
      </c>
      <c r="Q188" s="44">
        <f t="shared" si="206"/>
        <v>9055.4766350000009</v>
      </c>
      <c r="R188" s="44">
        <f t="shared" si="207"/>
        <v>9055.4750000000004</v>
      </c>
      <c r="S188" s="44">
        <f t="shared" si="208"/>
        <v>1811.095</v>
      </c>
      <c r="T188" s="65">
        <f t="shared" si="209"/>
        <v>10866.57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57.82</v>
      </c>
      <c r="I190" s="44">
        <f t="shared" ref="I190:I199" si="211">ROUND(H190*$I$10,2)</f>
        <v>14.46</v>
      </c>
      <c r="J190" s="44">
        <f>ROUND(0.283*0.95,2)</f>
        <v>0.27</v>
      </c>
      <c r="K190" s="43">
        <f t="shared" ref="K190:K199" si="212">ROUND((H190+I190)*J190,2)</f>
        <v>19.52</v>
      </c>
      <c r="L190" s="44">
        <f t="shared" ref="L190:L199" si="213">(K190*$L$10)</f>
        <v>4.2943999999999996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50.216484999999999</v>
      </c>
      <c r="P190" s="45">
        <f t="shared" si="160"/>
        <v>2.0699999999999998</v>
      </c>
      <c r="Q190" s="44">
        <f t="shared" ref="Q190:Q199" si="216">SUM(O190+P190)</f>
        <v>52.286484999999999</v>
      </c>
      <c r="R190" s="44">
        <f t="shared" ref="R190:R199" si="217">+T190-S190</f>
        <v>52.283333333333331</v>
      </c>
      <c r="S190" s="44">
        <f t="shared" ref="S190:S199" si="218">+T190/6</f>
        <v>10.456666666666667</v>
      </c>
      <c r="T190" s="65">
        <f t="shared" ref="T190:T199" si="219">ROUND(Q190*$T$10,2)</f>
        <v>62.74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57.82</v>
      </c>
      <c r="I191" s="44">
        <f t="shared" si="211"/>
        <v>14.46</v>
      </c>
      <c r="J191" s="44">
        <f>ROUND(0.455*0.95,2)</f>
        <v>0.43</v>
      </c>
      <c r="K191" s="43">
        <f t="shared" si="212"/>
        <v>31.08</v>
      </c>
      <c r="L191" s="44">
        <f t="shared" si="213"/>
        <v>6.8375999999999992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79.965365000000006</v>
      </c>
      <c r="P191" s="45">
        <f t="shared" si="160"/>
        <v>3.29</v>
      </c>
      <c r="Q191" s="44">
        <f t="shared" si="216"/>
        <v>83.255365000000012</v>
      </c>
      <c r="R191" s="44">
        <f t="shared" si="217"/>
        <v>83.258333333333326</v>
      </c>
      <c r="S191" s="44">
        <f t="shared" si="218"/>
        <v>16.651666666666667</v>
      </c>
      <c r="T191" s="65">
        <f t="shared" si="219"/>
        <v>99.91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57.82</v>
      </c>
      <c r="I192" s="44">
        <f t="shared" si="211"/>
        <v>14.46</v>
      </c>
      <c r="J192" s="44">
        <f>ROUND(0.767*0.95,2)</f>
        <v>0.73</v>
      </c>
      <c r="K192" s="43">
        <f t="shared" si="212"/>
        <v>52.76</v>
      </c>
      <c r="L192" s="44">
        <f t="shared" si="213"/>
        <v>11.607199999999999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135.75061499999998</v>
      </c>
      <c r="P192" s="45">
        <f t="shared" si="160"/>
        <v>5.58</v>
      </c>
      <c r="Q192" s="44">
        <f t="shared" si="216"/>
        <v>141.33061499999999</v>
      </c>
      <c r="R192" s="44">
        <f t="shared" si="217"/>
        <v>141.33333333333331</v>
      </c>
      <c r="S192" s="44">
        <f t="shared" si="218"/>
        <v>28.266666666666666</v>
      </c>
      <c r="T192" s="65">
        <f t="shared" si="219"/>
        <v>169.6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57.82</v>
      </c>
      <c r="I193" s="44">
        <f t="shared" si="211"/>
        <v>14.46</v>
      </c>
      <c r="J193" s="44">
        <f>ROUND(1.583*0.95,2)</f>
        <v>1.5</v>
      </c>
      <c r="K193" s="43">
        <f t="shared" si="212"/>
        <v>108.42</v>
      </c>
      <c r="L193" s="44">
        <f t="shared" si="213"/>
        <v>23.852399999999999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278.95065</v>
      </c>
      <c r="P193" s="45">
        <f t="shared" si="160"/>
        <v>11.48</v>
      </c>
      <c r="Q193" s="44">
        <f t="shared" si="216"/>
        <v>290.43065000000001</v>
      </c>
      <c r="R193" s="44">
        <f t="shared" si="217"/>
        <v>290.43333333333334</v>
      </c>
      <c r="S193" s="44">
        <f t="shared" si="218"/>
        <v>58.086666666666666</v>
      </c>
      <c r="T193" s="65">
        <f t="shared" si="219"/>
        <v>348.52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57.82</v>
      </c>
      <c r="I194" s="44">
        <f t="shared" si="211"/>
        <v>14.46</v>
      </c>
      <c r="J194" s="44">
        <f>ROUND(3.183*0.95,2)</f>
        <v>3.02</v>
      </c>
      <c r="K194" s="43">
        <f t="shared" si="212"/>
        <v>218.29</v>
      </c>
      <c r="L194" s="44">
        <f t="shared" si="213"/>
        <v>48.023800000000001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561.62601000000006</v>
      </c>
      <c r="P194" s="45">
        <f t="shared" si="160"/>
        <v>23.1</v>
      </c>
      <c r="Q194" s="44">
        <f t="shared" si="216"/>
        <v>584.72601000000009</v>
      </c>
      <c r="R194" s="44">
        <f t="shared" si="217"/>
        <v>584.72499999999991</v>
      </c>
      <c r="S194" s="44">
        <f t="shared" si="218"/>
        <v>116.94499999999999</v>
      </c>
      <c r="T194" s="65">
        <f t="shared" si="219"/>
        <v>701.67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57.82</v>
      </c>
      <c r="I195" s="44">
        <f t="shared" si="211"/>
        <v>14.46</v>
      </c>
      <c r="J195" s="44">
        <f>ROUND((3.183+1)*0.95,2)</f>
        <v>3.97</v>
      </c>
      <c r="K195" s="43">
        <f t="shared" si="212"/>
        <v>286.95</v>
      </c>
      <c r="L195" s="44">
        <f t="shared" si="213"/>
        <v>63.128999999999998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738.28743500000007</v>
      </c>
      <c r="P195" s="45">
        <f t="shared" si="160"/>
        <v>30.37</v>
      </c>
      <c r="Q195" s="44">
        <f t="shared" si="216"/>
        <v>768.65743500000008</v>
      </c>
      <c r="R195" s="44">
        <f t="shared" si="217"/>
        <v>768.6583333333333</v>
      </c>
      <c r="S195" s="44">
        <f t="shared" si="218"/>
        <v>153.73166666666665</v>
      </c>
      <c r="T195" s="65">
        <f t="shared" si="219"/>
        <v>922.39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57.82</v>
      </c>
      <c r="I196" s="44">
        <f t="shared" si="211"/>
        <v>14.46</v>
      </c>
      <c r="J196" s="44">
        <f>ROUND((4.183+1)*0.95,2)</f>
        <v>4.92</v>
      </c>
      <c r="K196" s="43">
        <f t="shared" si="212"/>
        <v>355.62</v>
      </c>
      <c r="L196" s="44">
        <f t="shared" si="213"/>
        <v>78.236400000000003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914.96105999999986</v>
      </c>
      <c r="P196" s="45">
        <f t="shared" si="160"/>
        <v>37.64</v>
      </c>
      <c r="Q196" s="44">
        <f t="shared" si="216"/>
        <v>952.60105999999985</v>
      </c>
      <c r="R196" s="44">
        <f t="shared" si="217"/>
        <v>952.59999999999991</v>
      </c>
      <c r="S196" s="44">
        <f t="shared" si="218"/>
        <v>190.51999999999998</v>
      </c>
      <c r="T196" s="65">
        <f t="shared" si="219"/>
        <v>1143.1199999999999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57.82</v>
      </c>
      <c r="I197" s="44">
        <f t="shared" si="211"/>
        <v>14.46</v>
      </c>
      <c r="J197" s="44">
        <f>ROUND((5.183+1)*0.95,2)</f>
        <v>5.87</v>
      </c>
      <c r="K197" s="43">
        <f t="shared" si="212"/>
        <v>424.28</v>
      </c>
      <c r="L197" s="44">
        <f t="shared" si="213"/>
        <v>93.3416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1091.6224849999999</v>
      </c>
      <c r="P197" s="45">
        <f t="shared" si="160"/>
        <v>44.91</v>
      </c>
      <c r="Q197" s="44">
        <f t="shared" si="216"/>
        <v>1136.532485</v>
      </c>
      <c r="R197" s="44">
        <f t="shared" si="217"/>
        <v>1136.5333333333333</v>
      </c>
      <c r="S197" s="44">
        <f t="shared" si="218"/>
        <v>227.30666666666664</v>
      </c>
      <c r="T197" s="65">
        <f t="shared" si="219"/>
        <v>1363.84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57.82</v>
      </c>
      <c r="I198" s="44">
        <f t="shared" si="211"/>
        <v>14.46</v>
      </c>
      <c r="J198" s="44">
        <f>ROUND((6.183+1)*0.95,2)</f>
        <v>6.82</v>
      </c>
      <c r="K198" s="43">
        <f t="shared" si="212"/>
        <v>492.95</v>
      </c>
      <c r="L198" s="44">
        <f t="shared" si="213"/>
        <v>108.449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1268.29611</v>
      </c>
      <c r="P198" s="45">
        <f t="shared" si="160"/>
        <v>52.17</v>
      </c>
      <c r="Q198" s="44">
        <f t="shared" si="216"/>
        <v>1320.4661100000001</v>
      </c>
      <c r="R198" s="44">
        <f t="shared" si="217"/>
        <v>1320.4666666666667</v>
      </c>
      <c r="S198" s="44">
        <f t="shared" si="218"/>
        <v>264.09333333333331</v>
      </c>
      <c r="T198" s="65">
        <f t="shared" si="219"/>
        <v>1584.56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57.82</v>
      </c>
      <c r="I199" s="44">
        <f t="shared" si="211"/>
        <v>14.46</v>
      </c>
      <c r="J199" s="44">
        <f>ROUND((7.183+1)*0.95,2)</f>
        <v>7.77</v>
      </c>
      <c r="K199" s="43">
        <f t="shared" si="212"/>
        <v>561.62</v>
      </c>
      <c r="L199" s="44">
        <f t="shared" si="213"/>
        <v>123.5564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1444.9697350000001</v>
      </c>
      <c r="P199" s="45">
        <f t="shared" si="160"/>
        <v>59.44</v>
      </c>
      <c r="Q199" s="44">
        <f t="shared" si="216"/>
        <v>1504.4097350000002</v>
      </c>
      <c r="R199" s="44">
        <f t="shared" si="217"/>
        <v>1504.4083333333333</v>
      </c>
      <c r="S199" s="44">
        <f t="shared" si="218"/>
        <v>300.88166666666666</v>
      </c>
      <c r="T199" s="65">
        <f t="shared" si="219"/>
        <v>1805.29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57.82</v>
      </c>
      <c r="I201" s="44">
        <f t="shared" ref="I201:I210" si="221">ROUND(H201*$I$10,2)</f>
        <v>14.46</v>
      </c>
      <c r="J201" s="44">
        <f>ROUND(0.167*0.95,2)</f>
        <v>0.16</v>
      </c>
      <c r="K201" s="43">
        <f t="shared" ref="K201:K210" si="222">ROUND((H201+I201)*J201,2)</f>
        <v>11.56</v>
      </c>
      <c r="L201" s="44">
        <f t="shared" ref="L201:L210" si="223">(K201*$L$10)</f>
        <v>2.5432000000000001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29.74888</v>
      </c>
      <c r="P201" s="45">
        <f t="shared" si="160"/>
        <v>1.22</v>
      </c>
      <c r="Q201" s="44">
        <f t="shared" ref="Q201:Q210" si="226">SUM(O201+P201)</f>
        <v>30.968879999999999</v>
      </c>
      <c r="R201" s="44">
        <f t="shared" ref="R201:R210" si="227">+T201-S201</f>
        <v>30.966666666666665</v>
      </c>
      <c r="S201" s="44">
        <f t="shared" ref="S201:S210" si="228">+T201/6</f>
        <v>6.1933333333333325</v>
      </c>
      <c r="T201" s="65">
        <f t="shared" ref="T201:T210" si="229">ROUND(Q201*$T$10,2)</f>
        <v>37.159999999999997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57.82</v>
      </c>
      <c r="I202" s="44">
        <f t="shared" si="221"/>
        <v>14.46</v>
      </c>
      <c r="J202" s="44">
        <f>ROUND(0.3*0.95,2)</f>
        <v>0.28999999999999998</v>
      </c>
      <c r="K202" s="43">
        <f t="shared" si="222"/>
        <v>20.96</v>
      </c>
      <c r="L202" s="44">
        <f t="shared" si="223"/>
        <v>4.6112000000000002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53.928995</v>
      </c>
      <c r="P202" s="45">
        <f t="shared" si="160"/>
        <v>2.2200000000000002</v>
      </c>
      <c r="Q202" s="44">
        <f t="shared" si="226"/>
        <v>56.148994999999999</v>
      </c>
      <c r="R202" s="44">
        <f t="shared" si="227"/>
        <v>56.15</v>
      </c>
      <c r="S202" s="44">
        <f t="shared" si="228"/>
        <v>11.229999999999999</v>
      </c>
      <c r="T202" s="65">
        <f t="shared" si="229"/>
        <v>67.38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57.82</v>
      </c>
      <c r="I203" s="44">
        <f t="shared" si="221"/>
        <v>14.46</v>
      </c>
      <c r="J203" s="44">
        <f>ROUND(0.513*0.95,2)</f>
        <v>0.49</v>
      </c>
      <c r="K203" s="43">
        <f t="shared" si="222"/>
        <v>35.42</v>
      </c>
      <c r="L203" s="44">
        <f t="shared" si="223"/>
        <v>7.7924000000000007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91.127294999999989</v>
      </c>
      <c r="P203" s="45">
        <f t="shared" si="160"/>
        <v>3.75</v>
      </c>
      <c r="Q203" s="44">
        <f t="shared" si="226"/>
        <v>94.877294999999989</v>
      </c>
      <c r="R203" s="44">
        <f t="shared" si="227"/>
        <v>94.875</v>
      </c>
      <c r="S203" s="44">
        <f t="shared" si="228"/>
        <v>18.974999999999998</v>
      </c>
      <c r="T203" s="65">
        <f t="shared" si="229"/>
        <v>113.85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57.82</v>
      </c>
      <c r="I204" s="44">
        <f t="shared" si="221"/>
        <v>14.46</v>
      </c>
      <c r="J204" s="44">
        <f>ROUND(0.75*0.95,2)</f>
        <v>0.71</v>
      </c>
      <c r="K204" s="43">
        <f t="shared" si="222"/>
        <v>51.32</v>
      </c>
      <c r="L204" s="44">
        <f t="shared" si="223"/>
        <v>11.2904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132.038105</v>
      </c>
      <c r="P204" s="45">
        <f t="shared" si="160"/>
        <v>5.43</v>
      </c>
      <c r="Q204" s="44">
        <f t="shared" si="226"/>
        <v>137.46810500000001</v>
      </c>
      <c r="R204" s="44">
        <f t="shared" si="227"/>
        <v>137.46666666666667</v>
      </c>
      <c r="S204" s="44">
        <f t="shared" si="228"/>
        <v>27.493333333333336</v>
      </c>
      <c r="T204" s="65">
        <f t="shared" si="229"/>
        <v>164.96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57.82</v>
      </c>
      <c r="I205" s="44">
        <f t="shared" si="221"/>
        <v>14.46</v>
      </c>
      <c r="J205" s="44">
        <f>ROUND(1.367*0.95,2)</f>
        <v>1.3</v>
      </c>
      <c r="K205" s="43">
        <f t="shared" si="222"/>
        <v>93.96</v>
      </c>
      <c r="L205" s="44">
        <f t="shared" si="223"/>
        <v>20.671199999999999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241.75234999999998</v>
      </c>
      <c r="P205" s="45">
        <f t="shared" si="160"/>
        <v>9.9499999999999993</v>
      </c>
      <c r="Q205" s="44">
        <f t="shared" si="226"/>
        <v>251.70234999999997</v>
      </c>
      <c r="R205" s="44">
        <f t="shared" si="227"/>
        <v>251.70000000000002</v>
      </c>
      <c r="S205" s="44">
        <f t="shared" si="228"/>
        <v>50.34</v>
      </c>
      <c r="T205" s="65">
        <f t="shared" si="229"/>
        <v>302.04000000000002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57.82</v>
      </c>
      <c r="I206" s="44">
        <f t="shared" si="221"/>
        <v>14.46</v>
      </c>
      <c r="J206" s="44">
        <f>ROUND((1.367+0.6)*0.95,2)</f>
        <v>1.87</v>
      </c>
      <c r="K206" s="43">
        <f t="shared" si="222"/>
        <v>135.16</v>
      </c>
      <c r="L206" s="44">
        <f t="shared" si="223"/>
        <v>29.735199999999999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347.75408499999998</v>
      </c>
      <c r="P206" s="45">
        <f t="shared" si="160"/>
        <v>14.31</v>
      </c>
      <c r="Q206" s="44">
        <f t="shared" si="226"/>
        <v>362.06408499999998</v>
      </c>
      <c r="R206" s="44">
        <f t="shared" si="227"/>
        <v>362.06666666666666</v>
      </c>
      <c r="S206" s="44">
        <f t="shared" si="228"/>
        <v>72.413333333333341</v>
      </c>
      <c r="T206" s="65">
        <f t="shared" si="229"/>
        <v>434.48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57.82</v>
      </c>
      <c r="I207" s="44">
        <f t="shared" si="221"/>
        <v>14.46</v>
      </c>
      <c r="J207" s="44">
        <f>ROUND((1.967+0.6)*0.95,2)</f>
        <v>2.44</v>
      </c>
      <c r="K207" s="43">
        <f t="shared" si="222"/>
        <v>176.36</v>
      </c>
      <c r="L207" s="44">
        <f t="shared" si="223"/>
        <v>38.799200000000006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453.75582000000003</v>
      </c>
      <c r="P207" s="45">
        <f t="shared" si="160"/>
        <v>18.670000000000002</v>
      </c>
      <c r="Q207" s="44">
        <f t="shared" si="226"/>
        <v>472.42582000000004</v>
      </c>
      <c r="R207" s="44">
        <f t="shared" si="227"/>
        <v>472.42499999999995</v>
      </c>
      <c r="S207" s="44">
        <f t="shared" si="228"/>
        <v>94.484999999999999</v>
      </c>
      <c r="T207" s="65">
        <f t="shared" si="229"/>
        <v>566.91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57.82</v>
      </c>
      <c r="I208" s="44">
        <f t="shared" si="221"/>
        <v>14.46</v>
      </c>
      <c r="J208" s="44">
        <f>ROUND((2.567+0.6)*0.95,2)</f>
        <v>3.01</v>
      </c>
      <c r="K208" s="43">
        <f t="shared" si="222"/>
        <v>217.56</v>
      </c>
      <c r="L208" s="44">
        <f t="shared" si="223"/>
        <v>47.863199999999999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559.75755500000002</v>
      </c>
      <c r="P208" s="45">
        <f t="shared" si="160"/>
        <v>23.03</v>
      </c>
      <c r="Q208" s="44">
        <f t="shared" si="226"/>
        <v>582.787555</v>
      </c>
      <c r="R208" s="44">
        <f t="shared" si="227"/>
        <v>582.79166666666674</v>
      </c>
      <c r="S208" s="44">
        <f t="shared" si="228"/>
        <v>116.55833333333334</v>
      </c>
      <c r="T208" s="65">
        <f t="shared" si="229"/>
        <v>699.35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57.82</v>
      </c>
      <c r="I209" s="44">
        <f t="shared" si="221"/>
        <v>14.46</v>
      </c>
      <c r="J209" s="44">
        <f>ROUND((3.167+0.6)*0.95,2)</f>
        <v>3.58</v>
      </c>
      <c r="K209" s="43">
        <f t="shared" si="222"/>
        <v>258.76</v>
      </c>
      <c r="L209" s="44">
        <f t="shared" si="223"/>
        <v>56.927199999999999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665.75928999999996</v>
      </c>
      <c r="P209" s="45">
        <f t="shared" si="160"/>
        <v>27.39</v>
      </c>
      <c r="Q209" s="44">
        <f t="shared" si="226"/>
        <v>693.14928999999995</v>
      </c>
      <c r="R209" s="44">
        <f t="shared" si="227"/>
        <v>693.15</v>
      </c>
      <c r="S209" s="44">
        <f t="shared" si="228"/>
        <v>138.63</v>
      </c>
      <c r="T209" s="65">
        <f t="shared" si="229"/>
        <v>831.78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57.82</v>
      </c>
      <c r="I210" s="44">
        <f t="shared" si="221"/>
        <v>14.46</v>
      </c>
      <c r="J210" s="44">
        <f>ROUND((3.767+0.6)*0.95,2)</f>
        <v>4.1500000000000004</v>
      </c>
      <c r="K210" s="43">
        <f t="shared" si="222"/>
        <v>299.95999999999998</v>
      </c>
      <c r="L210" s="44">
        <f t="shared" si="223"/>
        <v>65.991199999999992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771.76102500000002</v>
      </c>
      <c r="P210" s="45">
        <f t="shared" si="160"/>
        <v>31.75</v>
      </c>
      <c r="Q210" s="44">
        <f t="shared" si="226"/>
        <v>803.51102500000002</v>
      </c>
      <c r="R210" s="44">
        <f t="shared" si="227"/>
        <v>803.50833333333333</v>
      </c>
      <c r="S210" s="44">
        <f t="shared" si="228"/>
        <v>160.70166666666668</v>
      </c>
      <c r="T210" s="65">
        <f t="shared" si="229"/>
        <v>964.21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57.82</v>
      </c>
      <c r="I212" s="44">
        <f t="shared" ref="I212:I240" si="231">ROUND(H212*$I$10,2)</f>
        <v>14.46</v>
      </c>
      <c r="J212" s="44">
        <f>ROUND(0.275*0.95,2)</f>
        <v>0.26</v>
      </c>
      <c r="K212" s="43">
        <f t="shared" ref="K212:K240" si="232">ROUND((H212+I212)*J212,2)</f>
        <v>18.79</v>
      </c>
      <c r="L212" s="44">
        <f t="shared" ref="L212:L244" si="233">(K212*$L$10)</f>
        <v>4.1337999999999999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48.348030000000001</v>
      </c>
      <c r="P212" s="45">
        <f t="shared" si="160"/>
        <v>1.99</v>
      </c>
      <c r="Q212" s="44">
        <f t="shared" ref="Q212:Q240" si="236">SUM(O212+P212)</f>
        <v>50.338030000000003</v>
      </c>
      <c r="R212" s="44">
        <f t="shared" ref="R212:R240" si="237">+T212-S212</f>
        <v>50.341666666666661</v>
      </c>
      <c r="S212" s="44">
        <f t="shared" ref="S212:S240" si="238">+T212/6</f>
        <v>10.068333333333333</v>
      </c>
      <c r="T212" s="65">
        <f t="shared" ref="T212:T271" si="239">ROUND(Q212*$T$10,2)</f>
        <v>60.41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57.82</v>
      </c>
      <c r="I213" s="44">
        <f t="shared" si="231"/>
        <v>14.46</v>
      </c>
      <c r="J213" s="44">
        <f>ROUND(0.441*0.95,2)</f>
        <v>0.42</v>
      </c>
      <c r="K213" s="43">
        <f t="shared" si="232"/>
        <v>30.36</v>
      </c>
      <c r="L213" s="44">
        <f t="shared" si="233"/>
        <v>6.6791999999999998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78.109109999999987</v>
      </c>
      <c r="P213" s="45">
        <f t="shared" si="160"/>
        <v>3.21</v>
      </c>
      <c r="Q213" s="44">
        <f t="shared" si="236"/>
        <v>81.319109999999981</v>
      </c>
      <c r="R213" s="44">
        <f t="shared" si="237"/>
        <v>81.316666666666663</v>
      </c>
      <c r="S213" s="44">
        <f t="shared" si="238"/>
        <v>16.263333333333332</v>
      </c>
      <c r="T213" s="65">
        <f t="shared" si="239"/>
        <v>97.58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57.82</v>
      </c>
      <c r="I214" s="44">
        <f t="shared" si="231"/>
        <v>14.46</v>
      </c>
      <c r="J214" s="44">
        <f>ROUND(0.708*0.95,2)</f>
        <v>0.67</v>
      </c>
      <c r="K214" s="43">
        <f t="shared" si="232"/>
        <v>48.43</v>
      </c>
      <c r="L214" s="44">
        <f t="shared" si="233"/>
        <v>10.6546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124.60088500000001</v>
      </c>
      <c r="P214" s="45">
        <f t="shared" si="160"/>
        <v>5.13</v>
      </c>
      <c r="Q214" s="44">
        <f t="shared" si="236"/>
        <v>129.730885</v>
      </c>
      <c r="R214" s="44">
        <f t="shared" si="237"/>
        <v>129.73333333333335</v>
      </c>
      <c r="S214" s="44">
        <f t="shared" si="238"/>
        <v>25.946666666666669</v>
      </c>
      <c r="T214" s="65">
        <f t="shared" si="239"/>
        <v>155.68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57.82</v>
      </c>
      <c r="I215" s="44">
        <f t="shared" si="231"/>
        <v>14.46</v>
      </c>
      <c r="J215" s="44">
        <f>ROUND(1.358*0.95,2)</f>
        <v>1.29</v>
      </c>
      <c r="K215" s="43">
        <f t="shared" si="232"/>
        <v>93.24</v>
      </c>
      <c r="L215" s="44">
        <f t="shared" si="233"/>
        <v>20.512799999999999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239.896095</v>
      </c>
      <c r="P215" s="45">
        <f t="shared" si="160"/>
        <v>9.8699999999999992</v>
      </c>
      <c r="Q215" s="44">
        <f t="shared" si="236"/>
        <v>249.76609500000001</v>
      </c>
      <c r="R215" s="44">
        <f t="shared" si="237"/>
        <v>249.76666666666668</v>
      </c>
      <c r="S215" s="44">
        <f t="shared" si="238"/>
        <v>49.95333333333334</v>
      </c>
      <c r="T215" s="65">
        <f t="shared" si="239"/>
        <v>299.72000000000003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57.82</v>
      </c>
      <c r="I216" s="44">
        <f t="shared" si="231"/>
        <v>14.46</v>
      </c>
      <c r="J216" s="44">
        <f>ROUND(2.608*0.95,2)</f>
        <v>2.48</v>
      </c>
      <c r="K216" s="43">
        <f t="shared" si="232"/>
        <v>179.25</v>
      </c>
      <c r="L216" s="44">
        <f t="shared" si="233"/>
        <v>39.435000000000002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461.19304</v>
      </c>
      <c r="P216" s="45">
        <f t="shared" si="160"/>
        <v>18.97</v>
      </c>
      <c r="Q216" s="44">
        <f t="shared" si="236"/>
        <v>480.16304000000002</v>
      </c>
      <c r="R216" s="44">
        <f t="shared" si="237"/>
        <v>480.16666666666669</v>
      </c>
      <c r="S216" s="44">
        <f t="shared" si="238"/>
        <v>96.033333333333346</v>
      </c>
      <c r="T216" s="65">
        <f t="shared" si="239"/>
        <v>576.20000000000005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57.82</v>
      </c>
      <c r="I217" s="44">
        <f t="shared" si="231"/>
        <v>14.46</v>
      </c>
      <c r="J217" s="44">
        <f>ROUND((2.608+0.9)*0.95,2)</f>
        <v>3.33</v>
      </c>
      <c r="K217" s="43">
        <f t="shared" si="232"/>
        <v>240.69</v>
      </c>
      <c r="L217" s="44">
        <f t="shared" si="233"/>
        <v>52.951799999999999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619.267515</v>
      </c>
      <c r="P217" s="45">
        <f t="shared" si="160"/>
        <v>25.47</v>
      </c>
      <c r="Q217" s="44">
        <f t="shared" si="236"/>
        <v>644.73751500000003</v>
      </c>
      <c r="R217" s="44">
        <f t="shared" si="237"/>
        <v>644.74166666666667</v>
      </c>
      <c r="S217" s="44">
        <f t="shared" si="238"/>
        <v>128.94833333333335</v>
      </c>
      <c r="T217" s="65">
        <f t="shared" si="239"/>
        <v>773.69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57.82</v>
      </c>
      <c r="I218" s="44">
        <f t="shared" si="231"/>
        <v>14.46</v>
      </c>
      <c r="J218" s="44">
        <f>ROUND((3.508+0.9)*0.95,2)</f>
        <v>4.1900000000000004</v>
      </c>
      <c r="K218" s="43">
        <f t="shared" si="232"/>
        <v>302.85000000000002</v>
      </c>
      <c r="L218" s="44">
        <f t="shared" si="233"/>
        <v>66.62700000000001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779.19824500000004</v>
      </c>
      <c r="P218" s="45">
        <f t="shared" si="160"/>
        <v>32.049999999999997</v>
      </c>
      <c r="Q218" s="44">
        <f t="shared" si="236"/>
        <v>811.248245</v>
      </c>
      <c r="R218" s="44">
        <f t="shared" si="237"/>
        <v>811.25</v>
      </c>
      <c r="S218" s="44">
        <f t="shared" si="238"/>
        <v>162.25</v>
      </c>
      <c r="T218" s="65">
        <f t="shared" si="239"/>
        <v>973.5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57.82</v>
      </c>
      <c r="I219" s="44">
        <f t="shared" si="231"/>
        <v>14.46</v>
      </c>
      <c r="J219" s="44">
        <f>ROUND((4.408+0.9)*0.95,2)</f>
        <v>5.04</v>
      </c>
      <c r="K219" s="43">
        <f t="shared" si="232"/>
        <v>364.29</v>
      </c>
      <c r="L219" s="44">
        <f t="shared" si="233"/>
        <v>80.143799999999999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937.27272000000005</v>
      </c>
      <c r="P219" s="45">
        <f t="shared" si="160"/>
        <v>38.56</v>
      </c>
      <c r="Q219" s="44">
        <f t="shared" si="236"/>
        <v>975.83272000000011</v>
      </c>
      <c r="R219" s="44">
        <f t="shared" si="237"/>
        <v>975.83333333333337</v>
      </c>
      <c r="S219" s="44">
        <f t="shared" si="238"/>
        <v>195.16666666666666</v>
      </c>
      <c r="T219" s="65">
        <f t="shared" si="239"/>
        <v>1171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57.82</v>
      </c>
      <c r="I220" s="44">
        <f t="shared" si="231"/>
        <v>14.46</v>
      </c>
      <c r="J220" s="44">
        <f>ROUND((5.308+0.9)*0.95,2)</f>
        <v>5.9</v>
      </c>
      <c r="K220" s="43">
        <f t="shared" si="232"/>
        <v>426.45</v>
      </c>
      <c r="L220" s="44">
        <f t="shared" si="233"/>
        <v>93.819000000000003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1097.20345</v>
      </c>
      <c r="P220" s="45">
        <f t="shared" si="160"/>
        <v>45.14</v>
      </c>
      <c r="Q220" s="44">
        <f t="shared" si="236"/>
        <v>1142.3434500000001</v>
      </c>
      <c r="R220" s="44">
        <f t="shared" si="237"/>
        <v>1142.3416666666667</v>
      </c>
      <c r="S220" s="44">
        <f t="shared" si="238"/>
        <v>228.46833333333333</v>
      </c>
      <c r="T220" s="65">
        <f t="shared" si="239"/>
        <v>1370.81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57.82</v>
      </c>
      <c r="I221" s="44">
        <f t="shared" si="231"/>
        <v>14.46</v>
      </c>
      <c r="J221" s="44">
        <f>ROUND((6.208+0.9)*0.95,2)</f>
        <v>6.75</v>
      </c>
      <c r="K221" s="43">
        <f t="shared" si="232"/>
        <v>487.89</v>
      </c>
      <c r="L221" s="44">
        <f t="shared" si="233"/>
        <v>107.33579999999999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1255.2779249999999</v>
      </c>
      <c r="P221" s="45">
        <f t="shared" si="160"/>
        <v>51.64</v>
      </c>
      <c r="Q221" s="44">
        <f t="shared" si="236"/>
        <v>1306.917925</v>
      </c>
      <c r="R221" s="44">
        <f t="shared" si="237"/>
        <v>1306.9166666666665</v>
      </c>
      <c r="S221" s="44">
        <f t="shared" si="238"/>
        <v>261.38333333333333</v>
      </c>
      <c r="T221" s="65">
        <f t="shared" si="239"/>
        <v>1568.3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57.82</v>
      </c>
      <c r="I222" s="44">
        <f t="shared" si="231"/>
        <v>14.46</v>
      </c>
      <c r="J222" s="44">
        <f>ROUND(0.467*0.95,2)</f>
        <v>0.44</v>
      </c>
      <c r="K222" s="43">
        <f t="shared" si="232"/>
        <v>31.8</v>
      </c>
      <c r="L222" s="44">
        <f t="shared" si="233"/>
        <v>6.9960000000000004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81.821619999999996</v>
      </c>
      <c r="P222" s="45">
        <f t="shared" si="160"/>
        <v>3.37</v>
      </c>
      <c r="Q222" s="44">
        <f t="shared" si="236"/>
        <v>85.19162</v>
      </c>
      <c r="R222" s="44">
        <f t="shared" si="237"/>
        <v>85.191666666666663</v>
      </c>
      <c r="S222" s="44">
        <f t="shared" si="238"/>
        <v>17.038333333333334</v>
      </c>
      <c r="T222" s="65">
        <f t="shared" si="239"/>
        <v>102.23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55.11</v>
      </c>
      <c r="I223" s="44">
        <f t="shared" si="231"/>
        <v>13.78</v>
      </c>
      <c r="J223" s="44">
        <f>ROUND(1.065*0.95,2)</f>
        <v>1.01</v>
      </c>
      <c r="K223" s="43">
        <f t="shared" si="232"/>
        <v>69.58</v>
      </c>
      <c r="L223" s="44">
        <f t="shared" si="233"/>
        <v>15.307599999999999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183.65095499999998</v>
      </c>
      <c r="P223" s="45">
        <f t="shared" si="160"/>
        <v>7.73</v>
      </c>
      <c r="Q223" s="44">
        <f t="shared" si="236"/>
        <v>191.38095499999997</v>
      </c>
      <c r="R223" s="44">
        <f t="shared" si="237"/>
        <v>191.38333333333333</v>
      </c>
      <c r="S223" s="44">
        <f t="shared" si="238"/>
        <v>38.276666666666664</v>
      </c>
      <c r="T223" s="65">
        <f t="shared" si="239"/>
        <v>229.66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55.11</v>
      </c>
      <c r="I224" s="44">
        <f t="shared" si="231"/>
        <v>13.78</v>
      </c>
      <c r="J224" s="44">
        <f>ROUND(0.83*0.95,2)</f>
        <v>0.79</v>
      </c>
      <c r="K224" s="43">
        <f t="shared" si="232"/>
        <v>54.42</v>
      </c>
      <c r="L224" s="44">
        <f t="shared" si="233"/>
        <v>11.9724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143.64294500000003</v>
      </c>
      <c r="P224" s="45">
        <f t="shared" si="160"/>
        <v>6.04</v>
      </c>
      <c r="Q224" s="44">
        <f t="shared" si="236"/>
        <v>149.68294500000002</v>
      </c>
      <c r="R224" s="44">
        <f t="shared" si="237"/>
        <v>149.68333333333334</v>
      </c>
      <c r="S224" s="44">
        <f t="shared" si="238"/>
        <v>29.936666666666667</v>
      </c>
      <c r="T224" s="65">
        <f t="shared" si="239"/>
        <v>179.62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56.01</v>
      </c>
      <c r="I225" s="44">
        <f t="shared" si="231"/>
        <v>14</v>
      </c>
      <c r="J225" s="223">
        <f>ROUND((0.83+0.415)*0.95,2)</f>
        <v>1.18</v>
      </c>
      <c r="K225" s="43">
        <f t="shared" si="232"/>
        <v>82.61</v>
      </c>
      <c r="L225" s="44">
        <f t="shared" si="233"/>
        <v>18.174199999999999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216.17108999999999</v>
      </c>
      <c r="P225" s="45">
        <f t="shared" ref="P225:P271" si="240">ROUND(J225*$P$10,2)</f>
        <v>9.0299999999999994</v>
      </c>
      <c r="Q225" s="44">
        <f t="shared" si="236"/>
        <v>225.20108999999999</v>
      </c>
      <c r="R225" s="44">
        <f t="shared" si="237"/>
        <v>225.20000000000002</v>
      </c>
      <c r="S225" s="44">
        <f t="shared" si="238"/>
        <v>45.04</v>
      </c>
      <c r="T225" s="65">
        <f t="shared" si="239"/>
        <v>270.24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55.11</v>
      </c>
      <c r="I226" s="44">
        <f t="shared" si="231"/>
        <v>13.78</v>
      </c>
      <c r="J226" s="44">
        <f>ROUND(0.523*0.95,2)</f>
        <v>0.5</v>
      </c>
      <c r="K226" s="43">
        <f t="shared" si="232"/>
        <v>34.450000000000003</v>
      </c>
      <c r="L226" s="44">
        <f t="shared" si="233"/>
        <v>7.5790000000000006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90.921750000000003</v>
      </c>
      <c r="P226" s="45">
        <f t="shared" si="240"/>
        <v>3.83</v>
      </c>
      <c r="Q226" s="44">
        <f t="shared" si="236"/>
        <v>94.751750000000001</v>
      </c>
      <c r="R226" s="44">
        <f t="shared" si="237"/>
        <v>94.75</v>
      </c>
      <c r="S226" s="44">
        <f t="shared" si="238"/>
        <v>18.95</v>
      </c>
      <c r="T226" s="65">
        <f t="shared" si="239"/>
        <v>113.7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55.11</v>
      </c>
      <c r="I227" s="44">
        <f t="shared" si="231"/>
        <v>13.78</v>
      </c>
      <c r="J227" s="44">
        <f>ROUND((0.523+1.138)*0.95,2)</f>
        <v>1.58</v>
      </c>
      <c r="K227" s="43">
        <f t="shared" si="232"/>
        <v>108.85</v>
      </c>
      <c r="L227" s="44">
        <f t="shared" si="233"/>
        <v>23.946999999999999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287.29809</v>
      </c>
      <c r="P227" s="45">
        <f t="shared" si="240"/>
        <v>12.09</v>
      </c>
      <c r="Q227" s="44">
        <f t="shared" si="236"/>
        <v>299.38808999999998</v>
      </c>
      <c r="R227" s="44">
        <f t="shared" si="237"/>
        <v>299.39166666666665</v>
      </c>
      <c r="S227" s="44">
        <f t="shared" si="238"/>
        <v>59.87833333333333</v>
      </c>
      <c r="T227" s="65">
        <f t="shared" si="239"/>
        <v>359.27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55.11</v>
      </c>
      <c r="I228" s="44">
        <f t="shared" si="231"/>
        <v>13.78</v>
      </c>
      <c r="J228" s="44">
        <f>ROUND(0.668*0.95,2)</f>
        <v>0.63</v>
      </c>
      <c r="K228" s="43">
        <f t="shared" si="232"/>
        <v>43.4</v>
      </c>
      <c r="L228" s="44">
        <f t="shared" si="233"/>
        <v>9.548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114.552865</v>
      </c>
      <c r="P228" s="45">
        <f t="shared" si="240"/>
        <v>4.82</v>
      </c>
      <c r="Q228" s="44">
        <f t="shared" si="236"/>
        <v>119.37286499999999</v>
      </c>
      <c r="R228" s="44">
        <f t="shared" si="237"/>
        <v>119.375</v>
      </c>
      <c r="S228" s="44">
        <f t="shared" si="238"/>
        <v>23.875</v>
      </c>
      <c r="T228" s="65">
        <f t="shared" si="239"/>
        <v>143.25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55.11</v>
      </c>
      <c r="I229" s="44">
        <f t="shared" si="231"/>
        <v>13.78</v>
      </c>
      <c r="J229" s="44">
        <f>ROUND(1.18*0.95,2)</f>
        <v>1.1200000000000001</v>
      </c>
      <c r="K229" s="43">
        <f t="shared" si="232"/>
        <v>77.16</v>
      </c>
      <c r="L229" s="44">
        <f t="shared" si="233"/>
        <v>16.975200000000001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203.65495999999999</v>
      </c>
      <c r="P229" s="45">
        <f t="shared" si="240"/>
        <v>8.57</v>
      </c>
      <c r="Q229" s="44">
        <f t="shared" si="236"/>
        <v>212.22495999999998</v>
      </c>
      <c r="R229" s="44">
        <f t="shared" si="237"/>
        <v>212.22499999999999</v>
      </c>
      <c r="S229" s="44">
        <f t="shared" si="238"/>
        <v>42.445</v>
      </c>
      <c r="T229" s="65">
        <f t="shared" si="239"/>
        <v>254.67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55.11</v>
      </c>
      <c r="I230" s="44">
        <f t="shared" si="231"/>
        <v>13.78</v>
      </c>
      <c r="J230" s="44">
        <f>ROUND(0.333*0.95,2)</f>
        <v>0.32</v>
      </c>
      <c r="K230" s="43">
        <f t="shared" si="232"/>
        <v>22.04</v>
      </c>
      <c r="L230" s="44">
        <f t="shared" si="233"/>
        <v>4.8487999999999998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58.180160000000001</v>
      </c>
      <c r="P230" s="45">
        <f t="shared" si="240"/>
        <v>2.4500000000000002</v>
      </c>
      <c r="Q230" s="44">
        <f t="shared" si="236"/>
        <v>60.630160000000004</v>
      </c>
      <c r="R230" s="44">
        <f t="shared" si="237"/>
        <v>60.63333333333334</v>
      </c>
      <c r="S230" s="44">
        <f t="shared" si="238"/>
        <v>12.126666666666667</v>
      </c>
      <c r="T230" s="65">
        <f t="shared" si="239"/>
        <v>72.760000000000005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55.11</v>
      </c>
      <c r="I231" s="44">
        <f t="shared" si="231"/>
        <v>13.78</v>
      </c>
      <c r="J231" s="44">
        <f>ROUND(2.18*0.95,2)</f>
        <v>2.0699999999999998</v>
      </c>
      <c r="K231" s="43">
        <f t="shared" si="232"/>
        <v>142.6</v>
      </c>
      <c r="L231" s="44">
        <f t="shared" si="233"/>
        <v>31.372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376.38798499999996</v>
      </c>
      <c r="P231" s="45">
        <f t="shared" si="240"/>
        <v>15.84</v>
      </c>
      <c r="Q231" s="44">
        <f t="shared" si="236"/>
        <v>392.22798499999993</v>
      </c>
      <c r="R231" s="44">
        <f t="shared" si="237"/>
        <v>392.22500000000002</v>
      </c>
      <c r="S231" s="44">
        <f t="shared" si="238"/>
        <v>78.445000000000007</v>
      </c>
      <c r="T231" s="65">
        <f t="shared" si="239"/>
        <v>470.67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55.11</v>
      </c>
      <c r="I232" s="44">
        <f t="shared" si="231"/>
        <v>13.78</v>
      </c>
      <c r="J232" s="44">
        <f>ROUND(0.833*0.95,2)</f>
        <v>0.79</v>
      </c>
      <c r="K232" s="43">
        <f t="shared" si="232"/>
        <v>54.42</v>
      </c>
      <c r="L232" s="44">
        <f t="shared" si="233"/>
        <v>11.9724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143.64294500000003</v>
      </c>
      <c r="P232" s="45">
        <f t="shared" si="240"/>
        <v>6.04</v>
      </c>
      <c r="Q232" s="44">
        <f t="shared" si="236"/>
        <v>149.68294500000002</v>
      </c>
      <c r="R232" s="44">
        <f t="shared" si="237"/>
        <v>149.68333333333334</v>
      </c>
      <c r="S232" s="44">
        <f t="shared" si="238"/>
        <v>29.936666666666667</v>
      </c>
      <c r="T232" s="65">
        <f t="shared" si="239"/>
        <v>179.62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55.11</v>
      </c>
      <c r="I233" s="44">
        <f t="shared" si="231"/>
        <v>13.78</v>
      </c>
      <c r="J233" s="44">
        <f>ROUND(0.13*0.95,2)</f>
        <v>0.12</v>
      </c>
      <c r="K233" s="43">
        <f t="shared" si="232"/>
        <v>8.27</v>
      </c>
      <c r="L233" s="44">
        <f t="shared" si="233"/>
        <v>1.8193999999999999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21.823659999999997</v>
      </c>
      <c r="P233" s="45">
        <f t="shared" si="240"/>
        <v>0.92</v>
      </c>
      <c r="Q233" s="44">
        <f t="shared" si="236"/>
        <v>22.743659999999998</v>
      </c>
      <c r="R233" s="44">
        <f t="shared" si="237"/>
        <v>22.741666666666667</v>
      </c>
      <c r="S233" s="44">
        <f t="shared" si="238"/>
        <v>4.5483333333333329</v>
      </c>
      <c r="T233" s="65">
        <f t="shared" si="239"/>
        <v>27.29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55.11</v>
      </c>
      <c r="I234" s="44">
        <f t="shared" si="231"/>
        <v>13.78</v>
      </c>
      <c r="J234" s="44">
        <f>ROUND(0.05*0.95,2)</f>
        <v>0.05</v>
      </c>
      <c r="K234" s="43">
        <f t="shared" si="232"/>
        <v>3.44</v>
      </c>
      <c r="L234" s="44">
        <f t="shared" si="233"/>
        <v>0.75680000000000003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9.0860749999999992</v>
      </c>
      <c r="P234" s="45">
        <f t="shared" si="240"/>
        <v>0.38</v>
      </c>
      <c r="Q234" s="44">
        <f t="shared" si="236"/>
        <v>9.466075</v>
      </c>
      <c r="R234" s="44">
        <f t="shared" si="237"/>
        <v>9.4666666666666668</v>
      </c>
      <c r="S234" s="44">
        <f t="shared" si="238"/>
        <v>1.8933333333333333</v>
      </c>
      <c r="T234" s="65">
        <f t="shared" si="239"/>
        <v>11.36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52.4</v>
      </c>
      <c r="I235" s="44">
        <f t="shared" si="231"/>
        <v>13.1</v>
      </c>
      <c r="J235" s="44">
        <f>ROUND(0.45*0.95,2)</f>
        <v>0.43</v>
      </c>
      <c r="K235" s="43">
        <f t="shared" si="232"/>
        <v>28.17</v>
      </c>
      <c r="L235" s="44">
        <f t="shared" si="233"/>
        <v>6.1974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76.415165000000016</v>
      </c>
      <c r="P235" s="45">
        <f t="shared" si="240"/>
        <v>3.29</v>
      </c>
      <c r="Q235" s="44">
        <f t="shared" si="236"/>
        <v>79.705165000000022</v>
      </c>
      <c r="R235" s="44">
        <f t="shared" si="237"/>
        <v>79.708333333333343</v>
      </c>
      <c r="S235" s="44">
        <f t="shared" si="238"/>
        <v>15.941666666666668</v>
      </c>
      <c r="T235" s="65">
        <f t="shared" si="239"/>
        <v>95.65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52.4</v>
      </c>
      <c r="I236" s="44">
        <f t="shared" si="231"/>
        <v>13.1</v>
      </c>
      <c r="J236" s="44">
        <f>ROUND(0.54*0.95,2)</f>
        <v>0.51</v>
      </c>
      <c r="K236" s="43">
        <f t="shared" si="232"/>
        <v>33.409999999999997</v>
      </c>
      <c r="L236" s="44">
        <f t="shared" si="233"/>
        <v>7.3501999999999992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90.630805000000009</v>
      </c>
      <c r="P236" s="45">
        <f t="shared" si="240"/>
        <v>3.9</v>
      </c>
      <c r="Q236" s="44">
        <f t="shared" si="236"/>
        <v>94.530805000000015</v>
      </c>
      <c r="R236" s="44">
        <f t="shared" si="237"/>
        <v>94.533333333333331</v>
      </c>
      <c r="S236" s="44">
        <f t="shared" si="238"/>
        <v>18.906666666666666</v>
      </c>
      <c r="T236" s="65">
        <f t="shared" si="239"/>
        <v>113.44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55.11</v>
      </c>
      <c r="I237" s="44">
        <f t="shared" si="231"/>
        <v>13.78</v>
      </c>
      <c r="J237" s="44">
        <f>ROUND(0.26*0.95,2)</f>
        <v>0.25</v>
      </c>
      <c r="K237" s="43">
        <f t="shared" si="232"/>
        <v>17.22</v>
      </c>
      <c r="L237" s="44">
        <f t="shared" si="233"/>
        <v>3.7883999999999998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45.454774999999998</v>
      </c>
      <c r="P237" s="45">
        <f t="shared" si="240"/>
        <v>1.91</v>
      </c>
      <c r="Q237" s="44">
        <f t="shared" si="236"/>
        <v>47.364774999999995</v>
      </c>
      <c r="R237" s="44">
        <f t="shared" si="237"/>
        <v>47.366666666666667</v>
      </c>
      <c r="S237" s="44">
        <f t="shared" si="238"/>
        <v>9.4733333333333345</v>
      </c>
      <c r="T237" s="65">
        <f t="shared" si="239"/>
        <v>56.84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55.11</v>
      </c>
      <c r="I238" s="44">
        <f t="shared" si="231"/>
        <v>13.78</v>
      </c>
      <c r="J238" s="44">
        <f>ROUND(0.16*0.95,2)</f>
        <v>0.15</v>
      </c>
      <c r="K238" s="43">
        <f t="shared" si="232"/>
        <v>10.33</v>
      </c>
      <c r="L238" s="44">
        <f t="shared" si="233"/>
        <v>2.2726000000000002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27.270424999999999</v>
      </c>
      <c r="P238" s="45">
        <f t="shared" si="240"/>
        <v>1.1499999999999999</v>
      </c>
      <c r="Q238" s="44">
        <f t="shared" si="236"/>
        <v>28.420424999999998</v>
      </c>
      <c r="R238" s="44">
        <f t="shared" si="237"/>
        <v>28.416666666666668</v>
      </c>
      <c r="S238" s="44">
        <f t="shared" si="238"/>
        <v>5.6833333333333336</v>
      </c>
      <c r="T238" s="65">
        <f t="shared" si="239"/>
        <v>34.1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55.11</v>
      </c>
      <c r="I239" s="44">
        <f t="shared" si="231"/>
        <v>13.78</v>
      </c>
      <c r="J239" s="44">
        <f>ROUND(0.13*0.95,2)</f>
        <v>0.12</v>
      </c>
      <c r="K239" s="43">
        <f t="shared" si="232"/>
        <v>8.27</v>
      </c>
      <c r="L239" s="44">
        <f t="shared" si="233"/>
        <v>1.8193999999999999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21.823659999999997</v>
      </c>
      <c r="P239" s="45">
        <f t="shared" si="240"/>
        <v>0.92</v>
      </c>
      <c r="Q239" s="44">
        <f t="shared" si="236"/>
        <v>22.743659999999998</v>
      </c>
      <c r="R239" s="44">
        <f t="shared" si="237"/>
        <v>22.741666666666667</v>
      </c>
      <c r="S239" s="44">
        <f t="shared" si="238"/>
        <v>4.5483333333333329</v>
      </c>
      <c r="T239" s="65">
        <f t="shared" si="239"/>
        <v>27.29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55.11</v>
      </c>
      <c r="I240" s="44">
        <f t="shared" si="231"/>
        <v>13.78</v>
      </c>
      <c r="J240" s="44">
        <f>ROUND(0.17*0.95,2)</f>
        <v>0.16</v>
      </c>
      <c r="K240" s="43">
        <f t="shared" si="232"/>
        <v>11.02</v>
      </c>
      <c r="L240" s="44">
        <f t="shared" si="233"/>
        <v>2.4243999999999999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29.09008</v>
      </c>
      <c r="P240" s="45">
        <f t="shared" si="240"/>
        <v>1.22</v>
      </c>
      <c r="Q240" s="44">
        <f t="shared" si="236"/>
        <v>30.310079999999999</v>
      </c>
      <c r="R240" s="44">
        <f t="shared" si="237"/>
        <v>30.30833333333333</v>
      </c>
      <c r="S240" s="44">
        <f t="shared" si="238"/>
        <v>6.0616666666666665</v>
      </c>
      <c r="T240" s="65">
        <f t="shared" si="239"/>
        <v>36.369999999999997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55.11</v>
      </c>
      <c r="I242" s="44">
        <f>ROUND(H242*$I$10,2)</f>
        <v>13.78</v>
      </c>
      <c r="J242" s="44">
        <f>ROUND(0.31*0.95,2)</f>
        <v>0.28999999999999998</v>
      </c>
      <c r="K242" s="43">
        <f>ROUND((H242+I242)*J242,2)</f>
        <v>19.98</v>
      </c>
      <c r="L242" s="44">
        <f t="shared" si="233"/>
        <v>4.3956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52.733395000000002</v>
      </c>
      <c r="P242" s="45">
        <f t="shared" si="240"/>
        <v>2.2200000000000002</v>
      </c>
      <c r="Q242" s="44">
        <f>SUM(O242+P242)</f>
        <v>54.953395</v>
      </c>
      <c r="R242" s="44">
        <f t="shared" ref="R242:R244" si="247">+T242-S242</f>
        <v>54.949999999999996</v>
      </c>
      <c r="S242" s="44">
        <f t="shared" ref="S242:S244" si="248">+T242/6</f>
        <v>10.99</v>
      </c>
      <c r="T242" s="65">
        <f t="shared" si="239"/>
        <v>65.94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55.11</v>
      </c>
      <c r="I243" s="44">
        <f>ROUND(H243*$I$10,2)</f>
        <v>13.78</v>
      </c>
      <c r="J243" s="44">
        <f>ROUND(0.25*0.95,2)</f>
        <v>0.24</v>
      </c>
      <c r="K243" s="43">
        <f>ROUND((H243+I243)*J243,2)</f>
        <v>16.53</v>
      </c>
      <c r="L243" s="44">
        <f t="shared" si="233"/>
        <v>3.6366000000000001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43.635120000000001</v>
      </c>
      <c r="P243" s="45">
        <f t="shared" si="240"/>
        <v>1.84</v>
      </c>
      <c r="Q243" s="44">
        <f>SUM(O243+P243)</f>
        <v>45.475120000000004</v>
      </c>
      <c r="R243" s="44">
        <f t="shared" si="247"/>
        <v>45.475000000000001</v>
      </c>
      <c r="S243" s="44">
        <f t="shared" si="248"/>
        <v>9.0950000000000006</v>
      </c>
      <c r="T243" s="65">
        <f t="shared" si="239"/>
        <v>54.57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55.11</v>
      </c>
      <c r="I244" s="44">
        <f>ROUND(H244*$I$10,2)</f>
        <v>13.78</v>
      </c>
      <c r="J244" s="44">
        <f>ROUND(0.07*0.95,2)</f>
        <v>7.0000000000000007E-2</v>
      </c>
      <c r="K244" s="43">
        <f>ROUND((H244+I244)*J244,2)</f>
        <v>4.82</v>
      </c>
      <c r="L244" s="44">
        <f t="shared" si="233"/>
        <v>1.0604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12.725384999999999</v>
      </c>
      <c r="P244" s="45">
        <f t="shared" si="240"/>
        <v>0.54</v>
      </c>
      <c r="Q244" s="44">
        <f>SUM(O244+P244)</f>
        <v>13.265384999999998</v>
      </c>
      <c r="R244" s="44">
        <f t="shared" si="247"/>
        <v>13.266666666666666</v>
      </c>
      <c r="S244" s="44">
        <f t="shared" si="248"/>
        <v>2.6533333333333333</v>
      </c>
      <c r="T244" s="65">
        <f t="shared" si="239"/>
        <v>15.92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55.11</v>
      </c>
      <c r="I246" s="44">
        <f t="shared" ref="I246:I251" si="249">ROUND(H246*$I$10,2)</f>
        <v>13.78</v>
      </c>
      <c r="J246" s="44">
        <f>ROUND(2.713*0.95,2)</f>
        <v>2.58</v>
      </c>
      <c r="K246" s="43">
        <f t="shared" ref="K246:K251" si="250">ROUND((H246+I246)*J246,2)</f>
        <v>177.74</v>
      </c>
      <c r="L246" s="44">
        <f t="shared" ref="L246:L271" si="251">(K246*$L$10)</f>
        <v>39.102800000000002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469.12939</v>
      </c>
      <c r="P246" s="45">
        <f t="shared" si="240"/>
        <v>19.739999999999998</v>
      </c>
      <c r="Q246" s="44">
        <f t="shared" ref="Q246:Q251" si="254">SUM(O246+P246)</f>
        <v>488.86939000000001</v>
      </c>
      <c r="R246" s="44">
        <f t="shared" ref="R246:R251" si="255">+T246-S246</f>
        <v>488.86666666666667</v>
      </c>
      <c r="S246" s="44">
        <f t="shared" ref="S246:S251" si="256">+T246/6</f>
        <v>97.773333333333326</v>
      </c>
      <c r="T246" s="65">
        <f t="shared" si="239"/>
        <v>586.64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54.21</v>
      </c>
      <c r="I247" s="44">
        <f t="shared" si="249"/>
        <v>13.55</v>
      </c>
      <c r="J247" s="44">
        <f>ROUND((2.713+1.357)*0.95,2)</f>
        <v>3.87</v>
      </c>
      <c r="K247" s="43">
        <f t="shared" si="250"/>
        <v>262.23</v>
      </c>
      <c r="L247" s="44">
        <f t="shared" si="251"/>
        <v>57.690600000000003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698.35048500000005</v>
      </c>
      <c r="P247" s="45">
        <f t="shared" si="240"/>
        <v>29.61</v>
      </c>
      <c r="Q247" s="44">
        <f t="shared" si="254"/>
        <v>727.96048500000006</v>
      </c>
      <c r="R247" s="44">
        <f t="shared" si="255"/>
        <v>727.95833333333326</v>
      </c>
      <c r="S247" s="44">
        <f t="shared" si="256"/>
        <v>145.59166666666667</v>
      </c>
      <c r="T247" s="65">
        <f t="shared" si="239"/>
        <v>873.55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61.44</v>
      </c>
      <c r="I248" s="44">
        <f t="shared" si="249"/>
        <v>15.36</v>
      </c>
      <c r="J248" s="44">
        <f>ROUND(2.992*0.95,2)</f>
        <v>2.84</v>
      </c>
      <c r="K248" s="43">
        <f t="shared" si="250"/>
        <v>218.11</v>
      </c>
      <c r="L248" s="44">
        <f t="shared" si="251"/>
        <v>47.984200000000001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543.8050199999999</v>
      </c>
      <c r="P248" s="45">
        <f t="shared" si="240"/>
        <v>21.73</v>
      </c>
      <c r="Q248" s="44">
        <f t="shared" si="254"/>
        <v>565.53501999999992</v>
      </c>
      <c r="R248" s="44">
        <f t="shared" si="255"/>
        <v>565.5333333333333</v>
      </c>
      <c r="S248" s="44">
        <f t="shared" si="256"/>
        <v>113.10666666666667</v>
      </c>
      <c r="T248" s="65">
        <f t="shared" si="239"/>
        <v>678.64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56.01</v>
      </c>
      <c r="I249" s="44">
        <f t="shared" si="249"/>
        <v>14</v>
      </c>
      <c r="J249" s="44">
        <f>ROUND((2.992+1.496)*0.95,2)</f>
        <v>4.26</v>
      </c>
      <c r="K249" s="43">
        <f t="shared" si="250"/>
        <v>298.24</v>
      </c>
      <c r="L249" s="44">
        <f t="shared" si="251"/>
        <v>65.612800000000007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780.41903000000002</v>
      </c>
      <c r="P249" s="45">
        <f t="shared" si="240"/>
        <v>32.590000000000003</v>
      </c>
      <c r="Q249" s="44">
        <f t="shared" si="254"/>
        <v>813.00903000000005</v>
      </c>
      <c r="R249" s="44">
        <f t="shared" si="255"/>
        <v>813.00833333333333</v>
      </c>
      <c r="S249" s="44">
        <f t="shared" si="256"/>
        <v>162.60166666666666</v>
      </c>
      <c r="T249" s="65">
        <f t="shared" si="239"/>
        <v>975.61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52.4</v>
      </c>
      <c r="I250" s="44">
        <f t="shared" si="249"/>
        <v>13.1</v>
      </c>
      <c r="J250" s="44">
        <f>ROUND(0.575*0.95,2)</f>
        <v>0.55000000000000004</v>
      </c>
      <c r="K250" s="43">
        <f t="shared" si="250"/>
        <v>36.03</v>
      </c>
      <c r="L250" s="44">
        <f t="shared" si="251"/>
        <v>7.9266000000000005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97.738625000000013</v>
      </c>
      <c r="P250" s="45">
        <f t="shared" si="240"/>
        <v>4.21</v>
      </c>
      <c r="Q250" s="44">
        <f t="shared" si="254"/>
        <v>101.94862500000001</v>
      </c>
      <c r="R250" s="44">
        <f t="shared" si="255"/>
        <v>101.95</v>
      </c>
      <c r="S250" s="44">
        <f t="shared" si="256"/>
        <v>20.39</v>
      </c>
      <c r="T250" s="65">
        <f t="shared" si="239"/>
        <v>122.34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54.21</v>
      </c>
      <c r="I251" s="44">
        <f t="shared" si="249"/>
        <v>13.55</v>
      </c>
      <c r="J251" s="44">
        <f>ROUND(1.955*0.95,2)</f>
        <v>1.86</v>
      </c>
      <c r="K251" s="43">
        <f t="shared" si="250"/>
        <v>126.03</v>
      </c>
      <c r="L251" s="44">
        <f t="shared" si="251"/>
        <v>27.726600000000001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335.63763</v>
      </c>
      <c r="P251" s="45">
        <f t="shared" si="240"/>
        <v>14.23</v>
      </c>
      <c r="Q251" s="44">
        <f t="shared" si="254"/>
        <v>349.86763000000002</v>
      </c>
      <c r="R251" s="44">
        <f t="shared" si="255"/>
        <v>349.86666666666667</v>
      </c>
      <c r="S251" s="44">
        <f t="shared" si="256"/>
        <v>69.973333333333329</v>
      </c>
      <c r="T251" s="65">
        <f t="shared" si="239"/>
        <v>419.84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61.44</v>
      </c>
      <c r="I253" s="44">
        <f t="shared" ref="I253:I256" si="257">ROUND(H253*$I$10,2)</f>
        <v>15.36</v>
      </c>
      <c r="J253" s="44">
        <f>ROUND(4.932*0.95,2)</f>
        <v>4.6900000000000004</v>
      </c>
      <c r="K253" s="43">
        <f t="shared" ref="K253:K256" si="258">ROUND((H253+I253)*J253,2)</f>
        <v>360.19</v>
      </c>
      <c r="L253" s="44">
        <f t="shared" si="251"/>
        <v>79.241799999999998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898.045795</v>
      </c>
      <c r="P253" s="45">
        <f t="shared" si="240"/>
        <v>35.880000000000003</v>
      </c>
      <c r="Q253" s="44">
        <f t="shared" ref="Q253:Q256" si="261">SUM(O253+P253)</f>
        <v>933.92579499999999</v>
      </c>
      <c r="R253" s="44">
        <f t="shared" ref="R253:R256" si="262">+T253-S253</f>
        <v>933.92500000000007</v>
      </c>
      <c r="S253" s="44">
        <f t="shared" ref="S253:S256" si="263">+T253/6</f>
        <v>186.785</v>
      </c>
      <c r="T253" s="65">
        <f t="shared" si="239"/>
        <v>1120.71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61.44</v>
      </c>
      <c r="I254" s="44">
        <f t="shared" si="257"/>
        <v>15.36</v>
      </c>
      <c r="J254" s="44">
        <f>ROUND(3.533*0.95,2)</f>
        <v>3.36</v>
      </c>
      <c r="K254" s="43">
        <f t="shared" si="258"/>
        <v>258.05</v>
      </c>
      <c r="L254" s="44">
        <f t="shared" si="251"/>
        <v>56.771000000000001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643.38027999999997</v>
      </c>
      <c r="P254" s="45">
        <f t="shared" si="240"/>
        <v>25.7</v>
      </c>
      <c r="Q254" s="44">
        <f t="shared" si="261"/>
        <v>669.08028000000002</v>
      </c>
      <c r="R254" s="44">
        <f t="shared" si="262"/>
        <v>669.08333333333326</v>
      </c>
      <c r="S254" s="44">
        <f t="shared" si="263"/>
        <v>133.81666666666666</v>
      </c>
      <c r="T254" s="65">
        <f t="shared" si="239"/>
        <v>802.9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61.44</v>
      </c>
      <c r="I255" s="44">
        <f t="shared" si="257"/>
        <v>15.36</v>
      </c>
      <c r="J255" s="44">
        <f>ROUND(0.417*0.95,2)</f>
        <v>0.4</v>
      </c>
      <c r="K255" s="43">
        <f t="shared" si="258"/>
        <v>30.72</v>
      </c>
      <c r="L255" s="44">
        <f t="shared" si="251"/>
        <v>6.7584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76.59259999999999</v>
      </c>
      <c r="P255" s="45">
        <f t="shared" si="240"/>
        <v>3.06</v>
      </c>
      <c r="Q255" s="44">
        <f t="shared" si="261"/>
        <v>79.652599999999993</v>
      </c>
      <c r="R255" s="44">
        <f t="shared" si="262"/>
        <v>79.650000000000006</v>
      </c>
      <c r="S255" s="44">
        <f t="shared" si="263"/>
        <v>15.93</v>
      </c>
      <c r="T255" s="65">
        <f t="shared" si="239"/>
        <v>95.58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61.44</v>
      </c>
      <c r="I256" s="44">
        <f t="shared" si="257"/>
        <v>15.36</v>
      </c>
      <c r="J256" s="44">
        <f>ROUND(1.59*0.95,2)</f>
        <v>1.51</v>
      </c>
      <c r="K256" s="43">
        <f t="shared" si="258"/>
        <v>115.97</v>
      </c>
      <c r="L256" s="44">
        <f t="shared" si="251"/>
        <v>25.513400000000001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289.13950499999999</v>
      </c>
      <c r="P256" s="45">
        <f t="shared" si="240"/>
        <v>11.55</v>
      </c>
      <c r="Q256" s="44">
        <f t="shared" si="261"/>
        <v>300.689505</v>
      </c>
      <c r="R256" s="44">
        <f t="shared" si="262"/>
        <v>300.69166666666666</v>
      </c>
      <c r="S256" s="44">
        <f t="shared" si="263"/>
        <v>60.138333333333328</v>
      </c>
      <c r="T256" s="65">
        <f t="shared" si="239"/>
        <v>360.83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61.44</v>
      </c>
      <c r="I258" s="44">
        <f t="shared" ref="I258:I271" si="266">ROUND(H258*$I$10,2)</f>
        <v>15.36</v>
      </c>
      <c r="J258" s="44">
        <f>ROUND(3.165*0.95,2)</f>
        <v>3.01</v>
      </c>
      <c r="K258" s="43">
        <f t="shared" ref="K258:K271" si="267">ROUND((H258+I258)*J258,2)</f>
        <v>231.17</v>
      </c>
      <c r="L258" s="44">
        <f t="shared" si="251"/>
        <v>50.857399999999998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576.36175500000002</v>
      </c>
      <c r="P258" s="45">
        <f t="shared" si="240"/>
        <v>23.03</v>
      </c>
      <c r="Q258" s="44">
        <f t="shared" ref="Q258:Q271" si="270">SUM(O258+P258)</f>
        <v>599.39175499999999</v>
      </c>
      <c r="R258" s="44">
        <f t="shared" ref="R258:R271" si="271">+T258-S258</f>
        <v>599.39166666666665</v>
      </c>
      <c r="S258" s="44">
        <f t="shared" ref="S258:S271" si="272">+T258/6</f>
        <v>119.87833333333333</v>
      </c>
      <c r="T258" s="65">
        <f t="shared" si="239"/>
        <v>719.27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61.44</v>
      </c>
      <c r="I259" s="44">
        <f t="shared" si="266"/>
        <v>15.36</v>
      </c>
      <c r="J259" s="44">
        <f>ROUND(4.5*0.95,2)</f>
        <v>4.28</v>
      </c>
      <c r="K259" s="43">
        <f t="shared" si="267"/>
        <v>328.7</v>
      </c>
      <c r="L259" s="44">
        <f t="shared" si="251"/>
        <v>72.313999999999993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819.53593999999987</v>
      </c>
      <c r="P259" s="45">
        <f t="shared" si="240"/>
        <v>32.74</v>
      </c>
      <c r="Q259" s="44">
        <f t="shared" si="270"/>
        <v>852.27593999999988</v>
      </c>
      <c r="R259" s="44">
        <f t="shared" si="271"/>
        <v>852.27499999999998</v>
      </c>
      <c r="S259" s="44">
        <f t="shared" si="272"/>
        <v>170.45500000000001</v>
      </c>
      <c r="T259" s="65">
        <f t="shared" si="239"/>
        <v>1022.73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61.44</v>
      </c>
      <c r="I260" s="44">
        <f t="shared" si="266"/>
        <v>15.36</v>
      </c>
      <c r="J260" s="44">
        <f>ROUND(0.5*0.95,2)</f>
        <v>0.48</v>
      </c>
      <c r="K260" s="43">
        <f t="shared" si="267"/>
        <v>36.86</v>
      </c>
      <c r="L260" s="44">
        <f t="shared" si="251"/>
        <v>8.1091999999999995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91.906239999999997</v>
      </c>
      <c r="P260" s="45">
        <f t="shared" si="240"/>
        <v>3.67</v>
      </c>
      <c r="Q260" s="44">
        <f t="shared" si="270"/>
        <v>95.576239999999999</v>
      </c>
      <c r="R260" s="44">
        <f t="shared" si="271"/>
        <v>95.575000000000003</v>
      </c>
      <c r="S260" s="44">
        <f t="shared" si="272"/>
        <v>19.114999999999998</v>
      </c>
      <c r="T260" s="65">
        <f t="shared" si="239"/>
        <v>114.69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57.82</v>
      </c>
      <c r="I261" s="44">
        <f t="shared" si="266"/>
        <v>14.46</v>
      </c>
      <c r="J261" s="44">
        <f>ROUND(1.807*0.95,2)</f>
        <v>1.72</v>
      </c>
      <c r="K261" s="43">
        <f t="shared" si="267"/>
        <v>124.32</v>
      </c>
      <c r="L261" s="44">
        <f t="shared" si="251"/>
        <v>27.350399999999997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319.86146000000002</v>
      </c>
      <c r="P261" s="45">
        <f t="shared" si="240"/>
        <v>13.16</v>
      </c>
      <c r="Q261" s="44">
        <f t="shared" si="270"/>
        <v>333.02146000000005</v>
      </c>
      <c r="R261" s="44">
        <f t="shared" si="271"/>
        <v>333.02499999999998</v>
      </c>
      <c r="S261" s="44">
        <f t="shared" si="272"/>
        <v>66.605000000000004</v>
      </c>
      <c r="T261" s="65">
        <f t="shared" si="239"/>
        <v>399.63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57.82</v>
      </c>
      <c r="I262" s="44">
        <f t="shared" si="266"/>
        <v>14.46</v>
      </c>
      <c r="J262" s="44">
        <f>ROUND(7.907*0.95,2)</f>
        <v>7.51</v>
      </c>
      <c r="K262" s="43">
        <f t="shared" si="267"/>
        <v>542.82000000000005</v>
      </c>
      <c r="L262" s="44">
        <f t="shared" si="251"/>
        <v>119.42040000000001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1396.6095049999999</v>
      </c>
      <c r="P262" s="45">
        <f t="shared" si="240"/>
        <v>57.45</v>
      </c>
      <c r="Q262" s="44">
        <f t="shared" si="270"/>
        <v>1454.0595049999999</v>
      </c>
      <c r="R262" s="44">
        <f t="shared" si="271"/>
        <v>1454.0583333333332</v>
      </c>
      <c r="S262" s="44">
        <f t="shared" si="272"/>
        <v>290.81166666666667</v>
      </c>
      <c r="T262" s="65">
        <f t="shared" si="239"/>
        <v>1744.87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57.82</v>
      </c>
      <c r="I263" s="44">
        <f t="shared" si="266"/>
        <v>14.46</v>
      </c>
      <c r="J263" s="44">
        <f>ROUND((1)*0.95,2)</f>
        <v>0.95</v>
      </c>
      <c r="K263" s="43">
        <f t="shared" si="267"/>
        <v>68.67</v>
      </c>
      <c r="L263" s="44">
        <f t="shared" si="251"/>
        <v>15.1074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176.67362499999999</v>
      </c>
      <c r="P263" s="45">
        <f t="shared" si="240"/>
        <v>7.27</v>
      </c>
      <c r="Q263" s="44">
        <f t="shared" si="270"/>
        <v>183.943625</v>
      </c>
      <c r="R263" s="44">
        <f t="shared" si="271"/>
        <v>183.94166666666666</v>
      </c>
      <c r="S263" s="44">
        <f t="shared" si="272"/>
        <v>36.788333333333334</v>
      </c>
      <c r="T263" s="65">
        <f t="shared" si="239"/>
        <v>220.73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57.82</v>
      </c>
      <c r="I264" s="44">
        <f t="shared" si="266"/>
        <v>14.46</v>
      </c>
      <c r="J264" s="44">
        <f>ROUND(1.917*0.95,2)</f>
        <v>1.82</v>
      </c>
      <c r="K264" s="43">
        <f t="shared" si="267"/>
        <v>131.55000000000001</v>
      </c>
      <c r="L264" s="44">
        <f t="shared" si="251"/>
        <v>28.941000000000003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338.46060999999997</v>
      </c>
      <c r="P264" s="45">
        <f t="shared" si="240"/>
        <v>13.92</v>
      </c>
      <c r="Q264" s="44">
        <f t="shared" si="270"/>
        <v>352.38060999999999</v>
      </c>
      <c r="R264" s="44">
        <f t="shared" si="271"/>
        <v>352.38333333333333</v>
      </c>
      <c r="S264" s="44">
        <f t="shared" si="272"/>
        <v>70.476666666666674</v>
      </c>
      <c r="T264" s="65">
        <f t="shared" si="239"/>
        <v>422.86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57.82</v>
      </c>
      <c r="I265" s="44">
        <f t="shared" si="266"/>
        <v>14.46</v>
      </c>
      <c r="J265" s="44">
        <f>ROUND(1.617*0.95,2)</f>
        <v>1.54</v>
      </c>
      <c r="K265" s="43">
        <f t="shared" si="267"/>
        <v>111.31</v>
      </c>
      <c r="L265" s="44">
        <f t="shared" si="251"/>
        <v>24.488199999999999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286.38787000000002</v>
      </c>
      <c r="P265" s="45">
        <f t="shared" si="240"/>
        <v>11.78</v>
      </c>
      <c r="Q265" s="44">
        <f t="shared" si="270"/>
        <v>298.16786999999999</v>
      </c>
      <c r="R265" s="44">
        <f t="shared" si="271"/>
        <v>298.16666666666669</v>
      </c>
      <c r="S265" s="44">
        <f t="shared" si="272"/>
        <v>59.633333333333333</v>
      </c>
      <c r="T265" s="65">
        <f t="shared" si="239"/>
        <v>357.8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57.82</v>
      </c>
      <c r="I266" s="44">
        <f t="shared" si="266"/>
        <v>14.46</v>
      </c>
      <c r="J266" s="44">
        <f>ROUND(1*0.95,2)</f>
        <v>0.95</v>
      </c>
      <c r="K266" s="43">
        <f t="shared" si="267"/>
        <v>68.67</v>
      </c>
      <c r="L266" s="44">
        <f t="shared" si="251"/>
        <v>15.1074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176.67362499999999</v>
      </c>
      <c r="P266" s="45">
        <f t="shared" si="240"/>
        <v>7.27</v>
      </c>
      <c r="Q266" s="44">
        <f t="shared" si="270"/>
        <v>183.943625</v>
      </c>
      <c r="R266" s="44">
        <f t="shared" si="271"/>
        <v>183.94166666666666</v>
      </c>
      <c r="S266" s="44">
        <f t="shared" si="272"/>
        <v>36.788333333333334</v>
      </c>
      <c r="T266" s="65">
        <f t="shared" si="239"/>
        <v>220.73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57.82</v>
      </c>
      <c r="I267" s="44">
        <f t="shared" si="266"/>
        <v>14.46</v>
      </c>
      <c r="J267" s="44">
        <f>ROUND(0.645*0.95,2)</f>
        <v>0.61</v>
      </c>
      <c r="K267" s="43">
        <f t="shared" si="267"/>
        <v>44.09</v>
      </c>
      <c r="L267" s="44">
        <f t="shared" si="251"/>
        <v>9.6998000000000015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113.43895500000001</v>
      </c>
      <c r="P267" s="45">
        <f t="shared" si="240"/>
        <v>4.67</v>
      </c>
      <c r="Q267" s="44">
        <f t="shared" si="270"/>
        <v>118.10895500000001</v>
      </c>
      <c r="R267" s="44">
        <f t="shared" si="271"/>
        <v>118.10833333333332</v>
      </c>
      <c r="S267" s="44">
        <f t="shared" si="272"/>
        <v>23.621666666666666</v>
      </c>
      <c r="T267" s="65">
        <f t="shared" si="239"/>
        <v>141.72999999999999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57.82</v>
      </c>
      <c r="I268" s="44">
        <f t="shared" si="266"/>
        <v>14.46</v>
      </c>
      <c r="J268" s="44">
        <f>ROUND(2.358*0.95,2)</f>
        <v>2.2400000000000002</v>
      </c>
      <c r="K268" s="43">
        <f t="shared" si="267"/>
        <v>161.91</v>
      </c>
      <c r="L268" s="44">
        <f t="shared" si="251"/>
        <v>35.620199999999997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416.56971999999996</v>
      </c>
      <c r="P268" s="45">
        <f t="shared" si="240"/>
        <v>17.14</v>
      </c>
      <c r="Q268" s="44">
        <f t="shared" si="270"/>
        <v>433.70971999999995</v>
      </c>
      <c r="R268" s="44">
        <f t="shared" si="271"/>
        <v>433.70833333333337</v>
      </c>
      <c r="S268" s="44">
        <f t="shared" si="272"/>
        <v>86.741666666666674</v>
      </c>
      <c r="T268" s="65">
        <f t="shared" si="239"/>
        <v>520.45000000000005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57.82</v>
      </c>
      <c r="I269" s="44">
        <f t="shared" si="266"/>
        <v>14.46</v>
      </c>
      <c r="J269" s="44">
        <f>ROUND(0.667*0.95,2)</f>
        <v>0.63</v>
      </c>
      <c r="K269" s="43">
        <f t="shared" si="267"/>
        <v>45.54</v>
      </c>
      <c r="L269" s="44">
        <f t="shared" si="251"/>
        <v>10.018800000000001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117.16366499999999</v>
      </c>
      <c r="P269" s="45">
        <f t="shared" si="240"/>
        <v>4.82</v>
      </c>
      <c r="Q269" s="44">
        <f t="shared" si="270"/>
        <v>121.983665</v>
      </c>
      <c r="R269" s="44">
        <f t="shared" si="271"/>
        <v>121.98333333333333</v>
      </c>
      <c r="S269" s="44">
        <f t="shared" si="272"/>
        <v>24.396666666666665</v>
      </c>
      <c r="T269" s="65">
        <f t="shared" si="239"/>
        <v>146.38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57.82</v>
      </c>
      <c r="I270" s="44">
        <f t="shared" si="266"/>
        <v>14.46</v>
      </c>
      <c r="J270" s="44">
        <f>ROUND(1.373*0.95,2)</f>
        <v>1.3</v>
      </c>
      <c r="K270" s="43">
        <f t="shared" si="267"/>
        <v>93.96</v>
      </c>
      <c r="L270" s="44">
        <f t="shared" si="251"/>
        <v>20.671199999999999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241.75234999999998</v>
      </c>
      <c r="P270" s="45">
        <f t="shared" si="240"/>
        <v>9.9499999999999993</v>
      </c>
      <c r="Q270" s="44">
        <f t="shared" si="270"/>
        <v>251.70234999999997</v>
      </c>
      <c r="R270" s="44">
        <f t="shared" si="271"/>
        <v>251.70000000000002</v>
      </c>
      <c r="S270" s="44">
        <f t="shared" si="272"/>
        <v>50.34</v>
      </c>
      <c r="T270" s="65">
        <f t="shared" si="239"/>
        <v>302.04000000000002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57.82</v>
      </c>
      <c r="I271" s="44">
        <f t="shared" si="266"/>
        <v>14.46</v>
      </c>
      <c r="J271" s="44">
        <f>ROUND(3.39*0.95,2)</f>
        <v>3.22</v>
      </c>
      <c r="K271" s="43">
        <f t="shared" si="267"/>
        <v>232.74</v>
      </c>
      <c r="L271" s="44">
        <f t="shared" si="251"/>
        <v>51.202800000000003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598.81211000000008</v>
      </c>
      <c r="P271" s="45">
        <f t="shared" si="240"/>
        <v>24.63</v>
      </c>
      <c r="Q271" s="44">
        <f t="shared" si="270"/>
        <v>623.44211000000007</v>
      </c>
      <c r="R271" s="44">
        <f t="shared" si="271"/>
        <v>623.44166666666661</v>
      </c>
      <c r="S271" s="44">
        <f t="shared" si="272"/>
        <v>124.68833333333333</v>
      </c>
      <c r="T271" s="65">
        <f t="shared" si="239"/>
        <v>748.13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16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88C0E-C35D-410B-8E94-56C0A92B5F07}">
  <dimension ref="A1:WVY282"/>
  <sheetViews>
    <sheetView topLeftCell="H10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49.88</v>
      </c>
      <c r="I13" s="43">
        <f>ROUND(H13*$I$10,2)</f>
        <v>12.47</v>
      </c>
      <c r="J13" s="44">
        <v>1</v>
      </c>
      <c r="K13" s="43">
        <f>ROUND((H13+I13)*J13,2)</f>
        <v>62.35</v>
      </c>
      <c r="L13" s="43">
        <f>ROUND(K13*$L$10,2)</f>
        <v>13.72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173.86</v>
      </c>
      <c r="P13" s="45">
        <f>ROUND(J13*$P$10,2)</f>
        <v>7.65</v>
      </c>
      <c r="Q13" s="45">
        <f>SUM(O13+P13)</f>
        <v>181.51000000000002</v>
      </c>
      <c r="R13" s="45">
        <f>+T13-S13</f>
        <v>181.50833333333333</v>
      </c>
      <c r="S13" s="45">
        <f>+T13/6</f>
        <v>36.301666666666669</v>
      </c>
      <c r="T13" s="45">
        <f>ROUND(Q13*$T$10,2)</f>
        <v>217.81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56.38</v>
      </c>
      <c r="I14" s="43">
        <f>ROUND(H14*$I$10,2)</f>
        <v>14.1</v>
      </c>
      <c r="J14" s="44">
        <v>1</v>
      </c>
      <c r="K14" s="43">
        <f>ROUND((H14+I14)*J14,2)</f>
        <v>70.48</v>
      </c>
      <c r="L14" s="43">
        <f>ROUND(K14*$L$10,2)</f>
        <v>15.51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183.78</v>
      </c>
      <c r="P14" s="45">
        <f t="shared" ref="P14:P17" si="1">ROUND(J14*$P$10,2)</f>
        <v>7.65</v>
      </c>
      <c r="Q14" s="45">
        <f>SUM(O14+P14)</f>
        <v>191.43</v>
      </c>
      <c r="R14" s="45">
        <f t="shared" ref="R14:R17" si="2">+T14-S14</f>
        <v>191.43333333333334</v>
      </c>
      <c r="S14" s="45">
        <f t="shared" ref="S14:S17" si="3">+T14/6</f>
        <v>38.286666666666669</v>
      </c>
      <c r="T14" s="45">
        <f>ROUND(Q14*$T$10,2)</f>
        <v>229.72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62.89</v>
      </c>
      <c r="I15" s="43">
        <f>ROUND(H15*$I$10,2)</f>
        <v>15.72</v>
      </c>
      <c r="J15" s="44">
        <v>1</v>
      </c>
      <c r="K15" s="43">
        <f>ROUND((H15+I15)*J15,2)</f>
        <v>78.61</v>
      </c>
      <c r="L15" s="43">
        <f>ROUND(K15*$L$10,2)</f>
        <v>17.29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193.69</v>
      </c>
      <c r="P15" s="45">
        <f t="shared" si="1"/>
        <v>7.65</v>
      </c>
      <c r="Q15" s="45">
        <f>SUM(O15+P15)</f>
        <v>201.34</v>
      </c>
      <c r="R15" s="45">
        <f t="shared" si="2"/>
        <v>201.34166666666667</v>
      </c>
      <c r="S15" s="45">
        <f t="shared" si="3"/>
        <v>40.268333333333338</v>
      </c>
      <c r="T15" s="45">
        <f>ROUND(Q15*$T$10,2)</f>
        <v>241.61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69.39</v>
      </c>
      <c r="I16" s="43">
        <f>ROUND(H16*$I$10,2)</f>
        <v>17.350000000000001</v>
      </c>
      <c r="J16" s="44">
        <v>1</v>
      </c>
      <c r="K16" s="43">
        <f>ROUND((H16+I16)*J16,2)</f>
        <v>86.74</v>
      </c>
      <c r="L16" s="43">
        <f>ROUND(K16*$L$10,2)</f>
        <v>19.079999999999998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203.60999999999999</v>
      </c>
      <c r="P16" s="45">
        <f t="shared" si="1"/>
        <v>7.65</v>
      </c>
      <c r="Q16" s="45">
        <f>SUM(O16+P16)</f>
        <v>211.26</v>
      </c>
      <c r="R16" s="45">
        <f t="shared" si="2"/>
        <v>211.25833333333333</v>
      </c>
      <c r="S16" s="45">
        <f t="shared" si="3"/>
        <v>42.251666666666665</v>
      </c>
      <c r="T16" s="45">
        <f>ROUND(Q16*$T$10,2)</f>
        <v>253.51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78.069999999999993</v>
      </c>
      <c r="I17" s="43">
        <f>ROUND(H17*$I$10,2)</f>
        <v>19.52</v>
      </c>
      <c r="J17" s="44">
        <v>1</v>
      </c>
      <c r="K17" s="43">
        <f>ROUND((H17+I17)*J17,2)</f>
        <v>97.59</v>
      </c>
      <c r="L17" s="43">
        <f>ROUND(K17*$L$10,2)</f>
        <v>21.47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216.85</v>
      </c>
      <c r="P17" s="45">
        <f t="shared" si="1"/>
        <v>7.65</v>
      </c>
      <c r="Q17" s="45">
        <f>SUM(O17+P17)</f>
        <v>224.5</v>
      </c>
      <c r="R17" s="45">
        <f t="shared" si="2"/>
        <v>224.49999999999997</v>
      </c>
      <c r="S17" s="45">
        <f t="shared" si="3"/>
        <v>44.9</v>
      </c>
      <c r="T17" s="45">
        <f>ROUND(Q17*$T$10,2)</f>
        <v>269.39999999999998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53.13</v>
      </c>
      <c r="I21" s="64">
        <f t="shared" ref="I21:I34" si="5">ROUND(H21*$I$10,2)</f>
        <v>13.28</v>
      </c>
      <c r="J21" s="64">
        <f>ROUND(0.19*0.95,2)</f>
        <v>0.18</v>
      </c>
      <c r="K21" s="100">
        <f t="shared" ref="K21:K26" si="6">ROUND((H21+I21)*J21,2)</f>
        <v>11.95</v>
      </c>
      <c r="L21" s="64">
        <f>(K21*$L$10)</f>
        <v>2.629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32.180390000000003</v>
      </c>
      <c r="P21" s="45">
        <f>ROUND(J21*$P$10,2)</f>
        <v>1.38</v>
      </c>
      <c r="Q21" s="64">
        <f>SUM(O21+P21)</f>
        <v>33.560390000000005</v>
      </c>
      <c r="R21" s="64">
        <f>+T21-S21</f>
        <v>33.558333333333337</v>
      </c>
      <c r="S21" s="64">
        <f>+T21/6</f>
        <v>6.7116666666666669</v>
      </c>
      <c r="T21" s="103">
        <f>ROUND(Q21*$T$10,2)</f>
        <v>40.270000000000003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53.13</v>
      </c>
      <c r="I22" s="64">
        <f t="shared" si="5"/>
        <v>13.28</v>
      </c>
      <c r="J22" s="64">
        <f>ROUND(0.26*0.95,2)</f>
        <v>0.25</v>
      </c>
      <c r="K22" s="100">
        <f t="shared" si="6"/>
        <v>16.600000000000001</v>
      </c>
      <c r="L22" s="64">
        <f t="shared" ref="L22:L26" si="7">(K22*$L$10)</f>
        <v>3.6520000000000001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44.698374999999999</v>
      </c>
      <c r="P22" s="45">
        <f t="shared" ref="P22:P85" si="10">ROUND(J22*$P$10,2)</f>
        <v>1.91</v>
      </c>
      <c r="Q22" s="64">
        <f t="shared" ref="Q22:Q26" si="11">SUM(O22+P22)</f>
        <v>46.608374999999995</v>
      </c>
      <c r="R22" s="64">
        <f t="shared" ref="R22:R26" si="12">+T22-S22</f>
        <v>46.608333333333334</v>
      </c>
      <c r="S22" s="64">
        <f t="shared" ref="S22:S26" si="13">+T22/6</f>
        <v>9.3216666666666672</v>
      </c>
      <c r="T22" s="103">
        <f t="shared" ref="T22:T34" si="14">ROUND(Q22*$T$10,2)</f>
        <v>55.93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53.13</v>
      </c>
      <c r="I23" s="64">
        <f t="shared" si="5"/>
        <v>13.28</v>
      </c>
      <c r="J23" s="64">
        <f>ROUND(0.42*0.95,2)</f>
        <v>0.4</v>
      </c>
      <c r="K23" s="100">
        <f t="shared" si="6"/>
        <v>26.56</v>
      </c>
      <c r="L23" s="64">
        <f t="shared" si="7"/>
        <v>5.8431999999999995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71.517399999999995</v>
      </c>
      <c r="P23" s="45">
        <f t="shared" si="10"/>
        <v>3.06</v>
      </c>
      <c r="Q23" s="64">
        <f t="shared" si="11"/>
        <v>74.577399999999997</v>
      </c>
      <c r="R23" s="64">
        <f t="shared" si="12"/>
        <v>74.574999999999989</v>
      </c>
      <c r="S23" s="64">
        <f t="shared" si="13"/>
        <v>14.914999999999999</v>
      </c>
      <c r="T23" s="103">
        <f t="shared" si="14"/>
        <v>89.49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53.13</v>
      </c>
      <c r="I24" s="64">
        <f t="shared" si="5"/>
        <v>13.28</v>
      </c>
      <c r="J24" s="64">
        <f>ROUND((0.42+0.19)*0.95,2)</f>
        <v>0.57999999999999996</v>
      </c>
      <c r="K24" s="100">
        <f t="shared" si="6"/>
        <v>38.520000000000003</v>
      </c>
      <c r="L24" s="64">
        <f t="shared" si="7"/>
        <v>8.474400000000001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103.70999</v>
      </c>
      <c r="P24" s="45">
        <f t="shared" si="10"/>
        <v>4.4400000000000004</v>
      </c>
      <c r="Q24" s="64">
        <f t="shared" si="11"/>
        <v>108.14999</v>
      </c>
      <c r="R24" s="64">
        <f t="shared" si="12"/>
        <v>108.15</v>
      </c>
      <c r="S24" s="64">
        <f t="shared" si="13"/>
        <v>21.63</v>
      </c>
      <c r="T24" s="103">
        <f t="shared" si="14"/>
        <v>129.78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53.13</v>
      </c>
      <c r="I25" s="64">
        <f t="shared" si="5"/>
        <v>13.28</v>
      </c>
      <c r="J25" s="64">
        <f>ROUND((0.42+0.26)*0.95,2)</f>
        <v>0.65</v>
      </c>
      <c r="K25" s="100">
        <f t="shared" si="6"/>
        <v>43.17</v>
      </c>
      <c r="L25" s="64">
        <f t="shared" si="7"/>
        <v>9.4974000000000007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116.227975</v>
      </c>
      <c r="P25" s="45">
        <f t="shared" si="10"/>
        <v>4.97</v>
      </c>
      <c r="Q25" s="64">
        <f t="shared" si="11"/>
        <v>121.197975</v>
      </c>
      <c r="R25" s="64">
        <f t="shared" si="12"/>
        <v>121.2</v>
      </c>
      <c r="S25" s="64">
        <f t="shared" si="13"/>
        <v>24.24</v>
      </c>
      <c r="T25" s="103">
        <f t="shared" si="14"/>
        <v>145.44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53.13</v>
      </c>
      <c r="I26" s="64">
        <f t="shared" si="5"/>
        <v>13.28</v>
      </c>
      <c r="J26" s="64">
        <f>ROUND((0.42+0.42)*0.95,2)</f>
        <v>0.8</v>
      </c>
      <c r="K26" s="100">
        <f t="shared" si="6"/>
        <v>53.13</v>
      </c>
      <c r="L26" s="64">
        <f t="shared" si="7"/>
        <v>11.688600000000001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143.047</v>
      </c>
      <c r="P26" s="45">
        <f t="shared" si="10"/>
        <v>6.12</v>
      </c>
      <c r="Q26" s="64">
        <f t="shared" si="11"/>
        <v>149.167</v>
      </c>
      <c r="R26" s="64">
        <f t="shared" si="12"/>
        <v>149.16666666666666</v>
      </c>
      <c r="S26" s="64">
        <f t="shared" si="13"/>
        <v>29.833333333333332</v>
      </c>
      <c r="T26" s="103">
        <f t="shared" si="14"/>
        <v>179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53.13</v>
      </c>
      <c r="I28" s="64">
        <f t="shared" si="5"/>
        <v>13.28</v>
      </c>
      <c r="J28" s="64">
        <f>ROUND((0.19*1.2)*0.95,2)</f>
        <v>0.22</v>
      </c>
      <c r="K28" s="100">
        <f t="shared" ref="K28:K34" si="16">ROUND((H28+I28)*J28,2)</f>
        <v>14.61</v>
      </c>
      <c r="L28" s="64">
        <f t="shared" ref="L28:L34" si="17">(K28*$L$10)</f>
        <v>3.2141999999999999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39.337009999999999</v>
      </c>
      <c r="P28" s="45">
        <f t="shared" si="10"/>
        <v>1.68</v>
      </c>
      <c r="Q28" s="64">
        <f t="shared" ref="Q28:Q34" si="20">SUM(O28+P28)</f>
        <v>41.017009999999999</v>
      </c>
      <c r="R28" s="64">
        <f>+T28-S28</f>
        <v>41.016666666666666</v>
      </c>
      <c r="S28" s="64">
        <f>+T28/6</f>
        <v>8.2033333333333331</v>
      </c>
      <c r="T28" s="103">
        <f t="shared" si="14"/>
        <v>49.22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53.13</v>
      </c>
      <c r="I29" s="64">
        <f t="shared" si="5"/>
        <v>13.28</v>
      </c>
      <c r="J29" s="64">
        <f>ROUND((0.26*1.2)*0.95,2)</f>
        <v>0.3</v>
      </c>
      <c r="K29" s="100">
        <f t="shared" si="16"/>
        <v>19.920000000000002</v>
      </c>
      <c r="L29" s="64">
        <f t="shared" si="17"/>
        <v>4.3824000000000005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53.63805</v>
      </c>
      <c r="P29" s="45">
        <f t="shared" si="10"/>
        <v>2.2999999999999998</v>
      </c>
      <c r="Q29" s="64">
        <f t="shared" si="20"/>
        <v>55.938049999999997</v>
      </c>
      <c r="R29" s="64">
        <f t="shared" ref="R29:R34" si="21">+T29-S29</f>
        <v>55.941666666666663</v>
      </c>
      <c r="S29" s="64">
        <f t="shared" ref="S29:S34" si="22">+T29/6</f>
        <v>11.188333333333333</v>
      </c>
      <c r="T29" s="103">
        <f t="shared" si="14"/>
        <v>67.13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53.13</v>
      </c>
      <c r="I30" s="64">
        <f t="shared" si="5"/>
        <v>13.28</v>
      </c>
      <c r="J30" s="64">
        <f>ROUND((0.42*1.2)*0.95,2)</f>
        <v>0.48</v>
      </c>
      <c r="K30" s="100">
        <f t="shared" si="16"/>
        <v>31.88</v>
      </c>
      <c r="L30" s="64">
        <f t="shared" si="17"/>
        <v>7.0135999999999994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85.830639999999988</v>
      </c>
      <c r="P30" s="45">
        <f t="shared" si="10"/>
        <v>3.67</v>
      </c>
      <c r="Q30" s="64">
        <f t="shared" si="20"/>
        <v>89.50063999999999</v>
      </c>
      <c r="R30" s="64">
        <f t="shared" si="21"/>
        <v>89.5</v>
      </c>
      <c r="S30" s="64">
        <f t="shared" si="22"/>
        <v>17.900000000000002</v>
      </c>
      <c r="T30" s="103">
        <f t="shared" si="14"/>
        <v>107.4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53.13</v>
      </c>
      <c r="I31" s="64">
        <f t="shared" si="5"/>
        <v>13.28</v>
      </c>
      <c r="J31" s="64">
        <f>ROUND(((0.42+0.19)*1.2)*0.95,2)</f>
        <v>0.7</v>
      </c>
      <c r="K31" s="100">
        <f t="shared" si="16"/>
        <v>46.49</v>
      </c>
      <c r="L31" s="64">
        <f t="shared" si="17"/>
        <v>10.2278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125.16764999999999</v>
      </c>
      <c r="P31" s="45">
        <f t="shared" si="10"/>
        <v>5.36</v>
      </c>
      <c r="Q31" s="64">
        <f t="shared" si="20"/>
        <v>130.52764999999999</v>
      </c>
      <c r="R31" s="64">
        <f t="shared" si="21"/>
        <v>130.52500000000001</v>
      </c>
      <c r="S31" s="64">
        <f t="shared" si="22"/>
        <v>26.105</v>
      </c>
      <c r="T31" s="103">
        <f t="shared" si="14"/>
        <v>156.63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53.13</v>
      </c>
      <c r="I32" s="64">
        <f t="shared" si="5"/>
        <v>13.28</v>
      </c>
      <c r="J32" s="64">
        <f>ROUND(((0.42+0.26)*1.2)*0.95,2)</f>
        <v>0.78</v>
      </c>
      <c r="K32" s="100">
        <f t="shared" si="16"/>
        <v>51.8</v>
      </c>
      <c r="L32" s="64">
        <f t="shared" si="17"/>
        <v>11.395999999999999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139.46868999999998</v>
      </c>
      <c r="P32" s="45">
        <f t="shared" si="10"/>
        <v>5.97</v>
      </c>
      <c r="Q32" s="64">
        <f t="shared" si="20"/>
        <v>145.43868999999998</v>
      </c>
      <c r="R32" s="64">
        <f t="shared" si="21"/>
        <v>145.44166666666666</v>
      </c>
      <c r="S32" s="64">
        <f t="shared" si="22"/>
        <v>29.088333333333335</v>
      </c>
      <c r="T32" s="103">
        <f t="shared" si="14"/>
        <v>174.53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53.13</v>
      </c>
      <c r="I33" s="64">
        <f t="shared" si="5"/>
        <v>13.28</v>
      </c>
      <c r="J33" s="64">
        <f>ROUND(((0.42+0.42)*1.2)*0.95,2)</f>
        <v>0.96</v>
      </c>
      <c r="K33" s="100">
        <f t="shared" si="16"/>
        <v>63.75</v>
      </c>
      <c r="L33" s="44">
        <f t="shared" si="17"/>
        <v>14.025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171.64908</v>
      </c>
      <c r="P33" s="45">
        <f t="shared" si="10"/>
        <v>7.34</v>
      </c>
      <c r="Q33" s="44">
        <f t="shared" si="20"/>
        <v>178.98908</v>
      </c>
      <c r="R33" s="44">
        <f t="shared" si="21"/>
        <v>178.99166666666667</v>
      </c>
      <c r="S33" s="44">
        <f t="shared" si="22"/>
        <v>35.798333333333332</v>
      </c>
      <c r="T33" s="65">
        <f t="shared" si="14"/>
        <v>214.79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53.13</v>
      </c>
      <c r="I34" s="64">
        <f t="shared" si="5"/>
        <v>13.28</v>
      </c>
      <c r="J34" s="64">
        <f>ROUND(0.064*0.95,2)</f>
        <v>0.06</v>
      </c>
      <c r="K34" s="100">
        <f t="shared" si="16"/>
        <v>3.98</v>
      </c>
      <c r="L34" s="64">
        <f t="shared" si="17"/>
        <v>0.87560000000000004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10.722729999999999</v>
      </c>
      <c r="P34" s="45">
        <f t="shared" si="10"/>
        <v>0.46</v>
      </c>
      <c r="Q34" s="64">
        <f t="shared" si="20"/>
        <v>11.182729999999999</v>
      </c>
      <c r="R34" s="64">
        <f t="shared" si="21"/>
        <v>11.183333333333334</v>
      </c>
      <c r="S34" s="64">
        <f t="shared" si="22"/>
        <v>2.2366666666666668</v>
      </c>
      <c r="T34" s="103">
        <f t="shared" si="14"/>
        <v>13.42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53.13</v>
      </c>
      <c r="I37" s="64">
        <f t="shared" ref="I37:I59" si="24">ROUND(H37*$I$10,2)</f>
        <v>13.28</v>
      </c>
      <c r="J37" s="64">
        <f>ROUND(0.11*0.95,2)</f>
        <v>0.1</v>
      </c>
      <c r="K37" s="100">
        <f t="shared" ref="K37:K42" si="25">ROUND((H37+I37)*J37,2)</f>
        <v>6.64</v>
      </c>
      <c r="L37" s="64">
        <f t="shared" ref="L37:L42" si="26">(K37*$L$10)</f>
        <v>1.4607999999999999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17.879349999999999</v>
      </c>
      <c r="P37" s="45">
        <f t="shared" si="10"/>
        <v>0.77</v>
      </c>
      <c r="Q37" s="64">
        <f>SUM(O37+P37)</f>
        <v>18.649349999999998</v>
      </c>
      <c r="R37" s="64">
        <f t="shared" ref="R37:R42" si="28">+T37-S37</f>
        <v>18.649999999999999</v>
      </c>
      <c r="S37" s="64">
        <f t="shared" ref="S37:S42" si="29">+T37/6</f>
        <v>3.73</v>
      </c>
      <c r="T37" s="103">
        <f t="shared" ref="T37:T59" si="30">ROUND(Q37*$T$10,2)</f>
        <v>22.38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53.13</v>
      </c>
      <c r="I38" s="64">
        <f t="shared" si="24"/>
        <v>13.28</v>
      </c>
      <c r="J38" s="64">
        <f>ROUND(0.14*0.95,2)</f>
        <v>0.13</v>
      </c>
      <c r="K38" s="100">
        <f t="shared" si="25"/>
        <v>8.6300000000000008</v>
      </c>
      <c r="L38" s="64">
        <f t="shared" si="26"/>
        <v>1.8986000000000003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23.240715000000002</v>
      </c>
      <c r="P38" s="45">
        <f t="shared" si="10"/>
        <v>0.99</v>
      </c>
      <c r="Q38" s="64">
        <f t="shared" ref="Q38:Q42" si="32">SUM(O38+P38)</f>
        <v>24.230715</v>
      </c>
      <c r="R38" s="64">
        <f t="shared" si="28"/>
        <v>24.233333333333331</v>
      </c>
      <c r="S38" s="64">
        <f t="shared" si="29"/>
        <v>4.8466666666666667</v>
      </c>
      <c r="T38" s="103">
        <f t="shared" si="30"/>
        <v>29.08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53.13</v>
      </c>
      <c r="I39" s="64">
        <f t="shared" si="24"/>
        <v>13.28</v>
      </c>
      <c r="J39" s="64">
        <f>ROUND(0.2*0.95,2)</f>
        <v>0.19</v>
      </c>
      <c r="K39" s="100">
        <f t="shared" si="25"/>
        <v>12.62</v>
      </c>
      <c r="L39" s="64">
        <f t="shared" si="26"/>
        <v>2.7763999999999998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33.975645</v>
      </c>
      <c r="P39" s="45">
        <f t="shared" si="10"/>
        <v>1.45</v>
      </c>
      <c r="Q39" s="64">
        <f t="shared" si="32"/>
        <v>35.425645000000003</v>
      </c>
      <c r="R39" s="64">
        <f t="shared" si="28"/>
        <v>35.424999999999997</v>
      </c>
      <c r="S39" s="64">
        <f t="shared" si="29"/>
        <v>7.085</v>
      </c>
      <c r="T39" s="103">
        <f t="shared" si="30"/>
        <v>42.51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53.13</v>
      </c>
      <c r="I40" s="64">
        <f t="shared" si="24"/>
        <v>13.28</v>
      </c>
      <c r="J40" s="64">
        <f>ROUND((0.2+0.11)*0.95,2)</f>
        <v>0.28999999999999998</v>
      </c>
      <c r="K40" s="100">
        <f t="shared" si="25"/>
        <v>19.260000000000002</v>
      </c>
      <c r="L40" s="64">
        <f t="shared" si="26"/>
        <v>4.2372000000000005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51.854995000000002</v>
      </c>
      <c r="P40" s="45">
        <f t="shared" si="10"/>
        <v>2.2200000000000002</v>
      </c>
      <c r="Q40" s="64">
        <f t="shared" si="32"/>
        <v>54.074995000000001</v>
      </c>
      <c r="R40" s="64">
        <f t="shared" si="28"/>
        <v>54.075000000000003</v>
      </c>
      <c r="S40" s="64">
        <f t="shared" si="29"/>
        <v>10.815</v>
      </c>
      <c r="T40" s="103">
        <f t="shared" si="30"/>
        <v>64.89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53.13</v>
      </c>
      <c r="I41" s="64">
        <f t="shared" si="24"/>
        <v>13.28</v>
      </c>
      <c r="J41" s="64">
        <f>ROUND((0.2+0.14)*0.95,2)</f>
        <v>0.32</v>
      </c>
      <c r="K41" s="100">
        <f t="shared" si="25"/>
        <v>21.25</v>
      </c>
      <c r="L41" s="64">
        <f t="shared" si="26"/>
        <v>4.6749999999999998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57.216359999999995</v>
      </c>
      <c r="P41" s="45">
        <f t="shared" si="10"/>
        <v>2.4500000000000002</v>
      </c>
      <c r="Q41" s="64">
        <f t="shared" si="32"/>
        <v>59.666359999999997</v>
      </c>
      <c r="R41" s="64">
        <f t="shared" si="28"/>
        <v>59.666666666666664</v>
      </c>
      <c r="S41" s="64">
        <f t="shared" si="29"/>
        <v>11.933333333333332</v>
      </c>
      <c r="T41" s="103">
        <f t="shared" si="30"/>
        <v>71.599999999999994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53.13</v>
      </c>
      <c r="I42" s="64">
        <f t="shared" si="24"/>
        <v>13.28</v>
      </c>
      <c r="J42" s="64">
        <f>ROUND((0.2+0.2)*0.95,2)</f>
        <v>0.38</v>
      </c>
      <c r="K42" s="100">
        <f t="shared" si="25"/>
        <v>25.24</v>
      </c>
      <c r="L42" s="64">
        <f t="shared" si="26"/>
        <v>5.5527999999999995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67.95129</v>
      </c>
      <c r="P42" s="45">
        <f t="shared" si="10"/>
        <v>2.91</v>
      </c>
      <c r="Q42" s="64">
        <f t="shared" si="32"/>
        <v>70.861289999999997</v>
      </c>
      <c r="R42" s="64">
        <f t="shared" si="28"/>
        <v>70.858333333333334</v>
      </c>
      <c r="S42" s="64">
        <f t="shared" si="29"/>
        <v>14.171666666666667</v>
      </c>
      <c r="T42" s="103">
        <f t="shared" si="30"/>
        <v>85.03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53.13</v>
      </c>
      <c r="I44" s="64">
        <f t="shared" si="24"/>
        <v>13.28</v>
      </c>
      <c r="J44" s="64">
        <f>ROUND(0.03*0.95,2)</f>
        <v>0.03</v>
      </c>
      <c r="K44" s="100">
        <f t="shared" ref="K44:K52" si="34">ROUND((H44+I44)*J44,2)</f>
        <v>1.99</v>
      </c>
      <c r="L44" s="64">
        <f t="shared" ref="L44:L52" si="35">(K44*$L$10)</f>
        <v>0.43780000000000002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5.3613649999999993</v>
      </c>
      <c r="P44" s="45">
        <f t="shared" si="10"/>
        <v>0.23</v>
      </c>
      <c r="Q44" s="64">
        <f t="shared" ref="Q44:Q52" si="38">SUM(O44+P44)</f>
        <v>5.5913649999999997</v>
      </c>
      <c r="R44" s="64">
        <f>+T44-S44</f>
        <v>5.5916666666666668</v>
      </c>
      <c r="S44" s="64">
        <f>+T44/6</f>
        <v>1.1183333333333334</v>
      </c>
      <c r="T44" s="103">
        <f t="shared" si="30"/>
        <v>6.71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53.13</v>
      </c>
      <c r="I45" s="64">
        <f t="shared" si="24"/>
        <v>13.28</v>
      </c>
      <c r="J45" s="64">
        <f>ROUND(0.05*0.95,2)</f>
        <v>0.05</v>
      </c>
      <c r="K45" s="100">
        <f t="shared" si="34"/>
        <v>3.32</v>
      </c>
      <c r="L45" s="64">
        <f t="shared" si="35"/>
        <v>0.73039999999999994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8.9396749999999994</v>
      </c>
      <c r="P45" s="45">
        <f t="shared" si="10"/>
        <v>0.38</v>
      </c>
      <c r="Q45" s="64">
        <f t="shared" si="38"/>
        <v>9.3196750000000002</v>
      </c>
      <c r="R45" s="64">
        <f>+T45-S45</f>
        <v>9.3166666666666664</v>
      </c>
      <c r="S45" s="64">
        <f>+T45/6</f>
        <v>1.8633333333333333</v>
      </c>
      <c r="T45" s="103">
        <f t="shared" si="30"/>
        <v>11.18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53.13</v>
      </c>
      <c r="I46" s="64">
        <f t="shared" si="24"/>
        <v>13.28</v>
      </c>
      <c r="J46" s="64">
        <f>ROUND(0.07*0.95,2)</f>
        <v>7.0000000000000007E-2</v>
      </c>
      <c r="K46" s="100">
        <f t="shared" si="34"/>
        <v>4.6500000000000004</v>
      </c>
      <c r="L46" s="64">
        <f t="shared" si="35"/>
        <v>1.0230000000000001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12.517984999999999</v>
      </c>
      <c r="P46" s="45">
        <f t="shared" si="10"/>
        <v>0.54</v>
      </c>
      <c r="Q46" s="64">
        <f t="shared" si="38"/>
        <v>13.057984999999999</v>
      </c>
      <c r="R46" s="64">
        <f t="shared" ref="R46:R52" si="39">+T46-S46</f>
        <v>13.058333333333334</v>
      </c>
      <c r="S46" s="64">
        <f t="shared" ref="S46:S52" si="40">+T46/6</f>
        <v>2.6116666666666668</v>
      </c>
      <c r="T46" s="103">
        <f t="shared" si="30"/>
        <v>15.67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59.64</v>
      </c>
      <c r="I47" s="64">
        <f t="shared" si="24"/>
        <v>14.91</v>
      </c>
      <c r="J47" s="64">
        <f>ROUND(2*0.95,2)</f>
        <v>1.9</v>
      </c>
      <c r="K47" s="100">
        <f t="shared" si="34"/>
        <v>141.65</v>
      </c>
      <c r="L47" s="64">
        <f t="shared" si="35"/>
        <v>31.163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358.60545000000002</v>
      </c>
      <c r="P47" s="45">
        <f t="shared" si="10"/>
        <v>14.54</v>
      </c>
      <c r="Q47" s="64">
        <f t="shared" si="38"/>
        <v>373.14545000000004</v>
      </c>
      <c r="R47" s="64">
        <f t="shared" si="39"/>
        <v>373.14166666666665</v>
      </c>
      <c r="S47" s="64">
        <f t="shared" si="40"/>
        <v>74.62833333333333</v>
      </c>
      <c r="T47" s="103">
        <f t="shared" si="30"/>
        <v>447.77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59.64</v>
      </c>
      <c r="I48" s="64">
        <f t="shared" si="24"/>
        <v>14.91</v>
      </c>
      <c r="J48" s="64">
        <f>ROUND((2*1.2)*0.95,2)</f>
        <v>2.2799999999999998</v>
      </c>
      <c r="K48" s="100">
        <f t="shared" si="34"/>
        <v>169.97</v>
      </c>
      <c r="L48" s="64">
        <f t="shared" si="35"/>
        <v>37.3934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430.31433999999996</v>
      </c>
      <c r="P48" s="45">
        <f t="shared" si="10"/>
        <v>17.440000000000001</v>
      </c>
      <c r="Q48" s="64">
        <f t="shared" si="38"/>
        <v>447.75433999999996</v>
      </c>
      <c r="R48" s="64">
        <f t="shared" si="39"/>
        <v>447.75833333333327</v>
      </c>
      <c r="S48" s="64">
        <f t="shared" si="40"/>
        <v>89.551666666666662</v>
      </c>
      <c r="T48" s="103">
        <f t="shared" si="30"/>
        <v>537.30999999999995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53.13</v>
      </c>
      <c r="I49" s="64">
        <f t="shared" si="24"/>
        <v>13.28</v>
      </c>
      <c r="J49" s="64">
        <f>ROUND(0.05*0.95,2)</f>
        <v>0.05</v>
      </c>
      <c r="K49" s="100">
        <f t="shared" si="34"/>
        <v>3.32</v>
      </c>
      <c r="L49" s="64">
        <f t="shared" si="35"/>
        <v>0.73039999999999994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8.9396749999999994</v>
      </c>
      <c r="P49" s="45">
        <f t="shared" si="10"/>
        <v>0.38</v>
      </c>
      <c r="Q49" s="64">
        <f t="shared" si="38"/>
        <v>9.3196750000000002</v>
      </c>
      <c r="R49" s="64">
        <f t="shared" si="39"/>
        <v>9.3166666666666664</v>
      </c>
      <c r="S49" s="64">
        <f t="shared" si="40"/>
        <v>1.8633333333333333</v>
      </c>
      <c r="T49" s="103">
        <f t="shared" si="30"/>
        <v>11.18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53.13</v>
      </c>
      <c r="I50" s="64">
        <f t="shared" si="24"/>
        <v>13.28</v>
      </c>
      <c r="J50" s="64">
        <f>ROUND((0.05*0.8)*0.95,2)</f>
        <v>0.04</v>
      </c>
      <c r="K50" s="100">
        <f t="shared" si="34"/>
        <v>2.66</v>
      </c>
      <c r="L50" s="64">
        <f t="shared" si="35"/>
        <v>0.58520000000000005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7.1566200000000002</v>
      </c>
      <c r="P50" s="45">
        <f t="shared" si="10"/>
        <v>0.31</v>
      </c>
      <c r="Q50" s="64">
        <f t="shared" si="38"/>
        <v>7.4666199999999998</v>
      </c>
      <c r="R50" s="64">
        <f t="shared" si="39"/>
        <v>7.4666666666666677</v>
      </c>
      <c r="S50" s="64">
        <f t="shared" si="40"/>
        <v>1.4933333333333334</v>
      </c>
      <c r="T50" s="103">
        <f t="shared" si="30"/>
        <v>8.9600000000000009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53.13</v>
      </c>
      <c r="I51" s="64">
        <f t="shared" si="24"/>
        <v>13.28</v>
      </c>
      <c r="J51" s="64">
        <f>ROUND((0.05*1.2)*0.95,2)</f>
        <v>0.06</v>
      </c>
      <c r="K51" s="100">
        <f t="shared" si="34"/>
        <v>3.98</v>
      </c>
      <c r="L51" s="64">
        <f t="shared" si="35"/>
        <v>0.87560000000000004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10.722729999999999</v>
      </c>
      <c r="P51" s="45">
        <f t="shared" si="10"/>
        <v>0.46</v>
      </c>
      <c r="Q51" s="64">
        <f t="shared" si="38"/>
        <v>11.182729999999999</v>
      </c>
      <c r="R51" s="64">
        <f t="shared" si="39"/>
        <v>11.183333333333334</v>
      </c>
      <c r="S51" s="64">
        <f t="shared" si="40"/>
        <v>2.2366666666666668</v>
      </c>
      <c r="T51" s="103">
        <f t="shared" si="30"/>
        <v>13.42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53.13</v>
      </c>
      <c r="I52" s="64">
        <f t="shared" si="24"/>
        <v>13.28</v>
      </c>
      <c r="J52" s="64">
        <f>ROUND(0.05*0.95,2)</f>
        <v>0.05</v>
      </c>
      <c r="K52" s="100">
        <f t="shared" si="34"/>
        <v>3.32</v>
      </c>
      <c r="L52" s="64">
        <f t="shared" si="35"/>
        <v>0.73039999999999994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8.9396749999999994</v>
      </c>
      <c r="P52" s="45">
        <f t="shared" si="10"/>
        <v>0.38</v>
      </c>
      <c r="Q52" s="64">
        <f t="shared" si="38"/>
        <v>9.3196750000000002</v>
      </c>
      <c r="R52" s="64">
        <f t="shared" si="39"/>
        <v>9.3166666666666664</v>
      </c>
      <c r="S52" s="64">
        <f t="shared" si="40"/>
        <v>1.8633333333333333</v>
      </c>
      <c r="T52" s="103">
        <f t="shared" si="30"/>
        <v>11.18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53.13</v>
      </c>
      <c r="I54" s="64">
        <f t="shared" si="24"/>
        <v>13.28</v>
      </c>
      <c r="J54" s="64">
        <f>ROUND(0.26*0.95,2)</f>
        <v>0.25</v>
      </c>
      <c r="K54" s="100">
        <f t="shared" ref="K54:K59" si="43">ROUND((H54+I54)*J54,2)</f>
        <v>16.600000000000001</v>
      </c>
      <c r="L54" s="64">
        <f t="shared" ref="L54:L59" si="44">(K54*$L$10)</f>
        <v>3.6520000000000001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44.698374999999999</v>
      </c>
      <c r="P54" s="45">
        <f t="shared" si="10"/>
        <v>1.91</v>
      </c>
      <c r="Q54" s="64">
        <f t="shared" ref="Q54:Q59" si="47">SUM(O54+P54)</f>
        <v>46.608374999999995</v>
      </c>
      <c r="R54" s="64">
        <f t="shared" ref="R54:R59" si="48">+T54-S54</f>
        <v>46.608333333333334</v>
      </c>
      <c r="S54" s="64">
        <f t="shared" ref="S54:S59" si="49">+T54/6</f>
        <v>9.3216666666666672</v>
      </c>
      <c r="T54" s="103">
        <f t="shared" si="30"/>
        <v>55.93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53.13</v>
      </c>
      <c r="I55" s="64">
        <f t="shared" si="24"/>
        <v>13.28</v>
      </c>
      <c r="J55" s="64">
        <f>ROUND(0.05*0.95,2)</f>
        <v>0.05</v>
      </c>
      <c r="K55" s="100">
        <f t="shared" si="43"/>
        <v>3.32</v>
      </c>
      <c r="L55" s="64">
        <f t="shared" si="44"/>
        <v>0.73039999999999994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8.9396749999999994</v>
      </c>
      <c r="P55" s="45">
        <f t="shared" si="10"/>
        <v>0.38</v>
      </c>
      <c r="Q55" s="64">
        <f t="shared" si="47"/>
        <v>9.3196750000000002</v>
      </c>
      <c r="R55" s="64">
        <f t="shared" si="48"/>
        <v>9.3166666666666664</v>
      </c>
      <c r="S55" s="64">
        <f t="shared" si="49"/>
        <v>1.8633333333333333</v>
      </c>
      <c r="T55" s="103">
        <f t="shared" si="30"/>
        <v>11.18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53.13</v>
      </c>
      <c r="I56" s="64">
        <f t="shared" si="24"/>
        <v>13.28</v>
      </c>
      <c r="J56" s="64">
        <f>ROUND(0.08*0.95,2)</f>
        <v>0.08</v>
      </c>
      <c r="K56" s="100">
        <f t="shared" si="43"/>
        <v>5.31</v>
      </c>
      <c r="L56" s="64">
        <f t="shared" si="44"/>
        <v>1.1681999999999999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14.301039999999999</v>
      </c>
      <c r="P56" s="45">
        <f t="shared" si="10"/>
        <v>0.61</v>
      </c>
      <c r="Q56" s="64">
        <f t="shared" si="47"/>
        <v>14.911039999999998</v>
      </c>
      <c r="R56" s="64">
        <f t="shared" si="48"/>
        <v>14.908333333333333</v>
      </c>
      <c r="S56" s="64">
        <f t="shared" si="49"/>
        <v>2.9816666666666669</v>
      </c>
      <c r="T56" s="103">
        <f t="shared" si="30"/>
        <v>17.89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53.13</v>
      </c>
      <c r="I57" s="64">
        <f t="shared" si="24"/>
        <v>13.28</v>
      </c>
      <c r="J57" s="64">
        <f>ROUND((0.08*1.2)*0.95,2)</f>
        <v>0.09</v>
      </c>
      <c r="K57" s="100">
        <f t="shared" si="43"/>
        <v>5.98</v>
      </c>
      <c r="L57" s="64">
        <f t="shared" si="44"/>
        <v>1.3156000000000001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16.096295000000001</v>
      </c>
      <c r="P57" s="45">
        <f t="shared" si="10"/>
        <v>0.69</v>
      </c>
      <c r="Q57" s="64">
        <f t="shared" si="47"/>
        <v>16.786295000000003</v>
      </c>
      <c r="R57" s="64">
        <f t="shared" si="48"/>
        <v>16.783333333333335</v>
      </c>
      <c r="S57" s="64">
        <f t="shared" si="49"/>
        <v>3.3566666666666669</v>
      </c>
      <c r="T57" s="103">
        <f t="shared" si="30"/>
        <v>20.14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53.13</v>
      </c>
      <c r="I58" s="64">
        <f t="shared" si="24"/>
        <v>13.28</v>
      </c>
      <c r="J58" s="64">
        <f>ROUND(0.06*0.95,2)</f>
        <v>0.06</v>
      </c>
      <c r="K58" s="100">
        <f t="shared" si="43"/>
        <v>3.98</v>
      </c>
      <c r="L58" s="64">
        <f t="shared" si="44"/>
        <v>0.87560000000000004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10.722729999999999</v>
      </c>
      <c r="P58" s="45">
        <f t="shared" si="10"/>
        <v>0.46</v>
      </c>
      <c r="Q58" s="64">
        <f t="shared" si="47"/>
        <v>11.182729999999999</v>
      </c>
      <c r="R58" s="64">
        <f t="shared" si="48"/>
        <v>11.183333333333334</v>
      </c>
      <c r="S58" s="64">
        <f t="shared" si="49"/>
        <v>2.2366666666666668</v>
      </c>
      <c r="T58" s="103">
        <f t="shared" si="30"/>
        <v>13.42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53.13</v>
      </c>
      <c r="I59" s="64">
        <f t="shared" si="24"/>
        <v>13.28</v>
      </c>
      <c r="J59" s="64">
        <f>ROUND((0.06*1.2)*0.95,2)</f>
        <v>7.0000000000000007E-2</v>
      </c>
      <c r="K59" s="100">
        <f t="shared" si="43"/>
        <v>4.6500000000000004</v>
      </c>
      <c r="L59" s="64">
        <f t="shared" si="44"/>
        <v>1.0230000000000001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12.517984999999999</v>
      </c>
      <c r="P59" s="45">
        <f t="shared" si="10"/>
        <v>0.54</v>
      </c>
      <c r="Q59" s="64">
        <f t="shared" si="47"/>
        <v>13.057984999999999</v>
      </c>
      <c r="R59" s="64">
        <f t="shared" si="48"/>
        <v>13.058333333333334</v>
      </c>
      <c r="S59" s="64">
        <f t="shared" si="49"/>
        <v>2.6116666666666668</v>
      </c>
      <c r="T59" s="103">
        <f t="shared" si="30"/>
        <v>15.67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53.13</v>
      </c>
      <c r="I62" s="64">
        <f>ROUND(H62*$I$10,2)</f>
        <v>13.28</v>
      </c>
      <c r="J62" s="64">
        <f>ROUND(0.53*0.95,2)</f>
        <v>0.5</v>
      </c>
      <c r="K62" s="100">
        <f>ROUND((H62+I62)*J62,2)</f>
        <v>33.21</v>
      </c>
      <c r="L62" s="64">
        <f t="shared" ref="L62:L64" si="51">(K62*$L$10)</f>
        <v>7.3062000000000005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89.40894999999999</v>
      </c>
      <c r="P62" s="45">
        <f t="shared" si="10"/>
        <v>3.83</v>
      </c>
      <c r="Q62" s="64">
        <f>SUM(O62+P62)</f>
        <v>93.238949999999988</v>
      </c>
      <c r="R62" s="64">
        <f t="shared" ref="R62:R64" si="53">+T62-S62</f>
        <v>93.241666666666674</v>
      </c>
      <c r="S62" s="64">
        <f t="shared" ref="S62:S64" si="54">+T62/6</f>
        <v>18.648333333333333</v>
      </c>
      <c r="T62" s="103">
        <f>ROUND(Q62*$T$10,2)</f>
        <v>111.89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53.13</v>
      </c>
      <c r="I63" s="64">
        <f>ROUND(H63*$I$10,2)</f>
        <v>13.28</v>
      </c>
      <c r="J63" s="64">
        <f>ROUND(0.3*0.95,2)</f>
        <v>0.28999999999999998</v>
      </c>
      <c r="K63" s="100">
        <f>ROUND((H63+I63)*J63,2)</f>
        <v>19.260000000000002</v>
      </c>
      <c r="L63" s="64">
        <f t="shared" si="51"/>
        <v>4.2372000000000005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51.854995000000002</v>
      </c>
      <c r="P63" s="45">
        <f t="shared" si="10"/>
        <v>2.2200000000000002</v>
      </c>
      <c r="Q63" s="64">
        <f>SUM(O63+P63)</f>
        <v>54.074995000000001</v>
      </c>
      <c r="R63" s="64">
        <f t="shared" si="53"/>
        <v>54.075000000000003</v>
      </c>
      <c r="S63" s="64">
        <f t="shared" si="54"/>
        <v>10.815</v>
      </c>
      <c r="T63" s="103">
        <f>ROUND(Q63*$T$10,2)</f>
        <v>64.89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53.13</v>
      </c>
      <c r="I64" s="64">
        <f>ROUND(H64*$I$10,2)</f>
        <v>13.28</v>
      </c>
      <c r="J64" s="64">
        <f>ROUND(0.09*0.95,2)</f>
        <v>0.09</v>
      </c>
      <c r="K64" s="100">
        <f>ROUND((H64+I64)*J64,2)</f>
        <v>5.98</v>
      </c>
      <c r="L64" s="64">
        <f t="shared" si="51"/>
        <v>1.3156000000000001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16.096295000000001</v>
      </c>
      <c r="P64" s="45">
        <f t="shared" si="10"/>
        <v>0.69</v>
      </c>
      <c r="Q64" s="64">
        <f>SUM(O64+P64)</f>
        <v>16.786295000000003</v>
      </c>
      <c r="R64" s="64">
        <f t="shared" si="53"/>
        <v>16.783333333333335</v>
      </c>
      <c r="S64" s="64">
        <f t="shared" si="54"/>
        <v>3.3566666666666669</v>
      </c>
      <c r="T64" s="103">
        <f>ROUND(Q64*$T$10,2)</f>
        <v>20.14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53.13</v>
      </c>
      <c r="I67" s="64">
        <f t="shared" ref="I67:I93" si="56">ROUND(H67*$I$10,2)</f>
        <v>13.28</v>
      </c>
      <c r="J67" s="64">
        <f>ROUND((0.53*1.2)*0.95,2)</f>
        <v>0.6</v>
      </c>
      <c r="K67" s="100">
        <f>ROUND((H67+I67)*J67,2)</f>
        <v>39.85</v>
      </c>
      <c r="L67" s="64">
        <f t="shared" ref="L67:L69" si="57">(K67*$L$10)</f>
        <v>8.7670000000000012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107.28829999999999</v>
      </c>
      <c r="P67" s="45">
        <f t="shared" si="10"/>
        <v>4.59</v>
      </c>
      <c r="Q67" s="64">
        <f>SUM(O67+P67)</f>
        <v>111.8783</v>
      </c>
      <c r="R67" s="64">
        <f t="shared" ref="R67:R69" si="59">+T67-S67</f>
        <v>111.875</v>
      </c>
      <c r="S67" s="64">
        <f t="shared" ref="S67:S69" si="60">+T67/6</f>
        <v>22.375</v>
      </c>
      <c r="T67" s="103">
        <f t="shared" ref="T67:T93" si="61">ROUND(Q67*$T$10,2)</f>
        <v>134.25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53.13</v>
      </c>
      <c r="I68" s="64">
        <f t="shared" si="56"/>
        <v>13.28</v>
      </c>
      <c r="J68" s="64">
        <f>ROUND((0.3*1.2)*0.95,2)</f>
        <v>0.34</v>
      </c>
      <c r="K68" s="100">
        <f>ROUND((H68+I68)*J68,2)</f>
        <v>22.58</v>
      </c>
      <c r="L68" s="64">
        <f t="shared" si="57"/>
        <v>4.9676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60.794670000000004</v>
      </c>
      <c r="P68" s="45">
        <f t="shared" si="10"/>
        <v>2.6</v>
      </c>
      <c r="Q68" s="64">
        <f>SUM(O68+P68)</f>
        <v>63.394670000000005</v>
      </c>
      <c r="R68" s="64">
        <f t="shared" si="59"/>
        <v>63.391666666666659</v>
      </c>
      <c r="S68" s="64">
        <f t="shared" si="60"/>
        <v>12.678333333333333</v>
      </c>
      <c r="T68" s="103">
        <f t="shared" si="61"/>
        <v>76.069999999999993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53.13</v>
      </c>
      <c r="I69" s="64">
        <f t="shared" si="56"/>
        <v>13.28</v>
      </c>
      <c r="J69" s="64">
        <f>ROUND((0.09*1.2)*0.95,2)</f>
        <v>0.1</v>
      </c>
      <c r="K69" s="100">
        <f>ROUND((H69+I69)*J69,2)</f>
        <v>6.64</v>
      </c>
      <c r="L69" s="64">
        <f t="shared" si="57"/>
        <v>1.4607999999999999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17.879349999999999</v>
      </c>
      <c r="P69" s="45">
        <f t="shared" si="10"/>
        <v>0.77</v>
      </c>
      <c r="Q69" s="64">
        <f>SUM(O69+P69)</f>
        <v>18.649349999999998</v>
      </c>
      <c r="R69" s="64">
        <f t="shared" si="59"/>
        <v>18.649999999999999</v>
      </c>
      <c r="S69" s="64">
        <f t="shared" si="60"/>
        <v>3.73</v>
      </c>
      <c r="T69" s="103">
        <f t="shared" si="61"/>
        <v>22.38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56.38</v>
      </c>
      <c r="I72" s="64">
        <f t="shared" si="56"/>
        <v>14.1</v>
      </c>
      <c r="J72" s="64">
        <f>ROUND(0.5*0.95,2)</f>
        <v>0.48</v>
      </c>
      <c r="K72" s="100">
        <f>ROUND((H72+I72)*J72,2)</f>
        <v>33.83</v>
      </c>
      <c r="L72" s="64">
        <f t="shared" ref="L72:L73" si="62">(K72*$L$10)</f>
        <v>7.4425999999999997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88.209639999999993</v>
      </c>
      <c r="P72" s="45">
        <f t="shared" si="10"/>
        <v>3.67</v>
      </c>
      <c r="Q72" s="64">
        <f>SUM(O72+P72)</f>
        <v>91.879639999999995</v>
      </c>
      <c r="R72" s="64">
        <f t="shared" ref="R72:R73" si="64">+T72-S72</f>
        <v>91.88333333333334</v>
      </c>
      <c r="S72" s="64">
        <f t="shared" ref="S72:S73" si="65">+T72/6</f>
        <v>18.376666666666669</v>
      </c>
      <c r="T72" s="103">
        <f t="shared" si="61"/>
        <v>110.26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56.38</v>
      </c>
      <c r="I73" s="64">
        <f t="shared" si="56"/>
        <v>14.1</v>
      </c>
      <c r="J73" s="64">
        <f>ROUND(1.4*0.95,2)</f>
        <v>1.33</v>
      </c>
      <c r="K73" s="100">
        <f>ROUND((H73+I73)*J73,2)</f>
        <v>93.74</v>
      </c>
      <c r="L73" s="64">
        <f t="shared" si="62"/>
        <v>20.622799999999998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244.41751499999998</v>
      </c>
      <c r="P73" s="45">
        <f t="shared" si="10"/>
        <v>10.17</v>
      </c>
      <c r="Q73" s="64">
        <f>SUM(O73+P73)</f>
        <v>254.58751499999997</v>
      </c>
      <c r="R73" s="64">
        <f t="shared" si="64"/>
        <v>254.59166666666667</v>
      </c>
      <c r="S73" s="64">
        <f t="shared" si="65"/>
        <v>50.918333333333329</v>
      </c>
      <c r="T73" s="103">
        <f t="shared" si="61"/>
        <v>305.51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56.38</v>
      </c>
      <c r="I75" s="64">
        <f t="shared" si="56"/>
        <v>14.1</v>
      </c>
      <c r="J75" s="64">
        <f>ROUND(0.5*0.95,2)</f>
        <v>0.48</v>
      </c>
      <c r="K75" s="100">
        <f>ROUND((H75+I75)*J75,2)</f>
        <v>33.83</v>
      </c>
      <c r="L75" s="64">
        <f t="shared" ref="L75:L76" si="66">(K75*$L$10)</f>
        <v>7.4425999999999997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88.209639999999993</v>
      </c>
      <c r="P75" s="45">
        <f t="shared" si="10"/>
        <v>3.67</v>
      </c>
      <c r="Q75" s="64">
        <f>SUM(O75+P75)</f>
        <v>91.879639999999995</v>
      </c>
      <c r="R75" s="64">
        <f t="shared" ref="R75:R76" si="68">+T75-S75</f>
        <v>91.88333333333334</v>
      </c>
      <c r="S75" s="64">
        <f t="shared" ref="S75:S76" si="69">+T75/6</f>
        <v>18.376666666666669</v>
      </c>
      <c r="T75" s="103">
        <f t="shared" si="61"/>
        <v>110.26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56.38</v>
      </c>
      <c r="I76" s="64">
        <f t="shared" si="56"/>
        <v>14.1</v>
      </c>
      <c r="J76" s="64">
        <f>ROUND(1.6*0.95,2)</f>
        <v>1.52</v>
      </c>
      <c r="K76" s="100">
        <f>ROUND((H76+I76)*J76,2)</f>
        <v>107.13</v>
      </c>
      <c r="L76" s="64">
        <f t="shared" si="66"/>
        <v>23.5686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279.33256</v>
      </c>
      <c r="P76" s="45">
        <f t="shared" si="10"/>
        <v>11.63</v>
      </c>
      <c r="Q76" s="64">
        <f>SUM(O76+P76)</f>
        <v>290.96256</v>
      </c>
      <c r="R76" s="64">
        <f t="shared" si="68"/>
        <v>290.9666666666667</v>
      </c>
      <c r="S76" s="64">
        <f t="shared" si="69"/>
        <v>58.193333333333335</v>
      </c>
      <c r="T76" s="103">
        <f t="shared" si="61"/>
        <v>349.16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56.38</v>
      </c>
      <c r="I78" s="64">
        <f t="shared" si="56"/>
        <v>14.1</v>
      </c>
      <c r="J78" s="64">
        <f>ROUND(1.38*0.95,2)</f>
        <v>1.31</v>
      </c>
      <c r="K78" s="100">
        <f>ROUND((H78+I78)*J78,2)</f>
        <v>92.33</v>
      </c>
      <c r="L78" s="64">
        <f t="shared" ref="L78:L81" si="70">(K78*$L$10)</f>
        <v>20.3126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240.74160500000002</v>
      </c>
      <c r="P78" s="45">
        <f t="shared" si="10"/>
        <v>10.02</v>
      </c>
      <c r="Q78" s="64">
        <f>SUM(O78+P78)</f>
        <v>250.76160500000003</v>
      </c>
      <c r="R78" s="64">
        <f t="shared" ref="R78:R81" si="72">+T78-S78</f>
        <v>250.75833333333335</v>
      </c>
      <c r="S78" s="64">
        <f t="shared" ref="S78:S81" si="73">+T78/6</f>
        <v>50.151666666666671</v>
      </c>
      <c r="T78" s="103">
        <f t="shared" si="61"/>
        <v>300.91000000000003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56.38</v>
      </c>
      <c r="I79" s="64">
        <f t="shared" si="56"/>
        <v>14.1</v>
      </c>
      <c r="J79" s="64">
        <f>ROUND(1.68*0.95,2)</f>
        <v>1.6</v>
      </c>
      <c r="K79" s="100">
        <f>ROUND((H79+I79)*J79,2)</f>
        <v>112.77</v>
      </c>
      <c r="L79" s="64">
        <f t="shared" si="70"/>
        <v>24.8094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294.03619999999995</v>
      </c>
      <c r="P79" s="45">
        <f t="shared" si="10"/>
        <v>12.24</v>
      </c>
      <c r="Q79" s="64">
        <f>SUM(O79+P79)</f>
        <v>306.27619999999996</v>
      </c>
      <c r="R79" s="64">
        <f t="shared" si="72"/>
        <v>306.27499999999998</v>
      </c>
      <c r="S79" s="64">
        <f t="shared" si="73"/>
        <v>61.254999999999995</v>
      </c>
      <c r="T79" s="103">
        <f t="shared" si="61"/>
        <v>367.53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56.38</v>
      </c>
      <c r="I80" s="64">
        <f t="shared" si="56"/>
        <v>14.1</v>
      </c>
      <c r="J80" s="64">
        <f>ROUND(1.91*0.95,2)</f>
        <v>1.81</v>
      </c>
      <c r="K80" s="100">
        <f>ROUND((H80+I80)*J80,2)</f>
        <v>127.57</v>
      </c>
      <c r="L80" s="64">
        <f t="shared" si="70"/>
        <v>28.0654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332.62715500000002</v>
      </c>
      <c r="P80" s="45">
        <f t="shared" si="10"/>
        <v>13.85</v>
      </c>
      <c r="Q80" s="64">
        <f>SUM(O80+P80)</f>
        <v>346.47715500000004</v>
      </c>
      <c r="R80" s="64">
        <f t="shared" si="72"/>
        <v>346.47499999999997</v>
      </c>
      <c r="S80" s="64">
        <f t="shared" si="73"/>
        <v>69.295000000000002</v>
      </c>
      <c r="T80" s="103">
        <f t="shared" si="61"/>
        <v>415.77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56.38</v>
      </c>
      <c r="I81" s="64">
        <f t="shared" si="56"/>
        <v>14.1</v>
      </c>
      <c r="J81" s="64">
        <f>ROUND(2.2*0.95,2)</f>
        <v>2.09</v>
      </c>
      <c r="K81" s="100">
        <f>ROUND((H81+I81)*J81,2)</f>
        <v>147.30000000000001</v>
      </c>
      <c r="L81" s="64">
        <f t="shared" si="70"/>
        <v>32.406000000000006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384.07769500000001</v>
      </c>
      <c r="P81" s="45">
        <f t="shared" si="10"/>
        <v>15.99</v>
      </c>
      <c r="Q81" s="64">
        <f>SUM(O81+P81)</f>
        <v>400.06769500000001</v>
      </c>
      <c r="R81" s="64">
        <f t="shared" si="72"/>
        <v>400.06666666666666</v>
      </c>
      <c r="S81" s="64">
        <f t="shared" si="73"/>
        <v>80.013333333333335</v>
      </c>
      <c r="T81" s="103">
        <f t="shared" si="61"/>
        <v>480.08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56.38</v>
      </c>
      <c r="I83" s="64">
        <f t="shared" si="56"/>
        <v>14.1</v>
      </c>
      <c r="J83" s="64">
        <f>ROUND(0.57*0.95,2)</f>
        <v>0.54</v>
      </c>
      <c r="K83" s="100">
        <f>ROUND((H83+I83)*J83,2)</f>
        <v>38.06</v>
      </c>
      <c r="L83" s="64">
        <f t="shared" ref="L83:L85" si="74">(K83*$L$10)</f>
        <v>8.3732000000000006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99.237369999999999</v>
      </c>
      <c r="P83" s="45">
        <f t="shared" si="10"/>
        <v>4.13</v>
      </c>
      <c r="Q83" s="64">
        <f>SUM(O83+P83)</f>
        <v>103.36736999999999</v>
      </c>
      <c r="R83" s="64">
        <f t="shared" ref="R83:R85" si="76">+T83-S83</f>
        <v>103.36666666666667</v>
      </c>
      <c r="S83" s="64">
        <f t="shared" ref="S83:S85" si="77">+T83/6</f>
        <v>20.673333333333336</v>
      </c>
      <c r="T83" s="103">
        <f t="shared" si="61"/>
        <v>124.04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56.38</v>
      </c>
      <c r="I84" s="64">
        <f t="shared" si="56"/>
        <v>14.1</v>
      </c>
      <c r="J84" s="64">
        <f>ROUND(0.62*0.95,2)</f>
        <v>0.59</v>
      </c>
      <c r="K84" s="100">
        <f>ROUND((H84+I84)*J84,2)</f>
        <v>41.58</v>
      </c>
      <c r="L84" s="64">
        <f t="shared" si="74"/>
        <v>9.1475999999999988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108.42104499999999</v>
      </c>
      <c r="P84" s="45">
        <f t="shared" si="10"/>
        <v>4.51</v>
      </c>
      <c r="Q84" s="64">
        <f>SUM(O84+P84)</f>
        <v>112.931045</v>
      </c>
      <c r="R84" s="64">
        <f t="shared" si="76"/>
        <v>112.93333333333334</v>
      </c>
      <c r="S84" s="64">
        <f t="shared" si="77"/>
        <v>22.58666666666667</v>
      </c>
      <c r="T84" s="103">
        <f t="shared" si="61"/>
        <v>135.52000000000001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56.38</v>
      </c>
      <c r="I85" s="64">
        <f t="shared" si="56"/>
        <v>14.1</v>
      </c>
      <c r="J85" s="64">
        <f>ROUND(0.83*0.95,2)</f>
        <v>0.79</v>
      </c>
      <c r="K85" s="100">
        <f>ROUND((H85+I85)*J85,2)</f>
        <v>55.68</v>
      </c>
      <c r="L85" s="64">
        <f t="shared" si="74"/>
        <v>12.249599999999999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145.18014500000001</v>
      </c>
      <c r="P85" s="45">
        <f t="shared" si="10"/>
        <v>6.04</v>
      </c>
      <c r="Q85" s="64">
        <f>SUM(O85+P85)</f>
        <v>151.220145</v>
      </c>
      <c r="R85" s="64">
        <f t="shared" si="76"/>
        <v>151.21666666666667</v>
      </c>
      <c r="S85" s="64">
        <f t="shared" si="77"/>
        <v>30.243333333333336</v>
      </c>
      <c r="T85" s="103">
        <f t="shared" si="61"/>
        <v>181.46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56.38</v>
      </c>
      <c r="I87" s="64">
        <f t="shared" si="56"/>
        <v>14.1</v>
      </c>
      <c r="J87" s="64">
        <f>ROUND((0.25*1.2)*0.95,2)</f>
        <v>0.28999999999999998</v>
      </c>
      <c r="K87" s="100">
        <f>ROUND((H87+I87)*J87,2)</f>
        <v>20.440000000000001</v>
      </c>
      <c r="L87" s="64">
        <f>(K87*$L$10)</f>
        <v>4.4968000000000004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53.294595000000001</v>
      </c>
      <c r="P87" s="45">
        <f t="shared" ref="P87:P150" si="79">ROUND(J87*$P$10,2)</f>
        <v>2.2200000000000002</v>
      </c>
      <c r="Q87" s="64">
        <f>SUM(O87+P87)</f>
        <v>55.514595</v>
      </c>
      <c r="R87" s="64">
        <f>+T87-S87</f>
        <v>55.516666666666673</v>
      </c>
      <c r="S87" s="64">
        <f>+T87/6</f>
        <v>11.103333333333333</v>
      </c>
      <c r="T87" s="103">
        <f t="shared" si="61"/>
        <v>66.62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56.38</v>
      </c>
      <c r="I89" s="64">
        <f t="shared" si="56"/>
        <v>14.1</v>
      </c>
      <c r="J89" s="64">
        <f>ROUND((0.5*1.2)*0.95,2)</f>
        <v>0.56999999999999995</v>
      </c>
      <c r="K89" s="100">
        <f>ROUND((H89+I89)*J89,2)</f>
        <v>40.17</v>
      </c>
      <c r="L89" s="64">
        <f t="shared" ref="L89:L90" si="80">(K89*$L$10)</f>
        <v>8.8374000000000006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104.74513499999999</v>
      </c>
      <c r="P89" s="45">
        <f t="shared" si="79"/>
        <v>4.3600000000000003</v>
      </c>
      <c r="Q89" s="64">
        <f>SUM(O89+P89)</f>
        <v>109.10513499999999</v>
      </c>
      <c r="R89" s="64">
        <f t="shared" ref="R89:R90" si="82">+T89-S89</f>
        <v>109.10833333333333</v>
      </c>
      <c r="S89" s="64">
        <f t="shared" ref="S89:S90" si="83">+T89/6</f>
        <v>21.821666666666669</v>
      </c>
      <c r="T89" s="103">
        <f t="shared" si="61"/>
        <v>130.93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56.38</v>
      </c>
      <c r="I90" s="64">
        <f t="shared" si="56"/>
        <v>14.1</v>
      </c>
      <c r="J90" s="64">
        <f>ROUND((1.4*1.2)*0.95,2)</f>
        <v>1.6</v>
      </c>
      <c r="K90" s="100">
        <f>ROUND((H90+I90)*J90,2)</f>
        <v>112.77</v>
      </c>
      <c r="L90" s="64">
        <f t="shared" si="80"/>
        <v>24.8094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294.03619999999995</v>
      </c>
      <c r="P90" s="45">
        <f t="shared" si="79"/>
        <v>12.24</v>
      </c>
      <c r="Q90" s="64">
        <f>SUM(O90+P90)</f>
        <v>306.27619999999996</v>
      </c>
      <c r="R90" s="64">
        <f t="shared" si="82"/>
        <v>306.27499999999998</v>
      </c>
      <c r="S90" s="64">
        <f t="shared" si="83"/>
        <v>61.254999999999995</v>
      </c>
      <c r="T90" s="103">
        <f t="shared" si="61"/>
        <v>367.53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56.38</v>
      </c>
      <c r="I92" s="64">
        <f t="shared" si="56"/>
        <v>14.1</v>
      </c>
      <c r="J92" s="64">
        <f>ROUND((0.5*1.2)*0.95,2)</f>
        <v>0.56999999999999995</v>
      </c>
      <c r="K92" s="100">
        <f>ROUND((H92+I92)*J92,2)</f>
        <v>40.17</v>
      </c>
      <c r="L92" s="64">
        <f t="shared" ref="L92:L93" si="84">(K92*$L$10)</f>
        <v>8.8374000000000006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104.74513499999999</v>
      </c>
      <c r="P92" s="45">
        <f t="shared" si="79"/>
        <v>4.3600000000000003</v>
      </c>
      <c r="Q92" s="64">
        <f>SUM(O92+P92)</f>
        <v>109.10513499999999</v>
      </c>
      <c r="R92" s="64">
        <f t="shared" ref="R92:R93" si="86">+T92-S92</f>
        <v>109.10833333333333</v>
      </c>
      <c r="S92" s="64">
        <f t="shared" ref="S92:S93" si="87">+T92/6</f>
        <v>21.821666666666669</v>
      </c>
      <c r="T92" s="103">
        <f t="shared" si="61"/>
        <v>130.93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56.38</v>
      </c>
      <c r="I93" s="64">
        <f t="shared" si="56"/>
        <v>14.1</v>
      </c>
      <c r="J93" s="64">
        <f>ROUND((1.6*1.2)*0.95,2)</f>
        <v>1.82</v>
      </c>
      <c r="K93" s="100">
        <f>ROUND((H93+I93)*J93,2)</f>
        <v>128.27000000000001</v>
      </c>
      <c r="L93" s="64">
        <f t="shared" si="84"/>
        <v>28.219400000000004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334.45901000000003</v>
      </c>
      <c r="P93" s="45">
        <f t="shared" si="79"/>
        <v>13.92</v>
      </c>
      <c r="Q93" s="64">
        <f>SUM(O93+P93)</f>
        <v>348.37901000000005</v>
      </c>
      <c r="R93" s="64">
        <f t="shared" si="86"/>
        <v>348.375</v>
      </c>
      <c r="S93" s="64">
        <f t="shared" si="87"/>
        <v>69.674999999999997</v>
      </c>
      <c r="T93" s="103">
        <f t="shared" si="61"/>
        <v>418.05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62.89</v>
      </c>
      <c r="I95" s="64">
        <f>ROUND(H95*$I$10,2)</f>
        <v>15.72</v>
      </c>
      <c r="J95" s="64">
        <f>ROUND(0.38*0.95,2)</f>
        <v>0.36</v>
      </c>
      <c r="K95" s="100">
        <f>ROUND((H95+I95)*J95,2)</f>
        <v>28.3</v>
      </c>
      <c r="L95" s="64">
        <f t="shared" ref="L95:L96" si="88">(K95*$L$10)</f>
        <v>6.226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69.728780000000015</v>
      </c>
      <c r="P95" s="45">
        <f t="shared" si="79"/>
        <v>2.75</v>
      </c>
      <c r="Q95" s="64">
        <f>SUM(O95+P95)</f>
        <v>72.478780000000015</v>
      </c>
      <c r="R95" s="64">
        <f t="shared" ref="R95:R96" si="90">+T95-S95</f>
        <v>72.474999999999994</v>
      </c>
      <c r="S95" s="64">
        <f t="shared" ref="S95:S96" si="91">+T95/6</f>
        <v>14.494999999999999</v>
      </c>
      <c r="T95" s="103">
        <f t="shared" ref="T95:T96" si="92">ROUND(Q95*$T$10,2)</f>
        <v>86.97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62.89</v>
      </c>
      <c r="I96" s="64">
        <f>ROUND(H96*$I$10,2)</f>
        <v>15.72</v>
      </c>
      <c r="J96" s="64">
        <f>ROUND(0.32*0.95,2)</f>
        <v>0.3</v>
      </c>
      <c r="K96" s="100">
        <f>ROUND((H96+I96)*J96,2)</f>
        <v>23.58</v>
      </c>
      <c r="L96" s="64">
        <f t="shared" si="88"/>
        <v>5.1875999999999998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58.103249999999996</v>
      </c>
      <c r="P96" s="45">
        <f t="shared" si="79"/>
        <v>2.2999999999999998</v>
      </c>
      <c r="Q96" s="64">
        <f>SUM(O96+P96)</f>
        <v>60.403249999999993</v>
      </c>
      <c r="R96" s="64">
        <f t="shared" si="90"/>
        <v>60.400000000000006</v>
      </c>
      <c r="S96" s="64">
        <f t="shared" si="91"/>
        <v>12.08</v>
      </c>
      <c r="T96" s="103">
        <f t="shared" si="92"/>
        <v>72.48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78.069999999999993</v>
      </c>
      <c r="I98" s="64">
        <f t="shared" ref="I98:I101" si="93">ROUND(H98*$I$10,2)</f>
        <v>19.52</v>
      </c>
      <c r="J98" s="64">
        <f>ROUND((1.5*0.95)/100,2)</f>
        <v>0.01</v>
      </c>
      <c r="K98" s="100">
        <f>ROUND((H98+I98)*J98,2)</f>
        <v>0.98</v>
      </c>
      <c r="L98" s="64">
        <f t="shared" ref="L98:L101" si="94">(K98*$L$10)</f>
        <v>0.21559999999999999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2.1734549999999997</v>
      </c>
      <c r="P98" s="45">
        <f t="shared" si="79"/>
        <v>0.08</v>
      </c>
      <c r="Q98" s="64">
        <f>SUM(O98+P98)</f>
        <v>2.2534549999999998</v>
      </c>
      <c r="R98" s="64">
        <f t="shared" ref="R98:R101" si="96">+T98-S98</f>
        <v>2.25</v>
      </c>
      <c r="S98" s="64">
        <f t="shared" ref="S98:S101" si="97">+T98/6</f>
        <v>0.45</v>
      </c>
      <c r="T98" s="103">
        <f t="shared" ref="T98:T101" si="98">ROUND(Q98*$T$10,2)</f>
        <v>2.7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78.069999999999993</v>
      </c>
      <c r="I99" s="64">
        <f t="shared" si="93"/>
        <v>19.52</v>
      </c>
      <c r="J99" s="64">
        <f>ROUND((3.9*0.95)/100,2)</f>
        <v>0.04</v>
      </c>
      <c r="K99" s="100">
        <f>ROUND((H99+I99)*J99,2)</f>
        <v>3.9</v>
      </c>
      <c r="L99" s="64">
        <f t="shared" si="94"/>
        <v>0.85799999999999998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8.6694199999999988</v>
      </c>
      <c r="P99" s="45">
        <f t="shared" si="79"/>
        <v>0.31</v>
      </c>
      <c r="Q99" s="64">
        <f>SUM(O99+P99)</f>
        <v>8.9794199999999993</v>
      </c>
      <c r="R99" s="64">
        <f t="shared" si="96"/>
        <v>8.9833333333333325</v>
      </c>
      <c r="S99" s="64">
        <f t="shared" si="97"/>
        <v>1.7966666666666666</v>
      </c>
      <c r="T99" s="103">
        <f t="shared" si="98"/>
        <v>10.78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65.06</v>
      </c>
      <c r="I100" s="44">
        <f t="shared" si="93"/>
        <v>16.27</v>
      </c>
      <c r="J100" s="44">
        <f>ROUND(1.5*0.95,2)</f>
        <v>1.43</v>
      </c>
      <c r="K100" s="43">
        <f>ROUND((H100+I100)*J100,2)</f>
        <v>116.3</v>
      </c>
      <c r="L100" s="44">
        <f t="shared" si="94"/>
        <v>25.585999999999999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281.71926500000001</v>
      </c>
      <c r="P100" s="45">
        <f t="shared" si="79"/>
        <v>10.94</v>
      </c>
      <c r="Q100" s="44">
        <f>SUM(O100+P100)</f>
        <v>292.659265</v>
      </c>
      <c r="R100" s="44">
        <f t="shared" si="96"/>
        <v>292.6583333333333</v>
      </c>
      <c r="S100" s="44">
        <f t="shared" si="97"/>
        <v>58.531666666666666</v>
      </c>
      <c r="T100" s="65">
        <f t="shared" si="98"/>
        <v>351.19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59.64</v>
      </c>
      <c r="I101" s="64">
        <f t="shared" si="93"/>
        <v>14.91</v>
      </c>
      <c r="J101" s="64">
        <f>ROUND(0.13*0.95,2)</f>
        <v>0.12</v>
      </c>
      <c r="K101" s="100">
        <f>ROUND((H101+I101)*J101,2)</f>
        <v>8.9499999999999993</v>
      </c>
      <c r="L101" s="64">
        <f t="shared" si="94"/>
        <v>1.9689999999999999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22.653259999999996</v>
      </c>
      <c r="P101" s="45">
        <f t="shared" si="79"/>
        <v>0.92</v>
      </c>
      <c r="Q101" s="64">
        <f>SUM(O101+P101)</f>
        <v>23.573259999999998</v>
      </c>
      <c r="R101" s="64">
        <f t="shared" si="96"/>
        <v>23.574999999999999</v>
      </c>
      <c r="S101" s="64">
        <f t="shared" si="97"/>
        <v>4.7149999999999999</v>
      </c>
      <c r="T101" s="103">
        <f t="shared" si="98"/>
        <v>28.29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59.64</v>
      </c>
      <c r="I105" s="44">
        <f>ROUND(H105*$I$10,2)</f>
        <v>14.91</v>
      </c>
      <c r="J105" s="44">
        <f>ROUND(0.6*0.95,2)</f>
        <v>0.56999999999999995</v>
      </c>
      <c r="K105" s="43">
        <f t="shared" ref="K105:K112" si="100">ROUND((H105+I105)*J105,2)</f>
        <v>42.49</v>
      </c>
      <c r="L105" s="44">
        <f t="shared" ref="L105:L112" si="101">(K105*$L$10)</f>
        <v>9.3478000000000012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107.57553499999999</v>
      </c>
      <c r="P105" s="45">
        <f t="shared" si="79"/>
        <v>4.3600000000000003</v>
      </c>
      <c r="Q105" s="44">
        <f t="shared" ref="Q105:Q112" si="104">SUM(O105+P105)</f>
        <v>111.93553499999999</v>
      </c>
      <c r="R105" s="44">
        <f t="shared" ref="R105:R112" si="105">+T105-S105</f>
        <v>111.93333333333332</v>
      </c>
      <c r="S105" s="44">
        <f t="shared" ref="S105:S112" si="106">+T105/6</f>
        <v>22.386666666666667</v>
      </c>
      <c r="T105" s="65">
        <f t="shared" ref="T105:T112" si="107">ROUND(Q105*$T$10,2)</f>
        <v>134.32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59.64</v>
      </c>
      <c r="I106" s="44">
        <f t="shared" ref="I106:I112" si="109">ROUND(H106*$I$10,2)</f>
        <v>14.91</v>
      </c>
      <c r="J106" s="44">
        <f>ROUND((0.6*1.8)*0.95,2)</f>
        <v>1.03</v>
      </c>
      <c r="K106" s="43">
        <f t="shared" si="100"/>
        <v>76.790000000000006</v>
      </c>
      <c r="L106" s="44">
        <f t="shared" si="101"/>
        <v>16.893800000000002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194.40286499999999</v>
      </c>
      <c r="P106" s="45">
        <f t="shared" si="79"/>
        <v>7.88</v>
      </c>
      <c r="Q106" s="44">
        <f t="shared" si="104"/>
        <v>202.28286499999999</v>
      </c>
      <c r="R106" s="44">
        <f t="shared" si="105"/>
        <v>202.28333333333333</v>
      </c>
      <c r="S106" s="44">
        <f t="shared" si="106"/>
        <v>40.456666666666671</v>
      </c>
      <c r="T106" s="65">
        <f t="shared" si="107"/>
        <v>242.74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59.64</v>
      </c>
      <c r="I107" s="44">
        <f t="shared" si="109"/>
        <v>14.91</v>
      </c>
      <c r="J107" s="44">
        <f>ROUND(0.9*0.95,2)</f>
        <v>0.86</v>
      </c>
      <c r="K107" s="43">
        <f t="shared" si="100"/>
        <v>64.11</v>
      </c>
      <c r="L107" s="44">
        <f t="shared" si="101"/>
        <v>14.104200000000001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162.30973000000003</v>
      </c>
      <c r="P107" s="45">
        <f t="shared" si="79"/>
        <v>6.58</v>
      </c>
      <c r="Q107" s="44">
        <f t="shared" si="104"/>
        <v>168.88973000000004</v>
      </c>
      <c r="R107" s="44">
        <f t="shared" si="105"/>
        <v>168.89166666666665</v>
      </c>
      <c r="S107" s="44">
        <f t="shared" si="106"/>
        <v>33.778333333333329</v>
      </c>
      <c r="T107" s="65">
        <f t="shared" si="107"/>
        <v>202.67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59.64</v>
      </c>
      <c r="I108" s="44">
        <f t="shared" si="109"/>
        <v>14.91</v>
      </c>
      <c r="J108" s="44">
        <f>ROUND((0.9*1.8)*0.95,2)</f>
        <v>1.54</v>
      </c>
      <c r="K108" s="43">
        <f t="shared" si="100"/>
        <v>114.81</v>
      </c>
      <c r="L108" s="44">
        <f t="shared" si="101"/>
        <v>25.258200000000002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290.65787</v>
      </c>
      <c r="P108" s="45">
        <f t="shared" si="79"/>
        <v>11.78</v>
      </c>
      <c r="Q108" s="44">
        <f t="shared" si="104"/>
        <v>302.43786999999998</v>
      </c>
      <c r="R108" s="44">
        <f t="shared" si="105"/>
        <v>302.44166666666666</v>
      </c>
      <c r="S108" s="44">
        <f t="shared" si="106"/>
        <v>60.488333333333337</v>
      </c>
      <c r="T108" s="65">
        <f t="shared" si="107"/>
        <v>362.93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59.64</v>
      </c>
      <c r="I109" s="44">
        <f t="shared" si="109"/>
        <v>14.91</v>
      </c>
      <c r="J109" s="44">
        <f>ROUND(1.2*0.95,2)</f>
        <v>1.1399999999999999</v>
      </c>
      <c r="K109" s="43">
        <f t="shared" si="100"/>
        <v>84.99</v>
      </c>
      <c r="L109" s="44">
        <f t="shared" si="101"/>
        <v>18.697799999999997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215.16326999999995</v>
      </c>
      <c r="P109" s="45">
        <f t="shared" si="79"/>
        <v>8.7200000000000006</v>
      </c>
      <c r="Q109" s="44">
        <f t="shared" si="104"/>
        <v>223.88326999999995</v>
      </c>
      <c r="R109" s="44">
        <f t="shared" si="105"/>
        <v>223.88333333333335</v>
      </c>
      <c r="S109" s="44">
        <f t="shared" si="106"/>
        <v>44.776666666666671</v>
      </c>
      <c r="T109" s="65">
        <f t="shared" si="107"/>
        <v>268.66000000000003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59.64</v>
      </c>
      <c r="I110" s="44">
        <f t="shared" si="109"/>
        <v>14.91</v>
      </c>
      <c r="J110" s="44">
        <f>ROUND((1.2*1.8)*0.95,2)</f>
        <v>2.0499999999999998</v>
      </c>
      <c r="K110" s="43">
        <f t="shared" si="100"/>
        <v>152.83000000000001</v>
      </c>
      <c r="L110" s="44">
        <f t="shared" si="101"/>
        <v>33.622600000000006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386.91287499999999</v>
      </c>
      <c r="P110" s="45">
        <f t="shared" si="79"/>
        <v>15.68</v>
      </c>
      <c r="Q110" s="44">
        <f t="shared" si="104"/>
        <v>402.59287499999999</v>
      </c>
      <c r="R110" s="44">
        <f t="shared" si="105"/>
        <v>402.5916666666667</v>
      </c>
      <c r="S110" s="44">
        <f t="shared" si="106"/>
        <v>80.518333333333331</v>
      </c>
      <c r="T110" s="65">
        <f t="shared" si="107"/>
        <v>483.11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59.64</v>
      </c>
      <c r="I111" s="44">
        <f t="shared" si="109"/>
        <v>14.91</v>
      </c>
      <c r="J111" s="44">
        <f>ROUND(0.4*0.95,2)</f>
        <v>0.38</v>
      </c>
      <c r="K111" s="43">
        <f t="shared" si="100"/>
        <v>28.33</v>
      </c>
      <c r="L111" s="44">
        <f t="shared" si="101"/>
        <v>6.2325999999999997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71.72108999999999</v>
      </c>
      <c r="P111" s="45">
        <f t="shared" si="79"/>
        <v>2.91</v>
      </c>
      <c r="Q111" s="44">
        <f t="shared" si="104"/>
        <v>74.631089999999986</v>
      </c>
      <c r="R111" s="44">
        <f t="shared" si="105"/>
        <v>74.63333333333334</v>
      </c>
      <c r="S111" s="44">
        <f t="shared" si="106"/>
        <v>14.926666666666668</v>
      </c>
      <c r="T111" s="65">
        <f t="shared" si="107"/>
        <v>89.56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59.64</v>
      </c>
      <c r="I112" s="44">
        <f t="shared" si="109"/>
        <v>14.91</v>
      </c>
      <c r="J112" s="44">
        <f>ROUND((0.4*1.8)*0.95,2)</f>
        <v>0.68</v>
      </c>
      <c r="K112" s="43">
        <f t="shared" si="100"/>
        <v>50.69</v>
      </c>
      <c r="L112" s="44">
        <f t="shared" si="101"/>
        <v>11.1518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128.33593999999999</v>
      </c>
      <c r="P112" s="45">
        <f t="shared" si="79"/>
        <v>5.2</v>
      </c>
      <c r="Q112" s="44">
        <f t="shared" si="104"/>
        <v>133.53593999999998</v>
      </c>
      <c r="R112" s="44">
        <f t="shared" si="105"/>
        <v>133.53333333333333</v>
      </c>
      <c r="S112" s="44">
        <f t="shared" si="106"/>
        <v>26.706666666666667</v>
      </c>
      <c r="T112" s="65">
        <f t="shared" si="107"/>
        <v>160.24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62.89</v>
      </c>
      <c r="I114" s="44">
        <f>ROUND(H114*$I$10,2)</f>
        <v>15.72</v>
      </c>
      <c r="J114" s="44">
        <f>ROUND(3.51*0.95,2)</f>
        <v>3.33</v>
      </c>
      <c r="K114" s="43">
        <f t="shared" ref="K114:K122" si="110">ROUND((H114+I114)*J114,2)</f>
        <v>261.77</v>
      </c>
      <c r="L114" s="44">
        <f t="shared" ref="L114:L122" si="111">(K114*$L$10)</f>
        <v>57.589399999999998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644.98511499999995</v>
      </c>
      <c r="P114" s="45">
        <f t="shared" si="79"/>
        <v>25.47</v>
      </c>
      <c r="Q114" s="44">
        <f t="shared" ref="Q114:Q122" si="114">SUM(O114+P114)</f>
        <v>670.45511499999998</v>
      </c>
      <c r="R114" s="44">
        <f t="shared" ref="R114:R122" si="115">+T114-S114</f>
        <v>670.45833333333326</v>
      </c>
      <c r="S114" s="44">
        <f t="shared" ref="S114:S122" si="116">+T114/6</f>
        <v>134.09166666666667</v>
      </c>
      <c r="T114" s="65">
        <f t="shared" ref="T114:T122" si="117">ROUND(Q114*$T$10,2)</f>
        <v>804.55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62.89</v>
      </c>
      <c r="I115" s="44">
        <f t="shared" ref="I115:I122" si="119">ROUND(H115*$I$10,2)</f>
        <v>15.72</v>
      </c>
      <c r="J115" s="44">
        <f>ROUND((3.51*1.8)*0.95,2)</f>
        <v>6</v>
      </c>
      <c r="K115" s="43">
        <f t="shared" si="110"/>
        <v>471.66</v>
      </c>
      <c r="L115" s="44">
        <f t="shared" si="111"/>
        <v>103.76520000000001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1162.1382000000001</v>
      </c>
      <c r="P115" s="45">
        <f t="shared" si="79"/>
        <v>45.9</v>
      </c>
      <c r="Q115" s="44">
        <f t="shared" si="114"/>
        <v>1208.0382000000002</v>
      </c>
      <c r="R115" s="44">
        <f t="shared" si="115"/>
        <v>1208.0416666666667</v>
      </c>
      <c r="S115" s="44">
        <f t="shared" si="116"/>
        <v>241.60833333333335</v>
      </c>
      <c r="T115" s="65">
        <f>ROUND(Q115*$T$10,2)</f>
        <v>1449.65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62.89</v>
      </c>
      <c r="I116" s="44">
        <f t="shared" si="119"/>
        <v>15.72</v>
      </c>
      <c r="J116" s="44">
        <f>ROUND(5.38*0.95,2)</f>
        <v>5.1100000000000003</v>
      </c>
      <c r="K116" s="43">
        <f t="shared" si="110"/>
        <v>401.7</v>
      </c>
      <c r="L116" s="44">
        <f t="shared" si="111"/>
        <v>88.373999999999995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989.75790499999994</v>
      </c>
      <c r="P116" s="45">
        <f t="shared" si="79"/>
        <v>39.090000000000003</v>
      </c>
      <c r="Q116" s="44">
        <f t="shared" si="114"/>
        <v>1028.8479049999999</v>
      </c>
      <c r="R116" s="44">
        <f t="shared" si="115"/>
        <v>1028.8499999999999</v>
      </c>
      <c r="S116" s="44">
        <f t="shared" si="116"/>
        <v>205.76999999999998</v>
      </c>
      <c r="T116" s="65">
        <f t="shared" si="117"/>
        <v>1234.6199999999999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62.89</v>
      </c>
      <c r="I117" s="44">
        <f t="shared" si="119"/>
        <v>15.72</v>
      </c>
      <c r="J117" s="44">
        <f>ROUND((5.38*1.8)*0.95,2)</f>
        <v>9.1999999999999993</v>
      </c>
      <c r="K117" s="43">
        <f t="shared" si="110"/>
        <v>723.21</v>
      </c>
      <c r="L117" s="44">
        <f t="shared" si="111"/>
        <v>159.1062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1781.9427999999998</v>
      </c>
      <c r="P117" s="45">
        <f t="shared" si="79"/>
        <v>70.38</v>
      </c>
      <c r="Q117" s="44">
        <f t="shared" si="114"/>
        <v>1852.3227999999999</v>
      </c>
      <c r="R117" s="44">
        <f t="shared" si="115"/>
        <v>1852.325</v>
      </c>
      <c r="S117" s="44">
        <f t="shared" si="116"/>
        <v>370.46499999999997</v>
      </c>
      <c r="T117" s="65">
        <f t="shared" si="117"/>
        <v>2222.79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62.89</v>
      </c>
      <c r="I118" s="44">
        <f t="shared" si="119"/>
        <v>15.72</v>
      </c>
      <c r="J118" s="44">
        <f>ROUND(7.02*0.95,2)</f>
        <v>6.67</v>
      </c>
      <c r="K118" s="43">
        <f t="shared" si="110"/>
        <v>524.33000000000004</v>
      </c>
      <c r="L118" s="44">
        <f t="shared" si="111"/>
        <v>115.35260000000001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1291.911885</v>
      </c>
      <c r="P118" s="45">
        <f t="shared" si="79"/>
        <v>51.03</v>
      </c>
      <c r="Q118" s="44">
        <f t="shared" si="114"/>
        <v>1342.941885</v>
      </c>
      <c r="R118" s="44">
        <f t="shared" si="115"/>
        <v>1342.9416666666666</v>
      </c>
      <c r="S118" s="44">
        <f t="shared" si="116"/>
        <v>268.58833333333331</v>
      </c>
      <c r="T118" s="65">
        <f t="shared" si="117"/>
        <v>1611.53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62.89</v>
      </c>
      <c r="I119" s="44">
        <f t="shared" si="119"/>
        <v>15.72</v>
      </c>
      <c r="J119" s="44">
        <f>ROUND((7.02*1.8)*0.95,2)</f>
        <v>12</v>
      </c>
      <c r="K119" s="43">
        <f t="shared" si="110"/>
        <v>943.32</v>
      </c>
      <c r="L119" s="44">
        <f t="shared" si="111"/>
        <v>207.53040000000001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2324.2764000000002</v>
      </c>
      <c r="P119" s="45">
        <f t="shared" si="79"/>
        <v>91.8</v>
      </c>
      <c r="Q119" s="44">
        <f t="shared" si="114"/>
        <v>2416.0764000000004</v>
      </c>
      <c r="R119" s="44">
        <f t="shared" si="115"/>
        <v>2416.0749999999998</v>
      </c>
      <c r="S119" s="44">
        <f t="shared" si="116"/>
        <v>483.21499999999997</v>
      </c>
      <c r="T119" s="65">
        <f t="shared" si="117"/>
        <v>2899.29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59.64</v>
      </c>
      <c r="I120" s="44">
        <f t="shared" si="119"/>
        <v>14.91</v>
      </c>
      <c r="J120" s="44">
        <f>ROUND(2.2*0.95,2)</f>
        <v>2.09</v>
      </c>
      <c r="K120" s="43">
        <f t="shared" si="110"/>
        <v>155.81</v>
      </c>
      <c r="L120" s="44">
        <f t="shared" si="111"/>
        <v>34.278199999999998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394.45989500000002</v>
      </c>
      <c r="P120" s="45">
        <f t="shared" si="79"/>
        <v>15.99</v>
      </c>
      <c r="Q120" s="44">
        <f t="shared" si="114"/>
        <v>410.44989500000003</v>
      </c>
      <c r="R120" s="44">
        <f t="shared" si="115"/>
        <v>410.45000000000005</v>
      </c>
      <c r="S120" s="44">
        <f t="shared" si="116"/>
        <v>82.09</v>
      </c>
      <c r="T120" s="65">
        <f t="shared" si="117"/>
        <v>492.54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59.64</v>
      </c>
      <c r="I121" s="44">
        <f t="shared" si="119"/>
        <v>14.91</v>
      </c>
      <c r="J121" s="44">
        <f>ROUND((2.2*1.8)*0.95,2)</f>
        <v>3.76</v>
      </c>
      <c r="K121" s="43">
        <f t="shared" si="110"/>
        <v>280.31</v>
      </c>
      <c r="L121" s="44">
        <f t="shared" si="111"/>
        <v>61.668199999999999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709.65167999999994</v>
      </c>
      <c r="P121" s="45">
        <f t="shared" si="79"/>
        <v>28.76</v>
      </c>
      <c r="Q121" s="44">
        <f t="shared" si="114"/>
        <v>738.41167999999993</v>
      </c>
      <c r="R121" s="44">
        <f t="shared" si="115"/>
        <v>738.4083333333333</v>
      </c>
      <c r="S121" s="44">
        <f t="shared" si="116"/>
        <v>147.68166666666667</v>
      </c>
      <c r="T121" s="65">
        <f t="shared" si="117"/>
        <v>886.09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62.89</v>
      </c>
      <c r="I122" s="44">
        <f t="shared" si="119"/>
        <v>15.72</v>
      </c>
      <c r="J122" s="44">
        <f>ROUND(4.32*0.95,2)</f>
        <v>4.0999999999999996</v>
      </c>
      <c r="K122" s="43">
        <f t="shared" si="110"/>
        <v>322.3</v>
      </c>
      <c r="L122" s="44">
        <f t="shared" si="111"/>
        <v>70.906000000000006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794.12654999999995</v>
      </c>
      <c r="P122" s="45">
        <f t="shared" si="79"/>
        <v>31.37</v>
      </c>
      <c r="Q122" s="44">
        <f t="shared" si="114"/>
        <v>825.49654999999996</v>
      </c>
      <c r="R122" s="44">
        <f t="shared" si="115"/>
        <v>825.5</v>
      </c>
      <c r="S122" s="44">
        <f t="shared" si="116"/>
        <v>165.1</v>
      </c>
      <c r="T122" s="65">
        <f t="shared" si="117"/>
        <v>990.6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62.89</v>
      </c>
      <c r="I126" s="234">
        <f t="shared" ref="I126:I131" si="120">ROUND(H126*$I$10,2)</f>
        <v>15.72</v>
      </c>
      <c r="J126" s="44">
        <f>ROUND(13*0.95,2)</f>
        <v>12.35</v>
      </c>
      <c r="K126" s="235">
        <f t="shared" ref="K126:K131" si="121">ROUND((H126+I126)*J126,2)</f>
        <v>970.83</v>
      </c>
      <c r="L126" s="234">
        <f t="shared" ref="L126:L131" si="122">(K126*$L$10)</f>
        <v>213.58260000000001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2392.063525</v>
      </c>
      <c r="P126" s="236">
        <f t="shared" si="79"/>
        <v>94.48</v>
      </c>
      <c r="Q126" s="234">
        <f t="shared" ref="Q126:Q131" si="125">SUM(O126+P126)</f>
        <v>2486.543525</v>
      </c>
      <c r="R126" s="234">
        <f t="shared" ref="R126:R131" si="126">+T126-S126</f>
        <v>2486.5416666666665</v>
      </c>
      <c r="S126" s="234">
        <f t="shared" ref="S126:S131" si="127">+T126/6</f>
        <v>497.30833333333334</v>
      </c>
      <c r="T126" s="237">
        <f t="shared" ref="T126:T131" si="128">ROUND(Q126*$T$10,2)</f>
        <v>2983.85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62.89</v>
      </c>
      <c r="I127" s="234">
        <f t="shared" si="120"/>
        <v>15.72</v>
      </c>
      <c r="J127" s="44">
        <f>ROUND((13*1.95)*0.95,2)</f>
        <v>24.08</v>
      </c>
      <c r="K127" s="235">
        <f t="shared" si="121"/>
        <v>1892.93</v>
      </c>
      <c r="L127" s="234">
        <f t="shared" si="122"/>
        <v>416.44460000000004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4664.0494399999998</v>
      </c>
      <c r="P127" s="236">
        <f t="shared" si="79"/>
        <v>184.21</v>
      </c>
      <c r="Q127" s="234">
        <f t="shared" si="125"/>
        <v>4848.2594399999998</v>
      </c>
      <c r="R127" s="234">
        <f t="shared" si="126"/>
        <v>4848.2583333333332</v>
      </c>
      <c r="S127" s="234">
        <f t="shared" si="127"/>
        <v>969.65166666666664</v>
      </c>
      <c r="T127" s="237">
        <f t="shared" si="128"/>
        <v>5817.91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62.89</v>
      </c>
      <c r="I128" s="234">
        <f t="shared" si="120"/>
        <v>15.72</v>
      </c>
      <c r="J128" s="44">
        <f>ROUND(19.5*0.95,2)</f>
        <v>18.53</v>
      </c>
      <c r="K128" s="235">
        <f t="shared" si="121"/>
        <v>1456.64</v>
      </c>
      <c r="L128" s="234">
        <f t="shared" si="122"/>
        <v>320.46080000000001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3589.0661150000001</v>
      </c>
      <c r="P128" s="236">
        <f t="shared" si="79"/>
        <v>141.75</v>
      </c>
      <c r="Q128" s="234">
        <f t="shared" si="125"/>
        <v>3730.8161150000001</v>
      </c>
      <c r="R128" s="234">
        <f t="shared" si="126"/>
        <v>3730.8166666666662</v>
      </c>
      <c r="S128" s="234">
        <f t="shared" si="127"/>
        <v>746.1633333333333</v>
      </c>
      <c r="T128" s="237">
        <f t="shared" si="128"/>
        <v>4476.9799999999996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62.89</v>
      </c>
      <c r="I129" s="234">
        <f t="shared" si="120"/>
        <v>15.72</v>
      </c>
      <c r="J129" s="44">
        <f>ROUND((19.5*1.95)*0.95,2)</f>
        <v>36.119999999999997</v>
      </c>
      <c r="K129" s="235">
        <f t="shared" si="121"/>
        <v>2839.39</v>
      </c>
      <c r="L129" s="234">
        <f t="shared" si="122"/>
        <v>624.66579999999999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6996.0680600000005</v>
      </c>
      <c r="P129" s="236">
        <f t="shared" si="79"/>
        <v>276.32</v>
      </c>
      <c r="Q129" s="234">
        <f t="shared" si="125"/>
        <v>7272.3880600000002</v>
      </c>
      <c r="R129" s="234">
        <f t="shared" si="126"/>
        <v>7272.3916666666673</v>
      </c>
      <c r="S129" s="234">
        <f t="shared" si="127"/>
        <v>1454.4783333333335</v>
      </c>
      <c r="T129" s="237">
        <f t="shared" si="128"/>
        <v>8726.8700000000008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62.89</v>
      </c>
      <c r="I130" s="234">
        <f t="shared" si="120"/>
        <v>15.72</v>
      </c>
      <c r="J130" s="44">
        <f>ROUND(26*0.95,2)</f>
        <v>24.7</v>
      </c>
      <c r="K130" s="235">
        <f t="shared" si="121"/>
        <v>1941.67</v>
      </c>
      <c r="L130" s="234">
        <f t="shared" si="122"/>
        <v>427.16740000000004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4784.1392499999993</v>
      </c>
      <c r="P130" s="236">
        <f t="shared" si="79"/>
        <v>188.96</v>
      </c>
      <c r="Q130" s="234">
        <f t="shared" si="125"/>
        <v>4973.0992499999993</v>
      </c>
      <c r="R130" s="234">
        <f t="shared" si="126"/>
        <v>4973.1000000000004</v>
      </c>
      <c r="S130" s="234">
        <f t="shared" si="127"/>
        <v>994.62</v>
      </c>
      <c r="T130" s="237">
        <f t="shared" si="128"/>
        <v>5967.72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62.89</v>
      </c>
      <c r="I131" s="234">
        <f t="shared" si="120"/>
        <v>15.72</v>
      </c>
      <c r="J131" s="44">
        <f>ROUND((26*1.95)*0.95,2)</f>
        <v>48.17</v>
      </c>
      <c r="K131" s="235">
        <f t="shared" si="121"/>
        <v>3786.64</v>
      </c>
      <c r="L131" s="234">
        <f t="shared" si="122"/>
        <v>833.06079999999997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9330.0283349999991</v>
      </c>
      <c r="P131" s="236">
        <f t="shared" si="79"/>
        <v>368.5</v>
      </c>
      <c r="Q131" s="234">
        <f t="shared" si="125"/>
        <v>9698.5283349999991</v>
      </c>
      <c r="R131" s="234">
        <f t="shared" si="126"/>
        <v>9698.5249999999996</v>
      </c>
      <c r="S131" s="234">
        <f t="shared" si="127"/>
        <v>1939.7049999999999</v>
      </c>
      <c r="T131" s="237">
        <f t="shared" si="128"/>
        <v>11638.23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62.89</v>
      </c>
      <c r="I133" s="234">
        <f t="shared" ref="I133:I138" si="131">ROUND(H133*$I$10,2)</f>
        <v>15.72</v>
      </c>
      <c r="J133" s="44">
        <f>ROUND(13.5*0.95,2)</f>
        <v>12.83</v>
      </c>
      <c r="K133" s="235">
        <f t="shared" ref="K133:K138" si="132">ROUND((H133+I133)*J133,2)</f>
        <v>1008.57</v>
      </c>
      <c r="L133" s="234">
        <f t="shared" ref="L133:L138" si="133">(K133*$L$10)</f>
        <v>221.8854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2485.043365</v>
      </c>
      <c r="P133" s="236">
        <f t="shared" si="79"/>
        <v>98.15</v>
      </c>
      <c r="Q133" s="234">
        <f t="shared" ref="Q133:Q138" si="136">SUM(O133+P133)</f>
        <v>2583.1933650000001</v>
      </c>
      <c r="R133" s="234">
        <f t="shared" ref="R133:R138" si="137">+T133-S133</f>
        <v>2583.1916666666666</v>
      </c>
      <c r="S133" s="234">
        <f t="shared" ref="S133:S138" si="138">+T133/6</f>
        <v>516.63833333333332</v>
      </c>
      <c r="T133" s="237">
        <f t="shared" ref="T133:T138" si="139">ROUND(Q133*$T$10,2)</f>
        <v>3099.83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62.89</v>
      </c>
      <c r="I134" s="234">
        <f t="shared" si="131"/>
        <v>15.72</v>
      </c>
      <c r="J134" s="44">
        <f>ROUND((13.5*1.95)*0.95,2)</f>
        <v>25.01</v>
      </c>
      <c r="K134" s="235">
        <f t="shared" si="132"/>
        <v>1966.04</v>
      </c>
      <c r="L134" s="234">
        <f t="shared" si="133"/>
        <v>432.52879999999999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4844.184154999999</v>
      </c>
      <c r="P134" s="236">
        <f t="shared" si="79"/>
        <v>191.33</v>
      </c>
      <c r="Q134" s="234">
        <f t="shared" si="136"/>
        <v>5035.5141549999989</v>
      </c>
      <c r="R134" s="234">
        <f t="shared" si="137"/>
        <v>5035.5166666666664</v>
      </c>
      <c r="S134" s="234">
        <f t="shared" si="138"/>
        <v>1007.1033333333334</v>
      </c>
      <c r="T134" s="237">
        <f t="shared" si="139"/>
        <v>6042.62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62.89</v>
      </c>
      <c r="I135" s="234">
        <f t="shared" si="131"/>
        <v>15.72</v>
      </c>
      <c r="J135" s="44">
        <f>ROUND(20.28*0.95,2)</f>
        <v>19.27</v>
      </c>
      <c r="K135" s="235">
        <f t="shared" si="132"/>
        <v>1514.81</v>
      </c>
      <c r="L135" s="234">
        <f t="shared" si="133"/>
        <v>333.25819999999999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3732.394785</v>
      </c>
      <c r="P135" s="236">
        <f t="shared" si="79"/>
        <v>147.41999999999999</v>
      </c>
      <c r="Q135" s="234">
        <f t="shared" si="136"/>
        <v>3879.814785</v>
      </c>
      <c r="R135" s="234">
        <f t="shared" si="137"/>
        <v>3879.8166666666666</v>
      </c>
      <c r="S135" s="234">
        <f t="shared" si="138"/>
        <v>775.96333333333325</v>
      </c>
      <c r="T135" s="237">
        <f t="shared" si="139"/>
        <v>4655.78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62.89</v>
      </c>
      <c r="I136" s="234">
        <f t="shared" si="131"/>
        <v>15.72</v>
      </c>
      <c r="J136" s="44">
        <f>ROUND((20.28*1.95)*0.95,2)</f>
        <v>37.57</v>
      </c>
      <c r="K136" s="235">
        <f t="shared" si="132"/>
        <v>2953.38</v>
      </c>
      <c r="L136" s="234">
        <f t="shared" si="133"/>
        <v>649.74360000000001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7276.9248349999989</v>
      </c>
      <c r="P136" s="236">
        <f t="shared" si="79"/>
        <v>287.41000000000003</v>
      </c>
      <c r="Q136" s="234">
        <f t="shared" si="136"/>
        <v>7564.3348349999987</v>
      </c>
      <c r="R136" s="234">
        <f t="shared" si="137"/>
        <v>7564.3333333333339</v>
      </c>
      <c r="S136" s="234">
        <f t="shared" si="138"/>
        <v>1512.8666666666668</v>
      </c>
      <c r="T136" s="237">
        <f t="shared" si="139"/>
        <v>9077.2000000000007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62.89</v>
      </c>
      <c r="I137" s="234">
        <f t="shared" si="131"/>
        <v>15.72</v>
      </c>
      <c r="J137" s="44">
        <f>ROUND(27*0.95,2)</f>
        <v>25.65</v>
      </c>
      <c r="K137" s="235">
        <f t="shared" si="132"/>
        <v>2016.35</v>
      </c>
      <c r="L137" s="234">
        <f t="shared" si="133"/>
        <v>443.59699999999998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4968.1450750000004</v>
      </c>
      <c r="P137" s="236">
        <f t="shared" si="79"/>
        <v>196.22</v>
      </c>
      <c r="Q137" s="234">
        <f t="shared" si="136"/>
        <v>5164.3650750000006</v>
      </c>
      <c r="R137" s="234">
        <f t="shared" si="137"/>
        <v>5164.3666666666668</v>
      </c>
      <c r="S137" s="234">
        <f t="shared" si="138"/>
        <v>1032.8733333333332</v>
      </c>
      <c r="T137" s="237">
        <f t="shared" si="139"/>
        <v>6197.24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62.89</v>
      </c>
      <c r="I138" s="234">
        <f t="shared" si="131"/>
        <v>15.72</v>
      </c>
      <c r="J138" s="44">
        <f>ROUND((27*1.95)*0.95,2)</f>
        <v>50.02</v>
      </c>
      <c r="K138" s="235">
        <f t="shared" si="132"/>
        <v>3932.07</v>
      </c>
      <c r="L138" s="234">
        <f t="shared" si="133"/>
        <v>865.05540000000008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9688.3561100000006</v>
      </c>
      <c r="P138" s="236">
        <f t="shared" si="79"/>
        <v>382.65</v>
      </c>
      <c r="Q138" s="234">
        <f t="shared" si="136"/>
        <v>10071.00611</v>
      </c>
      <c r="R138" s="234">
        <f t="shared" si="137"/>
        <v>10071.008333333333</v>
      </c>
      <c r="S138" s="234">
        <f t="shared" si="138"/>
        <v>2014.2016666666666</v>
      </c>
      <c r="T138" s="237">
        <f t="shared" si="139"/>
        <v>12085.21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62.89</v>
      </c>
      <c r="I140" s="234">
        <f t="shared" ref="I140:I145" si="141">ROUND(H140*$I$10,2)</f>
        <v>15.72</v>
      </c>
      <c r="J140" s="44">
        <f>ROUND(10.8*0.95,2)</f>
        <v>10.26</v>
      </c>
      <c r="K140" s="235">
        <f t="shared" ref="K140:K145" si="142">ROUND((H140+I140)*J140,2)</f>
        <v>806.54</v>
      </c>
      <c r="L140" s="234">
        <f t="shared" ref="L140:L145" si="143">(K140*$L$10)</f>
        <v>177.43879999999999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1987.25803</v>
      </c>
      <c r="P140" s="236">
        <f t="shared" si="79"/>
        <v>78.489999999999995</v>
      </c>
      <c r="Q140" s="234">
        <f t="shared" ref="Q140:Q145" si="146">SUM(O140+P140)</f>
        <v>2065.7480299999997</v>
      </c>
      <c r="R140" s="234">
        <f t="shared" ref="R140:R145" si="147">+T140-S140</f>
        <v>2065.75</v>
      </c>
      <c r="S140" s="234">
        <f t="shared" ref="S140:S145" si="148">+T140/6</f>
        <v>413.15000000000003</v>
      </c>
      <c r="T140" s="237">
        <f t="shared" ref="T140:T145" si="149">ROUND(Q140*$T$10,2)</f>
        <v>2478.9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62.89</v>
      </c>
      <c r="I141" s="234">
        <f t="shared" si="141"/>
        <v>15.72</v>
      </c>
      <c r="J141" s="44">
        <f>ROUND((10.8*1.95)*0.95,2)</f>
        <v>20.010000000000002</v>
      </c>
      <c r="K141" s="235">
        <f t="shared" si="142"/>
        <v>1572.99</v>
      </c>
      <c r="L141" s="234">
        <f t="shared" si="143"/>
        <v>346.05779999999999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3875.735655</v>
      </c>
      <c r="P141" s="236">
        <f t="shared" si="79"/>
        <v>153.08000000000001</v>
      </c>
      <c r="Q141" s="234">
        <f t="shared" si="146"/>
        <v>4028.8156549999999</v>
      </c>
      <c r="R141" s="234">
        <f t="shared" si="147"/>
        <v>4028.8166666666666</v>
      </c>
      <c r="S141" s="234">
        <f t="shared" si="148"/>
        <v>805.76333333333332</v>
      </c>
      <c r="T141" s="237">
        <f t="shared" si="149"/>
        <v>4834.58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62.89</v>
      </c>
      <c r="I142" s="234">
        <f t="shared" si="141"/>
        <v>15.72</v>
      </c>
      <c r="J142" s="44">
        <f>ROUND(16.22*0.95,2)</f>
        <v>15.41</v>
      </c>
      <c r="K142" s="235">
        <f t="shared" si="142"/>
        <v>1211.3800000000001</v>
      </c>
      <c r="L142" s="234">
        <f t="shared" si="143"/>
        <v>266.50360000000001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2984.758155</v>
      </c>
      <c r="P142" s="236">
        <f t="shared" si="79"/>
        <v>117.89</v>
      </c>
      <c r="Q142" s="234">
        <f t="shared" si="146"/>
        <v>3102.6481549999999</v>
      </c>
      <c r="R142" s="234">
        <f t="shared" si="147"/>
        <v>3102.6499999999996</v>
      </c>
      <c r="S142" s="234">
        <f t="shared" si="148"/>
        <v>620.53</v>
      </c>
      <c r="T142" s="237">
        <f t="shared" si="149"/>
        <v>3723.18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62.89</v>
      </c>
      <c r="I143" s="234">
        <f t="shared" si="141"/>
        <v>15.72</v>
      </c>
      <c r="J143" s="44">
        <f>ROUND((16.22*1.95)*0.95,2)</f>
        <v>30.05</v>
      </c>
      <c r="K143" s="235">
        <f t="shared" si="142"/>
        <v>2362.23</v>
      </c>
      <c r="L143" s="234">
        <f t="shared" si="143"/>
        <v>519.69060000000002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5820.3748749999995</v>
      </c>
      <c r="P143" s="236">
        <f t="shared" si="79"/>
        <v>229.88</v>
      </c>
      <c r="Q143" s="234">
        <f t="shared" si="146"/>
        <v>6050.2548749999996</v>
      </c>
      <c r="R143" s="234">
        <f t="shared" si="147"/>
        <v>6050.2583333333332</v>
      </c>
      <c r="S143" s="234">
        <f t="shared" si="148"/>
        <v>1210.0516666666667</v>
      </c>
      <c r="T143" s="237">
        <f t="shared" si="149"/>
        <v>7260.31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62.89</v>
      </c>
      <c r="I144" s="234">
        <f t="shared" si="141"/>
        <v>15.72</v>
      </c>
      <c r="J144" s="44">
        <f>ROUND(21.57*0.95,2)</f>
        <v>20.49</v>
      </c>
      <c r="K144" s="235">
        <f t="shared" si="142"/>
        <v>1610.72</v>
      </c>
      <c r="L144" s="234">
        <f t="shared" si="143"/>
        <v>354.35840000000002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3968.7032949999998</v>
      </c>
      <c r="P144" s="236">
        <f t="shared" si="79"/>
        <v>156.75</v>
      </c>
      <c r="Q144" s="234">
        <f t="shared" si="146"/>
        <v>4125.4532949999993</v>
      </c>
      <c r="R144" s="234">
        <f t="shared" si="147"/>
        <v>4125.45</v>
      </c>
      <c r="S144" s="234">
        <f t="shared" si="148"/>
        <v>825.09</v>
      </c>
      <c r="T144" s="237">
        <f t="shared" si="149"/>
        <v>4950.54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62.89</v>
      </c>
      <c r="I145" s="234">
        <f t="shared" si="141"/>
        <v>15.72</v>
      </c>
      <c r="J145" s="44">
        <f>ROUND((21.57*1.95)*0.95,2)</f>
        <v>39.96</v>
      </c>
      <c r="K145" s="235">
        <f t="shared" si="142"/>
        <v>3141.26</v>
      </c>
      <c r="L145" s="234">
        <f t="shared" si="143"/>
        <v>691.07720000000006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7739.8457800000006</v>
      </c>
      <c r="P145" s="236">
        <f t="shared" si="79"/>
        <v>305.69</v>
      </c>
      <c r="Q145" s="234">
        <f t="shared" si="146"/>
        <v>8045.5357800000002</v>
      </c>
      <c r="R145" s="234">
        <f t="shared" si="147"/>
        <v>8045.5333333333328</v>
      </c>
      <c r="S145" s="234">
        <f t="shared" si="148"/>
        <v>1609.1066666666666</v>
      </c>
      <c r="T145" s="237">
        <f t="shared" si="149"/>
        <v>9654.64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62.89</v>
      </c>
      <c r="I147" s="234">
        <f t="shared" ref="I147:I154" si="151">ROUND(H147*$I$10,2)</f>
        <v>15.72</v>
      </c>
      <c r="J147" s="44">
        <f>ROUND(11.2*0.95,2)</f>
        <v>10.64</v>
      </c>
      <c r="K147" s="235">
        <f t="shared" ref="K147:K154" si="152">ROUND((H147+I147)*J147,2)</f>
        <v>836.41</v>
      </c>
      <c r="L147" s="234">
        <f t="shared" ref="L147:L154" si="153">(K147*$L$10)</f>
        <v>184.0102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2060.8579199999999</v>
      </c>
      <c r="P147" s="236">
        <f t="shared" si="79"/>
        <v>81.400000000000006</v>
      </c>
      <c r="Q147" s="234">
        <f t="shared" ref="Q147:Q154" si="156">SUM(O147+P147)</f>
        <v>2142.25792</v>
      </c>
      <c r="R147" s="234">
        <f t="shared" ref="R147:R154" si="157">+T147-S147</f>
        <v>2142.2583333333332</v>
      </c>
      <c r="S147" s="234">
        <f t="shared" ref="S147:S154" si="158">+T147/6</f>
        <v>428.45166666666665</v>
      </c>
      <c r="T147" s="237">
        <f t="shared" ref="T147:T154" si="159">ROUND(Q147*$T$10,2)</f>
        <v>2570.71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62.89</v>
      </c>
      <c r="I148" s="234">
        <f t="shared" si="151"/>
        <v>15.72</v>
      </c>
      <c r="J148" s="44">
        <f>ROUND((11.2*1.95)*0.95,2)</f>
        <v>20.75</v>
      </c>
      <c r="K148" s="235">
        <f t="shared" si="152"/>
        <v>1631.16</v>
      </c>
      <c r="L148" s="234">
        <f t="shared" si="153"/>
        <v>358.85520000000002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4019.0643249999998</v>
      </c>
      <c r="P148" s="236">
        <f t="shared" si="79"/>
        <v>158.74</v>
      </c>
      <c r="Q148" s="234">
        <f t="shared" si="156"/>
        <v>4177.8043250000001</v>
      </c>
      <c r="R148" s="234">
        <f t="shared" si="157"/>
        <v>4177.8083333333334</v>
      </c>
      <c r="S148" s="234">
        <f t="shared" si="158"/>
        <v>835.56166666666661</v>
      </c>
      <c r="T148" s="237">
        <f t="shared" si="159"/>
        <v>5013.37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62.89</v>
      </c>
      <c r="I149" s="234">
        <f t="shared" si="151"/>
        <v>15.72</v>
      </c>
      <c r="J149" s="44">
        <f>ROUND(16.82*0.95,2)</f>
        <v>15.98</v>
      </c>
      <c r="K149" s="235">
        <f t="shared" si="152"/>
        <v>1256.19</v>
      </c>
      <c r="L149" s="234">
        <f t="shared" si="153"/>
        <v>276.36180000000002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3095.1640900000007</v>
      </c>
      <c r="P149" s="236">
        <f t="shared" si="79"/>
        <v>122.25</v>
      </c>
      <c r="Q149" s="234">
        <f t="shared" si="156"/>
        <v>3217.4140900000007</v>
      </c>
      <c r="R149" s="234">
        <f t="shared" si="157"/>
        <v>3217.416666666667</v>
      </c>
      <c r="S149" s="234">
        <f t="shared" si="158"/>
        <v>643.48333333333335</v>
      </c>
      <c r="T149" s="237">
        <f t="shared" si="159"/>
        <v>3860.9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62.89</v>
      </c>
      <c r="I150" s="234">
        <f t="shared" si="151"/>
        <v>15.72</v>
      </c>
      <c r="J150" s="44">
        <f>ROUND((16.82*1.95)*0.95,2)</f>
        <v>31.16</v>
      </c>
      <c r="K150" s="235">
        <f t="shared" si="152"/>
        <v>2449.4899999999998</v>
      </c>
      <c r="L150" s="234">
        <f t="shared" si="153"/>
        <v>538.88779999999997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6035.3739800000003</v>
      </c>
      <c r="P150" s="236">
        <f t="shared" si="79"/>
        <v>238.37</v>
      </c>
      <c r="Q150" s="234">
        <f t="shared" si="156"/>
        <v>6273.7439800000002</v>
      </c>
      <c r="R150" s="234">
        <f t="shared" si="157"/>
        <v>6273.7416666666668</v>
      </c>
      <c r="S150" s="234">
        <f t="shared" si="158"/>
        <v>1254.7483333333332</v>
      </c>
      <c r="T150" s="237">
        <f t="shared" si="159"/>
        <v>7528.49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62.89</v>
      </c>
      <c r="I151" s="234">
        <f t="shared" si="151"/>
        <v>15.72</v>
      </c>
      <c r="J151" s="44">
        <f>ROUND(22.38*0.95,2)</f>
        <v>21.26</v>
      </c>
      <c r="K151" s="235">
        <f t="shared" si="152"/>
        <v>1671.25</v>
      </c>
      <c r="L151" s="234">
        <f t="shared" si="153"/>
        <v>367.67500000000001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4117.8447299999998</v>
      </c>
      <c r="P151" s="236">
        <f t="shared" ref="P151:P224" si="160">ROUND(J151*$P$10,2)</f>
        <v>162.63999999999999</v>
      </c>
      <c r="Q151" s="234">
        <f t="shared" si="156"/>
        <v>4280.4847300000001</v>
      </c>
      <c r="R151" s="234">
        <f t="shared" si="157"/>
        <v>4280.4833333333336</v>
      </c>
      <c r="S151" s="234">
        <f t="shared" si="158"/>
        <v>856.09666666666669</v>
      </c>
      <c r="T151" s="237">
        <f t="shared" si="159"/>
        <v>5136.58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62.89</v>
      </c>
      <c r="I152" s="234">
        <f t="shared" si="151"/>
        <v>15.72</v>
      </c>
      <c r="J152" s="44">
        <f>ROUND((22.38*1.95)*0.95,2)</f>
        <v>41.46</v>
      </c>
      <c r="K152" s="235">
        <f t="shared" si="152"/>
        <v>3259.17</v>
      </c>
      <c r="L152" s="234">
        <f t="shared" si="153"/>
        <v>717.01740000000007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8030.3742300000004</v>
      </c>
      <c r="P152" s="236">
        <f t="shared" si="160"/>
        <v>317.17</v>
      </c>
      <c r="Q152" s="234">
        <f t="shared" si="156"/>
        <v>8347.5442299999995</v>
      </c>
      <c r="R152" s="234">
        <f t="shared" si="157"/>
        <v>8347.5416666666661</v>
      </c>
      <c r="S152" s="234">
        <f t="shared" si="158"/>
        <v>1669.5083333333332</v>
      </c>
      <c r="T152" s="237">
        <f t="shared" si="159"/>
        <v>10017.049999999999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66.14</v>
      </c>
      <c r="I153" s="234">
        <f t="shared" si="151"/>
        <v>16.54</v>
      </c>
      <c r="J153" s="44">
        <f>ROUND(6.7*0.95,2)</f>
        <v>6.37</v>
      </c>
      <c r="K153" s="235">
        <f t="shared" si="152"/>
        <v>526.66999999999996</v>
      </c>
      <c r="L153" s="234">
        <f t="shared" si="153"/>
        <v>115.86739999999999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1265.4310349999998</v>
      </c>
      <c r="P153" s="236">
        <f t="shared" si="160"/>
        <v>48.73</v>
      </c>
      <c r="Q153" s="234">
        <f t="shared" si="156"/>
        <v>1314.1610349999999</v>
      </c>
      <c r="R153" s="234">
        <f t="shared" si="157"/>
        <v>1314.1583333333333</v>
      </c>
      <c r="S153" s="234">
        <f t="shared" si="158"/>
        <v>262.83166666666665</v>
      </c>
      <c r="T153" s="237">
        <f t="shared" si="159"/>
        <v>1576.99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66.14</v>
      </c>
      <c r="I154" s="234">
        <f t="shared" si="151"/>
        <v>16.54</v>
      </c>
      <c r="J154" s="44">
        <f>ROUND((6.7*1.8)*0.95,2)</f>
        <v>11.46</v>
      </c>
      <c r="K154" s="235">
        <f t="shared" si="152"/>
        <v>947.51</v>
      </c>
      <c r="L154" s="234">
        <f t="shared" si="153"/>
        <v>208.4522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2276.58403</v>
      </c>
      <c r="P154" s="236">
        <f t="shared" si="160"/>
        <v>87.67</v>
      </c>
      <c r="Q154" s="234">
        <f t="shared" si="156"/>
        <v>2364.2540300000001</v>
      </c>
      <c r="R154" s="234">
        <f t="shared" si="157"/>
        <v>2364.25</v>
      </c>
      <c r="S154" s="234">
        <f t="shared" si="158"/>
        <v>472.84999999999997</v>
      </c>
      <c r="T154" s="237">
        <f t="shared" si="159"/>
        <v>2837.1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66.14</v>
      </c>
      <c r="I158" s="44">
        <f>ROUND(H158*$I$10,2)</f>
        <v>16.54</v>
      </c>
      <c r="J158" s="44">
        <f>ROUND(0.175*0.95,2)</f>
        <v>0.17</v>
      </c>
      <c r="K158" s="43">
        <f>ROUND((H158+I158)*J158,2)</f>
        <v>14.06</v>
      </c>
      <c r="L158" s="44">
        <f t="shared" ref="L158:L162" si="161">(K158*$L$10)</f>
        <v>3.0931999999999999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33.776735000000002</v>
      </c>
      <c r="P158" s="45">
        <f t="shared" si="160"/>
        <v>1.3</v>
      </c>
      <c r="Q158" s="44">
        <f>SUM(O158+P158)</f>
        <v>35.076734999999999</v>
      </c>
      <c r="R158" s="44">
        <f t="shared" ref="R158:R161" si="163">+T158-S158</f>
        <v>35.075000000000003</v>
      </c>
      <c r="S158" s="44">
        <f t="shared" ref="S158:S161" si="164">+T158/6</f>
        <v>7.0150000000000006</v>
      </c>
      <c r="T158" s="65">
        <f t="shared" ref="T158:T162" si="165">ROUND(Q158*$T$10,2)</f>
        <v>42.09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66.14</v>
      </c>
      <c r="I159" s="44">
        <f>ROUND(H159*$I$10,2)</f>
        <v>16.54</v>
      </c>
      <c r="J159" s="44">
        <f>ROUND(0.442*0.95,2)</f>
        <v>0.42</v>
      </c>
      <c r="K159" s="43">
        <f>ROUND((H159+I159)*J159,2)</f>
        <v>34.729999999999997</v>
      </c>
      <c r="L159" s="44">
        <f t="shared" si="161"/>
        <v>7.6405999999999992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83.440509999999975</v>
      </c>
      <c r="P159" s="45">
        <f t="shared" si="160"/>
        <v>3.21</v>
      </c>
      <c r="Q159" s="44">
        <f>SUM(O159+P159)</f>
        <v>86.650509999999969</v>
      </c>
      <c r="R159" s="44">
        <f t="shared" si="163"/>
        <v>86.65</v>
      </c>
      <c r="S159" s="44">
        <f t="shared" si="164"/>
        <v>17.330000000000002</v>
      </c>
      <c r="T159" s="65">
        <f t="shared" si="165"/>
        <v>103.98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66.14</v>
      </c>
      <c r="I160" s="44">
        <f>ROUND(H160*$I$10,2)</f>
        <v>16.54</v>
      </c>
      <c r="J160" s="44">
        <f>ROUND(2.142*0.95,2)</f>
        <v>2.0299999999999998</v>
      </c>
      <c r="K160" s="43">
        <f>ROUND((H160+I160)*J160,2)</f>
        <v>167.84</v>
      </c>
      <c r="L160" s="44">
        <f t="shared" si="161"/>
        <v>36.924799999999998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403.26936499999999</v>
      </c>
      <c r="P160" s="45">
        <f t="shared" si="160"/>
        <v>15.53</v>
      </c>
      <c r="Q160" s="44">
        <f>SUM(O160+P160)</f>
        <v>418.79936499999997</v>
      </c>
      <c r="R160" s="44">
        <f t="shared" si="163"/>
        <v>418.8</v>
      </c>
      <c r="S160" s="44">
        <f t="shared" si="164"/>
        <v>83.76</v>
      </c>
      <c r="T160" s="65">
        <f t="shared" si="165"/>
        <v>502.56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66.14</v>
      </c>
      <c r="I161" s="44">
        <f>ROUND(H161*$I$10,2)</f>
        <v>16.54</v>
      </c>
      <c r="J161" s="44">
        <f>ROUND(4.175*0.95,2)</f>
        <v>3.97</v>
      </c>
      <c r="K161" s="43">
        <f>ROUND((H161+I161)*J161,2)</f>
        <v>328.24</v>
      </c>
      <c r="L161" s="44">
        <f t="shared" si="161"/>
        <v>72.212800000000001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788.66123500000003</v>
      </c>
      <c r="P161" s="45">
        <f t="shared" si="160"/>
        <v>30.37</v>
      </c>
      <c r="Q161" s="44">
        <f>SUM(O161+P161)</f>
        <v>819.03123500000004</v>
      </c>
      <c r="R161" s="44">
        <f t="shared" si="163"/>
        <v>819.0333333333333</v>
      </c>
      <c r="S161" s="44">
        <f t="shared" si="164"/>
        <v>163.80666666666667</v>
      </c>
      <c r="T161" s="65">
        <f t="shared" si="165"/>
        <v>982.84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66.14</v>
      </c>
      <c r="I162" s="44">
        <f>ROUND(H162*$I$10,2)</f>
        <v>16.54</v>
      </c>
      <c r="J162" s="44">
        <f>ROUND(0.125*0.95,2)</f>
        <v>0.12</v>
      </c>
      <c r="K162" s="43">
        <f>ROUND((H162+I162)*J162,2)</f>
        <v>9.92</v>
      </c>
      <c r="L162" s="44">
        <f t="shared" si="161"/>
        <v>2.1823999999999999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23.836659999999998</v>
      </c>
      <c r="P162" s="45">
        <f t="shared" si="160"/>
        <v>0.92</v>
      </c>
      <c r="Q162" s="44">
        <f>SUM(O162+P162)</f>
        <v>24.75666</v>
      </c>
      <c r="R162" s="44">
        <f>+T162-S162</f>
        <v>24.758333333333333</v>
      </c>
      <c r="S162" s="44">
        <f>+T162/6</f>
        <v>4.9516666666666671</v>
      </c>
      <c r="T162" s="65">
        <f t="shared" si="165"/>
        <v>29.71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66.14</v>
      </c>
      <c r="I164" s="44">
        <f t="shared" ref="I164:I167" si="167">ROUND(H164*$I$10,2)</f>
        <v>16.54</v>
      </c>
      <c r="J164" s="44">
        <f>ROUND((0.175+0.1)*0.95,2)</f>
        <v>0.26</v>
      </c>
      <c r="K164" s="43">
        <f t="shared" ref="K164:K167" si="168">ROUND((H164+I164)*J164,2)</f>
        <v>21.5</v>
      </c>
      <c r="L164" s="44">
        <f t="shared" ref="L164:L167" si="169">(K164*$L$10)</f>
        <v>4.7300000000000004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51.654230000000005</v>
      </c>
      <c r="P164" s="45">
        <f t="shared" ref="P164:P167" si="172">ROUND(J164*$P$10,2)</f>
        <v>1.99</v>
      </c>
      <c r="Q164" s="44">
        <f t="shared" ref="Q164:Q167" si="173">SUM(O164+P164)</f>
        <v>53.644230000000007</v>
      </c>
      <c r="R164" s="44">
        <f t="shared" ref="R164:R167" si="174">+T164-S164</f>
        <v>53.641666666666673</v>
      </c>
      <c r="S164" s="44">
        <f t="shared" ref="S164:S167" si="175">+T164/6</f>
        <v>10.728333333333333</v>
      </c>
      <c r="T164" s="65">
        <f t="shared" ref="T164:T167" si="176">ROUND(Q164*$T$10,2)</f>
        <v>64.37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66.14</v>
      </c>
      <c r="I165" s="44">
        <f t="shared" si="167"/>
        <v>16.54</v>
      </c>
      <c r="J165" s="44">
        <f>ROUND((0.442+0.1)*0.95,2)</f>
        <v>0.51</v>
      </c>
      <c r="K165" s="43">
        <f t="shared" si="168"/>
        <v>42.17</v>
      </c>
      <c r="L165" s="44">
        <f t="shared" si="169"/>
        <v>9.2774000000000001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101.318005</v>
      </c>
      <c r="P165" s="45">
        <f t="shared" si="172"/>
        <v>3.9</v>
      </c>
      <c r="Q165" s="44">
        <f t="shared" si="173"/>
        <v>105.21800500000001</v>
      </c>
      <c r="R165" s="44">
        <f t="shared" si="174"/>
        <v>105.21666666666667</v>
      </c>
      <c r="S165" s="44">
        <f t="shared" si="175"/>
        <v>21.043333333333333</v>
      </c>
      <c r="T165" s="65">
        <f t="shared" si="176"/>
        <v>126.26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66.14</v>
      </c>
      <c r="I166" s="44">
        <f t="shared" si="167"/>
        <v>16.54</v>
      </c>
      <c r="J166" s="44">
        <f>ROUND((2.142+0.1)*0.95,2)</f>
        <v>2.13</v>
      </c>
      <c r="K166" s="43">
        <f t="shared" si="168"/>
        <v>176.11</v>
      </c>
      <c r="L166" s="44">
        <f t="shared" si="169"/>
        <v>38.744200000000006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423.13731500000006</v>
      </c>
      <c r="P166" s="45">
        <f t="shared" si="172"/>
        <v>16.29</v>
      </c>
      <c r="Q166" s="44">
        <f t="shared" si="173"/>
        <v>439.42731500000008</v>
      </c>
      <c r="R166" s="44">
        <f t="shared" si="174"/>
        <v>439.42499999999995</v>
      </c>
      <c r="S166" s="44">
        <f t="shared" si="175"/>
        <v>87.884999999999991</v>
      </c>
      <c r="T166" s="65">
        <f t="shared" si="176"/>
        <v>527.30999999999995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66.14</v>
      </c>
      <c r="I167" s="44">
        <f t="shared" si="167"/>
        <v>16.54</v>
      </c>
      <c r="J167" s="44">
        <f>ROUND((4.175+0.1)*0.95,2)</f>
        <v>4.0599999999999996</v>
      </c>
      <c r="K167" s="43">
        <f t="shared" si="168"/>
        <v>335.68</v>
      </c>
      <c r="L167" s="44">
        <f t="shared" si="169"/>
        <v>73.849599999999995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806.53872999999999</v>
      </c>
      <c r="P167" s="45">
        <f t="shared" si="172"/>
        <v>31.06</v>
      </c>
      <c r="Q167" s="44">
        <f t="shared" si="173"/>
        <v>837.59872999999993</v>
      </c>
      <c r="R167" s="44">
        <f t="shared" si="174"/>
        <v>837.6</v>
      </c>
      <c r="S167" s="44">
        <f t="shared" si="175"/>
        <v>167.52</v>
      </c>
      <c r="T167" s="65">
        <f t="shared" si="176"/>
        <v>1005.12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66.14</v>
      </c>
      <c r="I169" s="44">
        <f>ROUND(H169*$I$10,2)</f>
        <v>16.54</v>
      </c>
      <c r="J169" s="44">
        <f>ROUND(0.208*0.95,2)</f>
        <v>0.2</v>
      </c>
      <c r="K169" s="43">
        <f>ROUND((H169+I169)*J169,2)</f>
        <v>16.54</v>
      </c>
      <c r="L169" s="44">
        <f t="shared" ref="L169:L172" si="178">(K169*$L$10)</f>
        <v>3.6387999999999998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39.735899999999994</v>
      </c>
      <c r="P169" s="45">
        <f t="shared" si="160"/>
        <v>1.53</v>
      </c>
      <c r="Q169" s="44">
        <f>SUM(O169+P169)</f>
        <v>41.265899999999995</v>
      </c>
      <c r="R169" s="44">
        <f>+T169-S169</f>
        <v>41.266666666666666</v>
      </c>
      <c r="S169" s="44">
        <f>+T169/6</f>
        <v>8.2533333333333339</v>
      </c>
      <c r="T169" s="65">
        <f t="shared" ref="T169:T172" si="180">ROUND(Q169*$T$10,2)</f>
        <v>49.52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66.14</v>
      </c>
      <c r="I170" s="44">
        <f>ROUND(H170*$I$10,2)</f>
        <v>16.54</v>
      </c>
      <c r="J170" s="44">
        <f>ROUND(0.475*0.95,2)</f>
        <v>0.45</v>
      </c>
      <c r="K170" s="43">
        <f>ROUND((H170+I170)*J170,2)</f>
        <v>37.21</v>
      </c>
      <c r="L170" s="44">
        <f t="shared" si="178"/>
        <v>8.1861999999999995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89.399675000000002</v>
      </c>
      <c r="P170" s="45">
        <f t="shared" si="160"/>
        <v>3.44</v>
      </c>
      <c r="Q170" s="44">
        <f>SUM(O170+P170)</f>
        <v>92.839675</v>
      </c>
      <c r="R170" s="44">
        <f>+T170-S170</f>
        <v>92.841666666666669</v>
      </c>
      <c r="S170" s="44">
        <f>+T170/6</f>
        <v>18.568333333333332</v>
      </c>
      <c r="T170" s="65">
        <f t="shared" si="180"/>
        <v>111.41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66.14</v>
      </c>
      <c r="I171" s="44">
        <f>ROUND(H171*$I$10,2)</f>
        <v>16.54</v>
      </c>
      <c r="J171" s="44">
        <f>ROUND(2.175*0.95,2)</f>
        <v>2.0699999999999998</v>
      </c>
      <c r="K171" s="43">
        <f>ROUND((H171+I171)*J171,2)</f>
        <v>171.15</v>
      </c>
      <c r="L171" s="44">
        <f t="shared" si="178"/>
        <v>37.652999999999999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411.21898499999998</v>
      </c>
      <c r="P171" s="45">
        <f t="shared" si="160"/>
        <v>15.84</v>
      </c>
      <c r="Q171" s="44">
        <f>SUM(O171+P171)</f>
        <v>427.05898499999995</v>
      </c>
      <c r="R171" s="44">
        <f t="shared" ref="R171:R172" si="181">+T171-S171</f>
        <v>427.05833333333334</v>
      </c>
      <c r="S171" s="44">
        <f t="shared" ref="S171:S172" si="182">+T171/6</f>
        <v>85.411666666666676</v>
      </c>
      <c r="T171" s="65">
        <f t="shared" si="180"/>
        <v>512.47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66.14</v>
      </c>
      <c r="I172" s="44">
        <f>ROUND(H172*$I$10,2)</f>
        <v>16.54</v>
      </c>
      <c r="J172" s="44">
        <f>ROUND(4.208*0.95,2)</f>
        <v>4</v>
      </c>
      <c r="K172" s="43">
        <f>ROUND((H172+I172)*J172,2)</f>
        <v>330.72</v>
      </c>
      <c r="L172" s="44">
        <f t="shared" si="178"/>
        <v>72.758400000000009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794.62040000000002</v>
      </c>
      <c r="P172" s="45">
        <f t="shared" si="160"/>
        <v>30.6</v>
      </c>
      <c r="Q172" s="44">
        <f>SUM(O172+P172)</f>
        <v>825.22040000000004</v>
      </c>
      <c r="R172" s="44">
        <f t="shared" si="181"/>
        <v>825.2166666666667</v>
      </c>
      <c r="S172" s="44">
        <f t="shared" si="182"/>
        <v>165.04333333333332</v>
      </c>
      <c r="T172" s="65">
        <f t="shared" si="180"/>
        <v>990.26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66.14</v>
      </c>
      <c r="I174" s="44">
        <f t="shared" ref="I174:I177" si="184">ROUND(H174*$I$10,2)</f>
        <v>16.54</v>
      </c>
      <c r="J174" s="44">
        <f>ROUND((0.208+0.1)*0.95,2)</f>
        <v>0.28999999999999998</v>
      </c>
      <c r="K174" s="43">
        <f t="shared" ref="K174:K177" si="185">ROUND((H174+I174)*J174,2)</f>
        <v>23.98</v>
      </c>
      <c r="L174" s="44">
        <f t="shared" ref="L174:L177" si="186">(K174*$L$10)</f>
        <v>5.2755999999999998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57.613394999999997</v>
      </c>
      <c r="P174" s="45">
        <f t="shared" ref="P174:P177" si="189">ROUND(J174*$P$10,2)</f>
        <v>2.2200000000000002</v>
      </c>
      <c r="Q174" s="44">
        <f t="shared" ref="Q174:Q177" si="190">SUM(O174+P174)</f>
        <v>59.833394999999996</v>
      </c>
      <c r="R174" s="44">
        <f t="shared" ref="R174:R177" si="191">+T174-S174</f>
        <v>59.833333333333329</v>
      </c>
      <c r="S174" s="44">
        <f t="shared" ref="S174:S177" si="192">+T174/6</f>
        <v>11.966666666666667</v>
      </c>
      <c r="T174" s="65">
        <f t="shared" ref="T174:T177" si="193">ROUND(Q174*$T$10,2)</f>
        <v>71.8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66.14</v>
      </c>
      <c r="I175" s="44">
        <f t="shared" si="184"/>
        <v>16.54</v>
      </c>
      <c r="J175" s="44">
        <f>ROUND((0.475+0.1)*0.95,2)</f>
        <v>0.55000000000000004</v>
      </c>
      <c r="K175" s="43">
        <f t="shared" si="185"/>
        <v>45.47</v>
      </c>
      <c r="L175" s="44">
        <f t="shared" si="186"/>
        <v>10.003399999999999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109.255425</v>
      </c>
      <c r="P175" s="45">
        <f t="shared" si="189"/>
        <v>4.21</v>
      </c>
      <c r="Q175" s="44">
        <f t="shared" si="190"/>
        <v>113.465425</v>
      </c>
      <c r="R175" s="44">
        <f t="shared" si="191"/>
        <v>113.46666666666667</v>
      </c>
      <c r="S175" s="44">
        <f t="shared" si="192"/>
        <v>22.693333333333332</v>
      </c>
      <c r="T175" s="65">
        <f t="shared" si="193"/>
        <v>136.16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66.14</v>
      </c>
      <c r="I176" s="44">
        <f t="shared" si="184"/>
        <v>16.54</v>
      </c>
      <c r="J176" s="44">
        <f>ROUND((2.175+0.1)*0.95,2)</f>
        <v>2.16</v>
      </c>
      <c r="K176" s="43">
        <f t="shared" si="185"/>
        <v>178.59</v>
      </c>
      <c r="L176" s="44">
        <f t="shared" si="186"/>
        <v>39.2898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429.09647999999999</v>
      </c>
      <c r="P176" s="45">
        <f t="shared" si="189"/>
        <v>16.52</v>
      </c>
      <c r="Q176" s="44">
        <f t="shared" si="190"/>
        <v>445.61647999999997</v>
      </c>
      <c r="R176" s="44">
        <f t="shared" si="191"/>
        <v>445.61666666666667</v>
      </c>
      <c r="S176" s="44">
        <f t="shared" si="192"/>
        <v>89.123333333333335</v>
      </c>
      <c r="T176" s="65">
        <f t="shared" si="193"/>
        <v>534.74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66.14</v>
      </c>
      <c r="I177" s="44">
        <f t="shared" si="184"/>
        <v>16.54</v>
      </c>
      <c r="J177" s="44">
        <f>ROUND((4.208+0.1)*0.95,2)</f>
        <v>4.09</v>
      </c>
      <c r="K177" s="43">
        <f t="shared" si="185"/>
        <v>338.16</v>
      </c>
      <c r="L177" s="44">
        <f t="shared" si="186"/>
        <v>74.395200000000003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812.49789499999997</v>
      </c>
      <c r="P177" s="45">
        <f t="shared" si="189"/>
        <v>31.29</v>
      </c>
      <c r="Q177" s="44">
        <f t="shared" si="190"/>
        <v>843.78789499999993</v>
      </c>
      <c r="R177" s="44">
        <f t="shared" si="191"/>
        <v>843.79166666666663</v>
      </c>
      <c r="S177" s="44">
        <f t="shared" si="192"/>
        <v>168.75833333333333</v>
      </c>
      <c r="T177" s="65">
        <f t="shared" si="193"/>
        <v>1012.55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66.14</v>
      </c>
      <c r="I179" s="44">
        <f>ROUND(H179*$I$10,2)</f>
        <v>16.54</v>
      </c>
      <c r="J179" s="44">
        <f>ROUND(0.508*0.95,2)</f>
        <v>0.48</v>
      </c>
      <c r="K179" s="43">
        <f>ROUND((H179+I179)*J179,2)</f>
        <v>39.69</v>
      </c>
      <c r="L179" s="44">
        <f t="shared" ref="L179:L181" si="195">(K179*$L$10)</f>
        <v>8.7317999999999998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95.358839999999987</v>
      </c>
      <c r="P179" s="45">
        <f t="shared" si="160"/>
        <v>3.67</v>
      </c>
      <c r="Q179" s="44">
        <f>SUM(O179+P179)</f>
        <v>99.028839999999988</v>
      </c>
      <c r="R179" s="44">
        <f t="shared" ref="R179:R181" si="197">+T179-S179</f>
        <v>99.025000000000006</v>
      </c>
      <c r="S179" s="44">
        <f t="shared" ref="S179:S181" si="198">+T179/6</f>
        <v>19.805</v>
      </c>
      <c r="T179" s="65">
        <f t="shared" ref="T179:T181" si="199">ROUND(Q179*$T$10,2)</f>
        <v>118.83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66.14</v>
      </c>
      <c r="I180" s="44">
        <f>ROUND(H180*$I$10,2)</f>
        <v>16.54</v>
      </c>
      <c r="J180" s="44">
        <f>ROUND(2.208*0.95,2)</f>
        <v>2.1</v>
      </c>
      <c r="K180" s="43">
        <f>ROUND((H180+I180)*J180,2)</f>
        <v>173.63</v>
      </c>
      <c r="L180" s="44">
        <f t="shared" si="195"/>
        <v>38.198599999999999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417.17814999999996</v>
      </c>
      <c r="P180" s="45">
        <f t="shared" si="160"/>
        <v>16.07</v>
      </c>
      <c r="Q180" s="44">
        <f>SUM(O180+P180)</f>
        <v>433.24814999999995</v>
      </c>
      <c r="R180" s="44">
        <f t="shared" si="197"/>
        <v>433.25</v>
      </c>
      <c r="S180" s="44">
        <f t="shared" si="198"/>
        <v>86.649999999999991</v>
      </c>
      <c r="T180" s="65">
        <f t="shared" si="199"/>
        <v>519.9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66.14</v>
      </c>
      <c r="I181" s="44">
        <f>ROUND(H181*$I$10,2)</f>
        <v>16.54</v>
      </c>
      <c r="J181" s="44">
        <f>ROUND(4.242*0.95,2)</f>
        <v>4.03</v>
      </c>
      <c r="K181" s="43">
        <f>ROUND((H181+I181)*J181,2)</f>
        <v>333.2</v>
      </c>
      <c r="L181" s="44">
        <f t="shared" si="195"/>
        <v>73.304000000000002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800.579565</v>
      </c>
      <c r="P181" s="45">
        <f t="shared" si="160"/>
        <v>30.83</v>
      </c>
      <c r="Q181" s="44">
        <f>SUM(O181+P181)</f>
        <v>831.40956500000004</v>
      </c>
      <c r="R181" s="44">
        <f t="shared" si="197"/>
        <v>831.40833333333342</v>
      </c>
      <c r="S181" s="44">
        <f t="shared" si="198"/>
        <v>166.28166666666667</v>
      </c>
      <c r="T181" s="65">
        <f t="shared" si="199"/>
        <v>997.69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69.39</v>
      </c>
      <c r="I183" s="44">
        <f t="shared" ref="I183:I188" si="201">ROUND(H183*$I$10,2)</f>
        <v>17.350000000000001</v>
      </c>
      <c r="J183" s="44">
        <f>ROUND(2.067*0.95,2)</f>
        <v>1.96</v>
      </c>
      <c r="K183" s="43">
        <f t="shared" ref="K183:K188" si="202">ROUND((H183+I183)*J183,2)</f>
        <v>170.01</v>
      </c>
      <c r="L183" s="44">
        <f t="shared" ref="L183:L188" si="203">(K183*$L$10)</f>
        <v>37.402200000000001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399.07177999999993</v>
      </c>
      <c r="P183" s="45">
        <f t="shared" si="160"/>
        <v>14.99</v>
      </c>
      <c r="Q183" s="44">
        <f t="shared" ref="Q183:Q188" si="206">SUM(O183+P183)</f>
        <v>414.06177999999994</v>
      </c>
      <c r="R183" s="44">
        <f t="shared" ref="R183:R188" si="207">+T183-S183</f>
        <v>414.05833333333334</v>
      </c>
      <c r="S183" s="44">
        <f t="shared" ref="S183:S188" si="208">+T183/6</f>
        <v>82.811666666666667</v>
      </c>
      <c r="T183" s="65">
        <f t="shared" ref="T183:T188" si="209">ROUND(Q183*$T$10,2)</f>
        <v>496.87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69.39</v>
      </c>
      <c r="I184" s="44">
        <f t="shared" si="201"/>
        <v>17.350000000000001</v>
      </c>
      <c r="J184" s="44">
        <f>ROUND(3.233*0.95,2)</f>
        <v>3.07</v>
      </c>
      <c r="K184" s="43">
        <f t="shared" si="202"/>
        <v>266.29000000000002</v>
      </c>
      <c r="L184" s="44">
        <f t="shared" si="203"/>
        <v>58.583800000000004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625.07528500000001</v>
      </c>
      <c r="P184" s="45">
        <f t="shared" si="160"/>
        <v>23.49</v>
      </c>
      <c r="Q184" s="44">
        <f t="shared" si="206"/>
        <v>648.56528500000002</v>
      </c>
      <c r="R184" s="44">
        <f t="shared" si="207"/>
        <v>648.56666666666661</v>
      </c>
      <c r="S184" s="44">
        <f t="shared" si="208"/>
        <v>129.71333333333334</v>
      </c>
      <c r="T184" s="65">
        <f t="shared" si="209"/>
        <v>778.28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69.39</v>
      </c>
      <c r="I185" s="44">
        <f t="shared" si="201"/>
        <v>17.350000000000001</v>
      </c>
      <c r="J185" s="44">
        <f>ROUND(5.233*0.95,2)</f>
        <v>4.97</v>
      </c>
      <c r="K185" s="43">
        <f t="shared" si="202"/>
        <v>431.1</v>
      </c>
      <c r="L185" s="44">
        <f t="shared" si="203"/>
        <v>94.841999999999999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1011.935935</v>
      </c>
      <c r="P185" s="45">
        <f t="shared" si="160"/>
        <v>38.020000000000003</v>
      </c>
      <c r="Q185" s="44">
        <f t="shared" si="206"/>
        <v>1049.955935</v>
      </c>
      <c r="R185" s="44">
        <f t="shared" si="207"/>
        <v>1049.9583333333335</v>
      </c>
      <c r="S185" s="44">
        <f t="shared" si="208"/>
        <v>209.99166666666667</v>
      </c>
      <c r="T185" s="65">
        <f t="shared" si="209"/>
        <v>1259.95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69.39</v>
      </c>
      <c r="I186" s="44">
        <f t="shared" si="201"/>
        <v>17.350000000000001</v>
      </c>
      <c r="J186" s="44">
        <f>ROUND(9.233*0.95,2)</f>
        <v>8.77</v>
      </c>
      <c r="K186" s="43">
        <f t="shared" si="202"/>
        <v>760.71</v>
      </c>
      <c r="L186" s="44">
        <f t="shared" si="203"/>
        <v>167.3562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1785.6450349999998</v>
      </c>
      <c r="P186" s="45">
        <f t="shared" si="160"/>
        <v>67.09</v>
      </c>
      <c r="Q186" s="44">
        <f t="shared" si="206"/>
        <v>1852.7350349999997</v>
      </c>
      <c r="R186" s="44">
        <f t="shared" si="207"/>
        <v>1852.7333333333336</v>
      </c>
      <c r="S186" s="44">
        <f t="shared" si="208"/>
        <v>370.54666666666668</v>
      </c>
      <c r="T186" s="65">
        <f t="shared" si="209"/>
        <v>2223.2800000000002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69.39</v>
      </c>
      <c r="I187" s="44">
        <f t="shared" si="201"/>
        <v>17.350000000000001</v>
      </c>
      <c r="J187" s="44">
        <f>ROUND(17.233*0.95,2)</f>
        <v>16.37</v>
      </c>
      <c r="K187" s="43">
        <f t="shared" si="202"/>
        <v>1419.93</v>
      </c>
      <c r="L187" s="44">
        <f t="shared" si="203"/>
        <v>312.38460000000003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3333.0632350000001</v>
      </c>
      <c r="P187" s="45">
        <f t="shared" si="160"/>
        <v>125.23</v>
      </c>
      <c r="Q187" s="44">
        <f t="shared" si="206"/>
        <v>3458.2932350000001</v>
      </c>
      <c r="R187" s="44">
        <f t="shared" si="207"/>
        <v>3458.2916666666665</v>
      </c>
      <c r="S187" s="44">
        <f t="shared" si="208"/>
        <v>691.6583333333333</v>
      </c>
      <c r="T187" s="65">
        <f t="shared" si="209"/>
        <v>4149.95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69.39</v>
      </c>
      <c r="I188" s="44">
        <f t="shared" si="201"/>
        <v>17.350000000000001</v>
      </c>
      <c r="J188" s="44">
        <f>ROUND(49.233*0.95,2)</f>
        <v>46.77</v>
      </c>
      <c r="K188" s="43">
        <f t="shared" si="202"/>
        <v>4056.83</v>
      </c>
      <c r="L188" s="44">
        <f t="shared" si="203"/>
        <v>892.50260000000003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9522.7604349999983</v>
      </c>
      <c r="P188" s="45">
        <f t="shared" si="160"/>
        <v>357.79</v>
      </c>
      <c r="Q188" s="44">
        <f t="shared" si="206"/>
        <v>9880.5504349999992</v>
      </c>
      <c r="R188" s="44">
        <f t="shared" si="207"/>
        <v>9880.5499999999993</v>
      </c>
      <c r="S188" s="44">
        <f t="shared" si="208"/>
        <v>1976.11</v>
      </c>
      <c r="T188" s="65">
        <f t="shared" si="209"/>
        <v>11856.66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69.39</v>
      </c>
      <c r="I190" s="44">
        <f t="shared" ref="I190:I199" si="211">ROUND(H190*$I$10,2)</f>
        <v>17.350000000000001</v>
      </c>
      <c r="J190" s="44">
        <f>ROUND(0.283*0.95,2)</f>
        <v>0.27</v>
      </c>
      <c r="K190" s="43">
        <f t="shared" ref="K190:K199" si="212">ROUND((H190+I190)*J190,2)</f>
        <v>23.42</v>
      </c>
      <c r="L190" s="44">
        <f t="shared" ref="L190:L199" si="213">(K190*$L$10)</f>
        <v>5.1524000000000001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54.974485000000001</v>
      </c>
      <c r="P190" s="45">
        <f t="shared" si="160"/>
        <v>2.0699999999999998</v>
      </c>
      <c r="Q190" s="44">
        <f t="shared" ref="Q190:Q199" si="216">SUM(O190+P190)</f>
        <v>57.044485000000002</v>
      </c>
      <c r="R190" s="44">
        <f t="shared" ref="R190:R199" si="217">+T190-S190</f>
        <v>57.041666666666671</v>
      </c>
      <c r="S190" s="44">
        <f t="shared" ref="S190:S199" si="218">+T190/6</f>
        <v>11.408333333333333</v>
      </c>
      <c r="T190" s="65">
        <f t="shared" ref="T190:T199" si="219">ROUND(Q190*$T$10,2)</f>
        <v>68.45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69.39</v>
      </c>
      <c r="I191" s="44">
        <f t="shared" si="211"/>
        <v>17.350000000000001</v>
      </c>
      <c r="J191" s="44">
        <f>ROUND(0.455*0.95,2)</f>
        <v>0.43</v>
      </c>
      <c r="K191" s="43">
        <f t="shared" si="212"/>
        <v>37.299999999999997</v>
      </c>
      <c r="L191" s="44">
        <f t="shared" si="213"/>
        <v>8.2059999999999995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87.553765000000013</v>
      </c>
      <c r="P191" s="45">
        <f t="shared" si="160"/>
        <v>3.29</v>
      </c>
      <c r="Q191" s="44">
        <f t="shared" si="216"/>
        <v>90.843765000000019</v>
      </c>
      <c r="R191" s="44">
        <f t="shared" si="217"/>
        <v>90.841666666666669</v>
      </c>
      <c r="S191" s="44">
        <f t="shared" si="218"/>
        <v>18.168333333333333</v>
      </c>
      <c r="T191" s="65">
        <f t="shared" si="219"/>
        <v>109.01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69.39</v>
      </c>
      <c r="I192" s="44">
        <f t="shared" si="211"/>
        <v>17.350000000000001</v>
      </c>
      <c r="J192" s="44">
        <f>ROUND(0.767*0.95,2)</f>
        <v>0.73</v>
      </c>
      <c r="K192" s="43">
        <f t="shared" si="212"/>
        <v>63.32</v>
      </c>
      <c r="L192" s="44">
        <f t="shared" si="213"/>
        <v>13.930400000000001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148.63381499999997</v>
      </c>
      <c r="P192" s="45">
        <f t="shared" si="160"/>
        <v>5.58</v>
      </c>
      <c r="Q192" s="44">
        <f t="shared" si="216"/>
        <v>154.21381499999998</v>
      </c>
      <c r="R192" s="44">
        <f t="shared" si="217"/>
        <v>154.21666666666667</v>
      </c>
      <c r="S192" s="44">
        <f t="shared" si="218"/>
        <v>30.843333333333334</v>
      </c>
      <c r="T192" s="65">
        <f t="shared" si="219"/>
        <v>185.06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69.39</v>
      </c>
      <c r="I193" s="44">
        <f t="shared" si="211"/>
        <v>17.350000000000001</v>
      </c>
      <c r="J193" s="44">
        <f>ROUND(1.583*0.95,2)</f>
        <v>1.5</v>
      </c>
      <c r="K193" s="43">
        <f t="shared" si="212"/>
        <v>130.11000000000001</v>
      </c>
      <c r="L193" s="44">
        <f t="shared" si="213"/>
        <v>28.624200000000002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305.41244999999998</v>
      </c>
      <c r="P193" s="45">
        <f t="shared" si="160"/>
        <v>11.48</v>
      </c>
      <c r="Q193" s="44">
        <f t="shared" si="216"/>
        <v>316.89245</v>
      </c>
      <c r="R193" s="44">
        <f t="shared" si="217"/>
        <v>316.89166666666665</v>
      </c>
      <c r="S193" s="44">
        <f t="shared" si="218"/>
        <v>63.37833333333333</v>
      </c>
      <c r="T193" s="65">
        <f t="shared" si="219"/>
        <v>380.27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69.39</v>
      </c>
      <c r="I194" s="44">
        <f t="shared" si="211"/>
        <v>17.350000000000001</v>
      </c>
      <c r="J194" s="44">
        <f>ROUND(3.183*0.95,2)</f>
        <v>3.02</v>
      </c>
      <c r="K194" s="43">
        <f t="shared" si="212"/>
        <v>261.95</v>
      </c>
      <c r="L194" s="44">
        <f t="shared" si="213"/>
        <v>57.628999999999998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614.89121</v>
      </c>
      <c r="P194" s="45">
        <f t="shared" si="160"/>
        <v>23.1</v>
      </c>
      <c r="Q194" s="44">
        <f t="shared" si="216"/>
        <v>637.99121000000002</v>
      </c>
      <c r="R194" s="44">
        <f t="shared" si="217"/>
        <v>637.99166666666667</v>
      </c>
      <c r="S194" s="44">
        <f t="shared" si="218"/>
        <v>127.59833333333334</v>
      </c>
      <c r="T194" s="65">
        <f t="shared" si="219"/>
        <v>765.59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69.39</v>
      </c>
      <c r="I195" s="44">
        <f t="shared" si="211"/>
        <v>17.350000000000001</v>
      </c>
      <c r="J195" s="44">
        <f>ROUND((3.183+1)*0.95,2)</f>
        <v>3.97</v>
      </c>
      <c r="K195" s="43">
        <f t="shared" si="212"/>
        <v>344.36</v>
      </c>
      <c r="L195" s="44">
        <f t="shared" si="213"/>
        <v>75.759200000000007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808.32763499999999</v>
      </c>
      <c r="P195" s="45">
        <f t="shared" si="160"/>
        <v>30.37</v>
      </c>
      <c r="Q195" s="44">
        <f t="shared" si="216"/>
        <v>838.69763499999999</v>
      </c>
      <c r="R195" s="44">
        <f t="shared" si="217"/>
        <v>838.7</v>
      </c>
      <c r="S195" s="44">
        <f t="shared" si="218"/>
        <v>167.74</v>
      </c>
      <c r="T195" s="65">
        <f t="shared" si="219"/>
        <v>1006.44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69.39</v>
      </c>
      <c r="I196" s="44">
        <f t="shared" si="211"/>
        <v>17.350000000000001</v>
      </c>
      <c r="J196" s="44">
        <f>ROUND((4.183+1)*0.95,2)</f>
        <v>4.92</v>
      </c>
      <c r="K196" s="43">
        <f t="shared" si="212"/>
        <v>426.76</v>
      </c>
      <c r="L196" s="44">
        <f t="shared" si="213"/>
        <v>93.887199999999993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1001.7518599999999</v>
      </c>
      <c r="P196" s="45">
        <f t="shared" si="160"/>
        <v>37.64</v>
      </c>
      <c r="Q196" s="44">
        <f t="shared" si="216"/>
        <v>1039.39186</v>
      </c>
      <c r="R196" s="44">
        <f t="shared" si="217"/>
        <v>1039.3916666666667</v>
      </c>
      <c r="S196" s="44">
        <f t="shared" si="218"/>
        <v>207.87833333333333</v>
      </c>
      <c r="T196" s="65">
        <f t="shared" si="219"/>
        <v>1247.27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69.39</v>
      </c>
      <c r="I197" s="44">
        <f t="shared" si="211"/>
        <v>17.350000000000001</v>
      </c>
      <c r="J197" s="44">
        <f>ROUND((5.183+1)*0.95,2)</f>
        <v>5.87</v>
      </c>
      <c r="K197" s="43">
        <f t="shared" si="212"/>
        <v>509.16</v>
      </c>
      <c r="L197" s="44">
        <f t="shared" si="213"/>
        <v>112.01520000000001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1195.1760850000001</v>
      </c>
      <c r="P197" s="45">
        <f t="shared" si="160"/>
        <v>44.91</v>
      </c>
      <c r="Q197" s="44">
        <f t="shared" si="216"/>
        <v>1240.0860850000001</v>
      </c>
      <c r="R197" s="44">
        <f t="shared" si="217"/>
        <v>1240.0833333333333</v>
      </c>
      <c r="S197" s="44">
        <f t="shared" si="218"/>
        <v>248.01666666666665</v>
      </c>
      <c r="T197" s="65">
        <f t="shared" si="219"/>
        <v>1488.1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69.39</v>
      </c>
      <c r="I198" s="44">
        <f t="shared" si="211"/>
        <v>17.350000000000001</v>
      </c>
      <c r="J198" s="44">
        <f>ROUND((6.183+1)*0.95,2)</f>
        <v>6.82</v>
      </c>
      <c r="K198" s="43">
        <f t="shared" si="212"/>
        <v>591.57000000000005</v>
      </c>
      <c r="L198" s="44">
        <f t="shared" si="213"/>
        <v>130.14540000000002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1388.6125100000002</v>
      </c>
      <c r="P198" s="45">
        <f t="shared" si="160"/>
        <v>52.17</v>
      </c>
      <c r="Q198" s="44">
        <f t="shared" si="216"/>
        <v>1440.7825100000002</v>
      </c>
      <c r="R198" s="44">
        <f t="shared" si="217"/>
        <v>1440.7833333333333</v>
      </c>
      <c r="S198" s="44">
        <f t="shared" si="218"/>
        <v>288.15666666666669</v>
      </c>
      <c r="T198" s="65">
        <f t="shared" si="219"/>
        <v>1728.94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69.39</v>
      </c>
      <c r="I199" s="44">
        <f t="shared" si="211"/>
        <v>17.350000000000001</v>
      </c>
      <c r="J199" s="44">
        <f>ROUND((7.183+1)*0.95,2)</f>
        <v>7.77</v>
      </c>
      <c r="K199" s="43">
        <f t="shared" si="212"/>
        <v>673.97</v>
      </c>
      <c r="L199" s="44">
        <f t="shared" si="213"/>
        <v>148.27340000000001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1582.0367350000001</v>
      </c>
      <c r="P199" s="45">
        <f t="shared" si="160"/>
        <v>59.44</v>
      </c>
      <c r="Q199" s="44">
        <f t="shared" si="216"/>
        <v>1641.4767350000002</v>
      </c>
      <c r="R199" s="44">
        <f t="shared" si="217"/>
        <v>1641.4749999999999</v>
      </c>
      <c r="S199" s="44">
        <f t="shared" si="218"/>
        <v>328.29500000000002</v>
      </c>
      <c r="T199" s="65">
        <f t="shared" si="219"/>
        <v>1969.77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69.39</v>
      </c>
      <c r="I201" s="44">
        <f t="shared" ref="I201:I210" si="221">ROUND(H201*$I$10,2)</f>
        <v>17.350000000000001</v>
      </c>
      <c r="J201" s="44">
        <f>ROUND(0.167*0.95,2)</f>
        <v>0.16</v>
      </c>
      <c r="K201" s="43">
        <f t="shared" ref="K201:K210" si="222">ROUND((H201+I201)*J201,2)</f>
        <v>13.88</v>
      </c>
      <c r="L201" s="44">
        <f t="shared" ref="L201:L210" si="223">(K201*$L$10)</f>
        <v>3.0536000000000003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32.579280000000004</v>
      </c>
      <c r="P201" s="45">
        <f t="shared" si="160"/>
        <v>1.22</v>
      </c>
      <c r="Q201" s="44">
        <f t="shared" ref="Q201:Q210" si="226">SUM(O201+P201)</f>
        <v>33.799280000000003</v>
      </c>
      <c r="R201" s="44">
        <f t="shared" ref="R201:R210" si="227">+T201-S201</f>
        <v>33.800000000000004</v>
      </c>
      <c r="S201" s="44">
        <f t="shared" ref="S201:S210" si="228">+T201/6</f>
        <v>6.7600000000000007</v>
      </c>
      <c r="T201" s="65">
        <f t="shared" ref="T201:T210" si="229">ROUND(Q201*$T$10,2)</f>
        <v>40.56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69.39</v>
      </c>
      <c r="I202" s="44">
        <f t="shared" si="221"/>
        <v>17.350000000000001</v>
      </c>
      <c r="J202" s="44">
        <f>ROUND(0.3*0.95,2)</f>
        <v>0.28999999999999998</v>
      </c>
      <c r="K202" s="43">
        <f t="shared" si="222"/>
        <v>25.15</v>
      </c>
      <c r="L202" s="44">
        <f t="shared" si="223"/>
        <v>5.5329999999999995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59.040795000000003</v>
      </c>
      <c r="P202" s="45">
        <f t="shared" si="160"/>
        <v>2.2200000000000002</v>
      </c>
      <c r="Q202" s="44">
        <f t="shared" si="226"/>
        <v>61.260795000000002</v>
      </c>
      <c r="R202" s="44">
        <f t="shared" si="227"/>
        <v>61.25833333333334</v>
      </c>
      <c r="S202" s="44">
        <f t="shared" si="228"/>
        <v>12.251666666666667</v>
      </c>
      <c r="T202" s="65">
        <f t="shared" si="229"/>
        <v>73.510000000000005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69.39</v>
      </c>
      <c r="I203" s="44">
        <f t="shared" si="221"/>
        <v>17.350000000000001</v>
      </c>
      <c r="J203" s="44">
        <f>ROUND(0.513*0.95,2)</f>
        <v>0.49</v>
      </c>
      <c r="K203" s="43">
        <f t="shared" si="222"/>
        <v>42.5</v>
      </c>
      <c r="L203" s="44">
        <f t="shared" si="223"/>
        <v>9.35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99.764894999999981</v>
      </c>
      <c r="P203" s="45">
        <f t="shared" si="160"/>
        <v>3.75</v>
      </c>
      <c r="Q203" s="44">
        <f t="shared" si="226"/>
        <v>103.51489499999998</v>
      </c>
      <c r="R203" s="44">
        <f t="shared" si="227"/>
        <v>103.51666666666667</v>
      </c>
      <c r="S203" s="44">
        <f t="shared" si="228"/>
        <v>20.703333333333333</v>
      </c>
      <c r="T203" s="65">
        <f t="shared" si="229"/>
        <v>124.22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69.39</v>
      </c>
      <c r="I204" s="44">
        <f t="shared" si="221"/>
        <v>17.350000000000001</v>
      </c>
      <c r="J204" s="44">
        <f>ROUND(0.75*0.95,2)</f>
        <v>0.71</v>
      </c>
      <c r="K204" s="43">
        <f t="shared" si="222"/>
        <v>61.59</v>
      </c>
      <c r="L204" s="44">
        <f t="shared" si="223"/>
        <v>13.549800000000001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144.56750500000001</v>
      </c>
      <c r="P204" s="45">
        <f t="shared" si="160"/>
        <v>5.43</v>
      </c>
      <c r="Q204" s="44">
        <f t="shared" si="226"/>
        <v>149.99750500000002</v>
      </c>
      <c r="R204" s="44">
        <f t="shared" si="227"/>
        <v>150</v>
      </c>
      <c r="S204" s="44">
        <f t="shared" si="228"/>
        <v>30</v>
      </c>
      <c r="T204" s="65">
        <f t="shared" si="229"/>
        <v>180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69.39</v>
      </c>
      <c r="I205" s="44">
        <f t="shared" si="221"/>
        <v>17.350000000000001</v>
      </c>
      <c r="J205" s="44">
        <f>ROUND(1.367*0.95,2)</f>
        <v>1.3</v>
      </c>
      <c r="K205" s="43">
        <f t="shared" si="222"/>
        <v>112.76</v>
      </c>
      <c r="L205" s="44">
        <f t="shared" si="223"/>
        <v>24.807200000000002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264.68835000000001</v>
      </c>
      <c r="P205" s="45">
        <f t="shared" si="160"/>
        <v>9.9499999999999993</v>
      </c>
      <c r="Q205" s="44">
        <f t="shared" si="226"/>
        <v>274.63835</v>
      </c>
      <c r="R205" s="44">
        <f t="shared" si="227"/>
        <v>274.64166666666665</v>
      </c>
      <c r="S205" s="44">
        <f t="shared" si="228"/>
        <v>54.928333333333335</v>
      </c>
      <c r="T205" s="65">
        <f t="shared" si="229"/>
        <v>329.57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69.39</v>
      </c>
      <c r="I206" s="44">
        <f t="shared" si="221"/>
        <v>17.350000000000001</v>
      </c>
      <c r="J206" s="44">
        <f>ROUND((1.367+0.6)*0.95,2)</f>
        <v>1.87</v>
      </c>
      <c r="K206" s="43">
        <f t="shared" si="222"/>
        <v>162.19999999999999</v>
      </c>
      <c r="L206" s="44">
        <f t="shared" si="223"/>
        <v>35.683999999999997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380.74288499999994</v>
      </c>
      <c r="P206" s="45">
        <f t="shared" si="160"/>
        <v>14.31</v>
      </c>
      <c r="Q206" s="44">
        <f t="shared" si="226"/>
        <v>395.05288499999995</v>
      </c>
      <c r="R206" s="44">
        <f t="shared" si="227"/>
        <v>395.05</v>
      </c>
      <c r="S206" s="44">
        <f t="shared" si="228"/>
        <v>79.010000000000005</v>
      </c>
      <c r="T206" s="65">
        <f t="shared" si="229"/>
        <v>474.06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69.39</v>
      </c>
      <c r="I207" s="44">
        <f t="shared" si="221"/>
        <v>17.350000000000001</v>
      </c>
      <c r="J207" s="44">
        <f>ROUND((1.967+0.6)*0.95,2)</f>
        <v>2.44</v>
      </c>
      <c r="K207" s="43">
        <f t="shared" si="222"/>
        <v>211.65</v>
      </c>
      <c r="L207" s="44">
        <f t="shared" si="223"/>
        <v>46.563000000000002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496.80962000000005</v>
      </c>
      <c r="P207" s="45">
        <f t="shared" si="160"/>
        <v>18.670000000000002</v>
      </c>
      <c r="Q207" s="44">
        <f t="shared" si="226"/>
        <v>515.47962000000007</v>
      </c>
      <c r="R207" s="44">
        <f t="shared" si="227"/>
        <v>515.48333333333335</v>
      </c>
      <c r="S207" s="44">
        <f t="shared" si="228"/>
        <v>103.09666666666668</v>
      </c>
      <c r="T207" s="65">
        <f t="shared" si="229"/>
        <v>618.58000000000004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69.39</v>
      </c>
      <c r="I208" s="44">
        <f t="shared" si="221"/>
        <v>17.350000000000001</v>
      </c>
      <c r="J208" s="44">
        <f>ROUND((2.567+0.6)*0.95,2)</f>
        <v>3.01</v>
      </c>
      <c r="K208" s="43">
        <f t="shared" si="222"/>
        <v>261.08999999999997</v>
      </c>
      <c r="L208" s="44">
        <f t="shared" si="223"/>
        <v>57.439799999999998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612.86415499999987</v>
      </c>
      <c r="P208" s="45">
        <f t="shared" si="160"/>
        <v>23.03</v>
      </c>
      <c r="Q208" s="44">
        <f t="shared" si="226"/>
        <v>635.89415499999984</v>
      </c>
      <c r="R208" s="44">
        <f t="shared" si="227"/>
        <v>635.89166666666665</v>
      </c>
      <c r="S208" s="44">
        <f t="shared" si="228"/>
        <v>127.17833333333334</v>
      </c>
      <c r="T208" s="65">
        <f t="shared" si="229"/>
        <v>763.07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69.39</v>
      </c>
      <c r="I209" s="44">
        <f t="shared" si="221"/>
        <v>17.350000000000001</v>
      </c>
      <c r="J209" s="44">
        <f>ROUND((3.167+0.6)*0.95,2)</f>
        <v>3.58</v>
      </c>
      <c r="K209" s="43">
        <f t="shared" si="222"/>
        <v>310.52999999999997</v>
      </c>
      <c r="L209" s="44">
        <f t="shared" si="223"/>
        <v>68.316599999999994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728.91868999999997</v>
      </c>
      <c r="P209" s="45">
        <f t="shared" si="160"/>
        <v>27.39</v>
      </c>
      <c r="Q209" s="44">
        <f t="shared" si="226"/>
        <v>756.30868999999996</v>
      </c>
      <c r="R209" s="44">
        <f t="shared" si="227"/>
        <v>756.30833333333339</v>
      </c>
      <c r="S209" s="44">
        <f t="shared" si="228"/>
        <v>151.26166666666668</v>
      </c>
      <c r="T209" s="65">
        <f t="shared" si="229"/>
        <v>907.57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69.39</v>
      </c>
      <c r="I210" s="44">
        <f t="shared" si="221"/>
        <v>17.350000000000001</v>
      </c>
      <c r="J210" s="44">
        <f>ROUND((3.767+0.6)*0.95,2)</f>
        <v>4.1500000000000004</v>
      </c>
      <c r="K210" s="43">
        <f t="shared" si="222"/>
        <v>359.97</v>
      </c>
      <c r="L210" s="44">
        <f t="shared" si="223"/>
        <v>79.193400000000011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844.97322500000007</v>
      </c>
      <c r="P210" s="45">
        <f t="shared" si="160"/>
        <v>31.75</v>
      </c>
      <c r="Q210" s="44">
        <f t="shared" si="226"/>
        <v>876.72322500000007</v>
      </c>
      <c r="R210" s="44">
        <f t="shared" si="227"/>
        <v>876.72499999999991</v>
      </c>
      <c r="S210" s="44">
        <f t="shared" si="228"/>
        <v>175.345</v>
      </c>
      <c r="T210" s="65">
        <f t="shared" si="229"/>
        <v>1052.07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69.39</v>
      </c>
      <c r="I212" s="44">
        <f t="shared" ref="I212:I240" si="231">ROUND(H212*$I$10,2)</f>
        <v>17.350000000000001</v>
      </c>
      <c r="J212" s="44">
        <f>ROUND(0.275*0.95,2)</f>
        <v>0.26</v>
      </c>
      <c r="K212" s="43">
        <f t="shared" ref="K212:K240" si="232">ROUND((H212+I212)*J212,2)</f>
        <v>22.55</v>
      </c>
      <c r="L212" s="44">
        <f t="shared" ref="L212:L244" si="233">(K212*$L$10)</f>
        <v>4.9610000000000003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52.935230000000004</v>
      </c>
      <c r="P212" s="45">
        <f t="shared" si="160"/>
        <v>1.99</v>
      </c>
      <c r="Q212" s="44">
        <f t="shared" ref="Q212:Q240" si="236">SUM(O212+P212)</f>
        <v>54.925230000000006</v>
      </c>
      <c r="R212" s="44">
        <f t="shared" ref="R212:R240" si="237">+T212-S212</f>
        <v>54.924999999999997</v>
      </c>
      <c r="S212" s="44">
        <f t="shared" ref="S212:S240" si="238">+T212/6</f>
        <v>10.984999999999999</v>
      </c>
      <c r="T212" s="65">
        <f t="shared" ref="T212:T271" si="239">ROUND(Q212*$T$10,2)</f>
        <v>65.91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69.39</v>
      </c>
      <c r="I213" s="44">
        <f t="shared" si="231"/>
        <v>17.350000000000001</v>
      </c>
      <c r="J213" s="44">
        <f>ROUND(0.441*0.95,2)</f>
        <v>0.42</v>
      </c>
      <c r="K213" s="43">
        <f t="shared" si="232"/>
        <v>36.43</v>
      </c>
      <c r="L213" s="44">
        <f t="shared" si="233"/>
        <v>8.0145999999999997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85.514509999999987</v>
      </c>
      <c r="P213" s="45">
        <f t="shared" si="160"/>
        <v>3.21</v>
      </c>
      <c r="Q213" s="44">
        <f t="shared" si="236"/>
        <v>88.724509999999981</v>
      </c>
      <c r="R213" s="44">
        <f t="shared" si="237"/>
        <v>88.724999999999994</v>
      </c>
      <c r="S213" s="44">
        <f t="shared" si="238"/>
        <v>17.745000000000001</v>
      </c>
      <c r="T213" s="65">
        <f t="shared" si="239"/>
        <v>106.47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69.39</v>
      </c>
      <c r="I214" s="44">
        <f t="shared" si="231"/>
        <v>17.350000000000001</v>
      </c>
      <c r="J214" s="44">
        <f>ROUND(0.708*0.95,2)</f>
        <v>0.67</v>
      </c>
      <c r="K214" s="43">
        <f t="shared" si="232"/>
        <v>58.12</v>
      </c>
      <c r="L214" s="44">
        <f t="shared" si="233"/>
        <v>12.786399999999999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136.422685</v>
      </c>
      <c r="P214" s="45">
        <f t="shared" si="160"/>
        <v>5.13</v>
      </c>
      <c r="Q214" s="44">
        <f t="shared" si="236"/>
        <v>141.552685</v>
      </c>
      <c r="R214" s="44">
        <f t="shared" si="237"/>
        <v>141.55000000000001</v>
      </c>
      <c r="S214" s="44">
        <f t="shared" si="238"/>
        <v>28.310000000000002</v>
      </c>
      <c r="T214" s="65">
        <f t="shared" si="239"/>
        <v>169.86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69.39</v>
      </c>
      <c r="I215" s="44">
        <f t="shared" si="231"/>
        <v>17.350000000000001</v>
      </c>
      <c r="J215" s="44">
        <f>ROUND(1.358*0.95,2)</f>
        <v>1.29</v>
      </c>
      <c r="K215" s="43">
        <f t="shared" si="232"/>
        <v>111.89</v>
      </c>
      <c r="L215" s="44">
        <f t="shared" si="233"/>
        <v>24.6158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262.64909499999999</v>
      </c>
      <c r="P215" s="45">
        <f t="shared" si="160"/>
        <v>9.8699999999999992</v>
      </c>
      <c r="Q215" s="44">
        <f t="shared" si="236"/>
        <v>272.51909499999999</v>
      </c>
      <c r="R215" s="44">
        <f t="shared" si="237"/>
        <v>272.51666666666665</v>
      </c>
      <c r="S215" s="44">
        <f t="shared" si="238"/>
        <v>54.50333333333333</v>
      </c>
      <c r="T215" s="65">
        <f t="shared" si="239"/>
        <v>327.02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69.39</v>
      </c>
      <c r="I216" s="44">
        <f t="shared" si="231"/>
        <v>17.350000000000001</v>
      </c>
      <c r="J216" s="44">
        <f>ROUND(2.608*0.95,2)</f>
        <v>2.48</v>
      </c>
      <c r="K216" s="43">
        <f t="shared" si="232"/>
        <v>215.12</v>
      </c>
      <c r="L216" s="44">
        <f t="shared" si="233"/>
        <v>47.3264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504.95443999999998</v>
      </c>
      <c r="P216" s="45">
        <f t="shared" si="160"/>
        <v>18.97</v>
      </c>
      <c r="Q216" s="44">
        <f t="shared" si="236"/>
        <v>523.92444</v>
      </c>
      <c r="R216" s="44">
        <f t="shared" si="237"/>
        <v>523.92500000000007</v>
      </c>
      <c r="S216" s="44">
        <f t="shared" si="238"/>
        <v>104.78500000000001</v>
      </c>
      <c r="T216" s="65">
        <f t="shared" si="239"/>
        <v>628.71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69.39</v>
      </c>
      <c r="I217" s="44">
        <f t="shared" si="231"/>
        <v>17.350000000000001</v>
      </c>
      <c r="J217" s="44">
        <f>ROUND((2.608+0.9)*0.95,2)</f>
        <v>3.33</v>
      </c>
      <c r="K217" s="43">
        <f t="shared" si="232"/>
        <v>288.83999999999997</v>
      </c>
      <c r="L217" s="44">
        <f t="shared" si="233"/>
        <v>63.544799999999995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678.01051499999994</v>
      </c>
      <c r="P217" s="45">
        <f t="shared" si="160"/>
        <v>25.47</v>
      </c>
      <c r="Q217" s="44">
        <f t="shared" si="236"/>
        <v>703.48051499999997</v>
      </c>
      <c r="R217" s="44">
        <f t="shared" si="237"/>
        <v>703.48333333333335</v>
      </c>
      <c r="S217" s="44">
        <f t="shared" si="238"/>
        <v>140.69666666666666</v>
      </c>
      <c r="T217" s="65">
        <f t="shared" si="239"/>
        <v>844.18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69.39</v>
      </c>
      <c r="I218" s="44">
        <f t="shared" si="231"/>
        <v>17.350000000000001</v>
      </c>
      <c r="J218" s="44">
        <f>ROUND((3.508+0.9)*0.95,2)</f>
        <v>4.1900000000000004</v>
      </c>
      <c r="K218" s="43">
        <f t="shared" si="232"/>
        <v>363.44</v>
      </c>
      <c r="L218" s="44">
        <f t="shared" si="233"/>
        <v>79.956800000000001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853.11804499999994</v>
      </c>
      <c r="P218" s="45">
        <f t="shared" si="160"/>
        <v>32.049999999999997</v>
      </c>
      <c r="Q218" s="44">
        <f t="shared" si="236"/>
        <v>885.16804499999989</v>
      </c>
      <c r="R218" s="44">
        <f t="shared" si="237"/>
        <v>885.16666666666674</v>
      </c>
      <c r="S218" s="44">
        <f t="shared" si="238"/>
        <v>177.03333333333333</v>
      </c>
      <c r="T218" s="65">
        <f t="shared" si="239"/>
        <v>1062.2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69.39</v>
      </c>
      <c r="I219" s="44">
        <f t="shared" si="231"/>
        <v>17.350000000000001</v>
      </c>
      <c r="J219" s="44">
        <f>ROUND((4.408+0.9)*0.95,2)</f>
        <v>5.04</v>
      </c>
      <c r="K219" s="43">
        <f t="shared" si="232"/>
        <v>437.17</v>
      </c>
      <c r="L219" s="44">
        <f t="shared" si="233"/>
        <v>96.177400000000006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1026.18632</v>
      </c>
      <c r="P219" s="45">
        <f t="shared" si="160"/>
        <v>38.56</v>
      </c>
      <c r="Q219" s="44">
        <f t="shared" si="236"/>
        <v>1064.74632</v>
      </c>
      <c r="R219" s="44">
        <f t="shared" si="237"/>
        <v>1064.75</v>
      </c>
      <c r="S219" s="44">
        <f t="shared" si="238"/>
        <v>212.95000000000002</v>
      </c>
      <c r="T219" s="65">
        <f t="shared" si="239"/>
        <v>1277.7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69.39</v>
      </c>
      <c r="I220" s="44">
        <f t="shared" si="231"/>
        <v>17.350000000000001</v>
      </c>
      <c r="J220" s="44">
        <f>ROUND((5.308+0.9)*0.95,2)</f>
        <v>5.9</v>
      </c>
      <c r="K220" s="43">
        <f t="shared" si="232"/>
        <v>511.77</v>
      </c>
      <c r="L220" s="44">
        <f t="shared" si="233"/>
        <v>112.5894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1201.29385</v>
      </c>
      <c r="P220" s="45">
        <f t="shared" si="160"/>
        <v>45.14</v>
      </c>
      <c r="Q220" s="44">
        <f t="shared" si="236"/>
        <v>1246.4338500000001</v>
      </c>
      <c r="R220" s="44">
        <f t="shared" si="237"/>
        <v>1246.4333333333334</v>
      </c>
      <c r="S220" s="44">
        <f t="shared" si="238"/>
        <v>249.28666666666666</v>
      </c>
      <c r="T220" s="65">
        <f t="shared" si="239"/>
        <v>1495.72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69.39</v>
      </c>
      <c r="I221" s="44">
        <f t="shared" si="231"/>
        <v>17.350000000000001</v>
      </c>
      <c r="J221" s="44">
        <f>ROUND((6.208+0.9)*0.95,2)</f>
        <v>6.75</v>
      </c>
      <c r="K221" s="43">
        <f t="shared" si="232"/>
        <v>585.5</v>
      </c>
      <c r="L221" s="44">
        <f t="shared" si="233"/>
        <v>128.81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1374.3621249999999</v>
      </c>
      <c r="P221" s="45">
        <f t="shared" si="160"/>
        <v>51.64</v>
      </c>
      <c r="Q221" s="44">
        <f t="shared" si="236"/>
        <v>1426.002125</v>
      </c>
      <c r="R221" s="44">
        <f t="shared" si="237"/>
        <v>1426</v>
      </c>
      <c r="S221" s="44">
        <f t="shared" si="238"/>
        <v>285.2</v>
      </c>
      <c r="T221" s="65">
        <f t="shared" si="239"/>
        <v>1711.2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69.39</v>
      </c>
      <c r="I222" s="44">
        <f t="shared" si="231"/>
        <v>17.350000000000001</v>
      </c>
      <c r="J222" s="44">
        <f>ROUND(0.467*0.95,2)</f>
        <v>0.44</v>
      </c>
      <c r="K222" s="43">
        <f t="shared" si="232"/>
        <v>38.17</v>
      </c>
      <c r="L222" s="44">
        <f t="shared" si="233"/>
        <v>8.3974000000000011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89.59302000000001</v>
      </c>
      <c r="P222" s="45">
        <f t="shared" si="160"/>
        <v>3.37</v>
      </c>
      <c r="Q222" s="44">
        <f t="shared" si="236"/>
        <v>92.963020000000014</v>
      </c>
      <c r="R222" s="44">
        <f t="shared" si="237"/>
        <v>92.966666666666669</v>
      </c>
      <c r="S222" s="44">
        <f t="shared" si="238"/>
        <v>18.593333333333334</v>
      </c>
      <c r="T222" s="65">
        <f t="shared" si="239"/>
        <v>111.56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66.14</v>
      </c>
      <c r="I223" s="44">
        <f t="shared" si="231"/>
        <v>16.54</v>
      </c>
      <c r="J223" s="44">
        <f>ROUND(1.065*0.95,2)</f>
        <v>1.01</v>
      </c>
      <c r="K223" s="43">
        <f t="shared" si="232"/>
        <v>83.51</v>
      </c>
      <c r="L223" s="44">
        <f t="shared" si="233"/>
        <v>18.372200000000003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200.645555</v>
      </c>
      <c r="P223" s="45">
        <f t="shared" si="160"/>
        <v>7.73</v>
      </c>
      <c r="Q223" s="44">
        <f t="shared" si="236"/>
        <v>208.37555499999999</v>
      </c>
      <c r="R223" s="44">
        <f t="shared" si="237"/>
        <v>208.375</v>
      </c>
      <c r="S223" s="44">
        <f t="shared" si="238"/>
        <v>41.675000000000004</v>
      </c>
      <c r="T223" s="65">
        <f t="shared" si="239"/>
        <v>250.05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66.14</v>
      </c>
      <c r="I224" s="44">
        <f t="shared" si="231"/>
        <v>16.54</v>
      </c>
      <c r="J224" s="44">
        <f>ROUND(0.83*0.95,2)</f>
        <v>0.79</v>
      </c>
      <c r="K224" s="43">
        <f t="shared" si="232"/>
        <v>65.319999999999993</v>
      </c>
      <c r="L224" s="44">
        <f t="shared" si="233"/>
        <v>14.370399999999998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156.940945</v>
      </c>
      <c r="P224" s="45">
        <f t="shared" si="160"/>
        <v>6.04</v>
      </c>
      <c r="Q224" s="44">
        <f t="shared" si="236"/>
        <v>162.98094499999999</v>
      </c>
      <c r="R224" s="44">
        <f t="shared" si="237"/>
        <v>162.98333333333335</v>
      </c>
      <c r="S224" s="44">
        <f t="shared" si="238"/>
        <v>32.596666666666671</v>
      </c>
      <c r="T224" s="65">
        <f t="shared" si="239"/>
        <v>195.58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67.22</v>
      </c>
      <c r="I225" s="44">
        <f t="shared" si="231"/>
        <v>16.809999999999999</v>
      </c>
      <c r="J225" s="223">
        <f>ROUND((0.83+0.415)*0.95,2)</f>
        <v>1.18</v>
      </c>
      <c r="K225" s="43">
        <f t="shared" si="232"/>
        <v>99.16</v>
      </c>
      <c r="L225" s="44">
        <f t="shared" si="233"/>
        <v>21.815200000000001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236.36208999999999</v>
      </c>
      <c r="P225" s="45">
        <f t="shared" ref="P225:P271" si="240">ROUND(J225*$P$10,2)</f>
        <v>9.0299999999999994</v>
      </c>
      <c r="Q225" s="44">
        <f t="shared" si="236"/>
        <v>245.39209</v>
      </c>
      <c r="R225" s="44">
        <f t="shared" si="237"/>
        <v>245.39166666666668</v>
      </c>
      <c r="S225" s="44">
        <f t="shared" si="238"/>
        <v>49.07833333333334</v>
      </c>
      <c r="T225" s="65">
        <f t="shared" si="239"/>
        <v>294.47000000000003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66.14</v>
      </c>
      <c r="I226" s="44">
        <f t="shared" si="231"/>
        <v>16.54</v>
      </c>
      <c r="J226" s="44">
        <f>ROUND(0.523*0.95,2)</f>
        <v>0.5</v>
      </c>
      <c r="K226" s="43">
        <f t="shared" si="232"/>
        <v>41.34</v>
      </c>
      <c r="L226" s="44">
        <f t="shared" si="233"/>
        <v>9.0948000000000011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99.327550000000002</v>
      </c>
      <c r="P226" s="45">
        <f t="shared" si="240"/>
        <v>3.83</v>
      </c>
      <c r="Q226" s="44">
        <f t="shared" si="236"/>
        <v>103.15755</v>
      </c>
      <c r="R226" s="44">
        <f t="shared" si="237"/>
        <v>103.15833333333333</v>
      </c>
      <c r="S226" s="44">
        <f t="shared" si="238"/>
        <v>20.631666666666668</v>
      </c>
      <c r="T226" s="65">
        <f t="shared" si="239"/>
        <v>123.79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66.14</v>
      </c>
      <c r="I227" s="44">
        <f t="shared" si="231"/>
        <v>16.54</v>
      </c>
      <c r="J227" s="44">
        <f>ROUND((0.523+1.138)*0.95,2)</f>
        <v>1.58</v>
      </c>
      <c r="K227" s="43">
        <f t="shared" si="232"/>
        <v>130.63</v>
      </c>
      <c r="L227" s="44">
        <f t="shared" si="233"/>
        <v>28.738599999999998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313.86968999999999</v>
      </c>
      <c r="P227" s="45">
        <f t="shared" si="240"/>
        <v>12.09</v>
      </c>
      <c r="Q227" s="44">
        <f t="shared" si="236"/>
        <v>325.95968999999997</v>
      </c>
      <c r="R227" s="44">
        <f t="shared" si="237"/>
        <v>325.95833333333331</v>
      </c>
      <c r="S227" s="44">
        <f t="shared" si="238"/>
        <v>65.191666666666663</v>
      </c>
      <c r="T227" s="65">
        <f t="shared" si="239"/>
        <v>391.15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66.14</v>
      </c>
      <c r="I228" s="44">
        <f t="shared" si="231"/>
        <v>16.54</v>
      </c>
      <c r="J228" s="44">
        <f>ROUND(0.668*0.95,2)</f>
        <v>0.63</v>
      </c>
      <c r="K228" s="43">
        <f t="shared" si="232"/>
        <v>52.09</v>
      </c>
      <c r="L228" s="44">
        <f t="shared" si="233"/>
        <v>11.459800000000001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125.15466500000001</v>
      </c>
      <c r="P228" s="45">
        <f t="shared" si="240"/>
        <v>4.82</v>
      </c>
      <c r="Q228" s="44">
        <f t="shared" si="236"/>
        <v>129.97466500000002</v>
      </c>
      <c r="R228" s="44">
        <f t="shared" si="237"/>
        <v>129.97499999999999</v>
      </c>
      <c r="S228" s="44">
        <f t="shared" si="238"/>
        <v>25.995000000000001</v>
      </c>
      <c r="T228" s="65">
        <f t="shared" si="239"/>
        <v>155.97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66.14</v>
      </c>
      <c r="I229" s="44">
        <f t="shared" si="231"/>
        <v>16.54</v>
      </c>
      <c r="J229" s="44">
        <f>ROUND(1.18*0.95,2)</f>
        <v>1.1200000000000001</v>
      </c>
      <c r="K229" s="43">
        <f t="shared" si="232"/>
        <v>92.6</v>
      </c>
      <c r="L229" s="44">
        <f t="shared" si="233"/>
        <v>20.372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222.49175999999997</v>
      </c>
      <c r="P229" s="45">
        <f t="shared" si="240"/>
        <v>8.57</v>
      </c>
      <c r="Q229" s="44">
        <f t="shared" si="236"/>
        <v>231.06175999999996</v>
      </c>
      <c r="R229" s="44">
        <f t="shared" si="237"/>
        <v>231.05833333333331</v>
      </c>
      <c r="S229" s="44">
        <f t="shared" si="238"/>
        <v>46.211666666666666</v>
      </c>
      <c r="T229" s="65">
        <f t="shared" si="239"/>
        <v>277.27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66.14</v>
      </c>
      <c r="I230" s="44">
        <f t="shared" si="231"/>
        <v>16.54</v>
      </c>
      <c r="J230" s="44">
        <f>ROUND(0.333*0.95,2)</f>
        <v>0.32</v>
      </c>
      <c r="K230" s="43">
        <f t="shared" si="232"/>
        <v>26.46</v>
      </c>
      <c r="L230" s="44">
        <f t="shared" si="233"/>
        <v>5.8212000000000002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63.572559999999996</v>
      </c>
      <c r="P230" s="45">
        <f t="shared" si="240"/>
        <v>2.4500000000000002</v>
      </c>
      <c r="Q230" s="44">
        <f t="shared" si="236"/>
        <v>66.022559999999999</v>
      </c>
      <c r="R230" s="44">
        <f t="shared" si="237"/>
        <v>66.025000000000006</v>
      </c>
      <c r="S230" s="44">
        <f t="shared" si="238"/>
        <v>13.205</v>
      </c>
      <c r="T230" s="65">
        <f t="shared" si="239"/>
        <v>79.23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66.14</v>
      </c>
      <c r="I231" s="44">
        <f t="shared" si="231"/>
        <v>16.54</v>
      </c>
      <c r="J231" s="44">
        <f>ROUND(2.18*0.95,2)</f>
        <v>2.0699999999999998</v>
      </c>
      <c r="K231" s="43">
        <f t="shared" si="232"/>
        <v>171.15</v>
      </c>
      <c r="L231" s="44">
        <f t="shared" si="233"/>
        <v>37.652999999999999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411.21898499999998</v>
      </c>
      <c r="P231" s="45">
        <f t="shared" si="240"/>
        <v>15.84</v>
      </c>
      <c r="Q231" s="44">
        <f t="shared" si="236"/>
        <v>427.05898499999995</v>
      </c>
      <c r="R231" s="44">
        <f t="shared" si="237"/>
        <v>427.05833333333334</v>
      </c>
      <c r="S231" s="44">
        <f t="shared" si="238"/>
        <v>85.411666666666676</v>
      </c>
      <c r="T231" s="65">
        <f t="shared" si="239"/>
        <v>512.47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66.14</v>
      </c>
      <c r="I232" s="44">
        <f t="shared" si="231"/>
        <v>16.54</v>
      </c>
      <c r="J232" s="44">
        <f>ROUND(0.833*0.95,2)</f>
        <v>0.79</v>
      </c>
      <c r="K232" s="43">
        <f t="shared" si="232"/>
        <v>65.319999999999993</v>
      </c>
      <c r="L232" s="44">
        <f t="shared" si="233"/>
        <v>14.370399999999998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156.940945</v>
      </c>
      <c r="P232" s="45">
        <f t="shared" si="240"/>
        <v>6.04</v>
      </c>
      <c r="Q232" s="44">
        <f t="shared" si="236"/>
        <v>162.98094499999999</v>
      </c>
      <c r="R232" s="44">
        <f t="shared" si="237"/>
        <v>162.98333333333335</v>
      </c>
      <c r="S232" s="44">
        <f t="shared" si="238"/>
        <v>32.596666666666671</v>
      </c>
      <c r="T232" s="65">
        <f t="shared" si="239"/>
        <v>195.58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66.14</v>
      </c>
      <c r="I233" s="44">
        <f t="shared" si="231"/>
        <v>16.54</v>
      </c>
      <c r="J233" s="44">
        <f>ROUND(0.13*0.95,2)</f>
        <v>0.12</v>
      </c>
      <c r="K233" s="43">
        <f t="shared" si="232"/>
        <v>9.92</v>
      </c>
      <c r="L233" s="44">
        <f t="shared" si="233"/>
        <v>2.1823999999999999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23.836659999999998</v>
      </c>
      <c r="P233" s="45">
        <f t="shared" si="240"/>
        <v>0.92</v>
      </c>
      <c r="Q233" s="44">
        <f t="shared" si="236"/>
        <v>24.75666</v>
      </c>
      <c r="R233" s="44">
        <f t="shared" si="237"/>
        <v>24.758333333333333</v>
      </c>
      <c r="S233" s="44">
        <f t="shared" si="238"/>
        <v>4.9516666666666671</v>
      </c>
      <c r="T233" s="65">
        <f t="shared" si="239"/>
        <v>29.71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66.14</v>
      </c>
      <c r="I234" s="44">
        <f t="shared" si="231"/>
        <v>16.54</v>
      </c>
      <c r="J234" s="44">
        <f>ROUND(0.05*0.95,2)</f>
        <v>0.05</v>
      </c>
      <c r="K234" s="43">
        <f t="shared" si="232"/>
        <v>4.13</v>
      </c>
      <c r="L234" s="44">
        <f t="shared" si="233"/>
        <v>0.90859999999999996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9.9278749999999985</v>
      </c>
      <c r="P234" s="45">
        <f t="shared" si="240"/>
        <v>0.38</v>
      </c>
      <c r="Q234" s="44">
        <f t="shared" si="236"/>
        <v>10.307874999999999</v>
      </c>
      <c r="R234" s="44">
        <f t="shared" si="237"/>
        <v>10.308333333333334</v>
      </c>
      <c r="S234" s="44">
        <f t="shared" si="238"/>
        <v>2.0616666666666665</v>
      </c>
      <c r="T234" s="65">
        <f t="shared" si="239"/>
        <v>12.37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62.89</v>
      </c>
      <c r="I235" s="44">
        <f t="shared" si="231"/>
        <v>15.72</v>
      </c>
      <c r="J235" s="44">
        <f>ROUND(0.45*0.95,2)</f>
        <v>0.43</v>
      </c>
      <c r="K235" s="43">
        <f t="shared" si="232"/>
        <v>33.799999999999997</v>
      </c>
      <c r="L235" s="44">
        <f t="shared" si="233"/>
        <v>7.4359999999999991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83.283765000000002</v>
      </c>
      <c r="P235" s="45">
        <f t="shared" si="240"/>
        <v>3.29</v>
      </c>
      <c r="Q235" s="44">
        <f t="shared" si="236"/>
        <v>86.573765000000009</v>
      </c>
      <c r="R235" s="44">
        <f t="shared" si="237"/>
        <v>86.575000000000003</v>
      </c>
      <c r="S235" s="44">
        <f t="shared" si="238"/>
        <v>17.315000000000001</v>
      </c>
      <c r="T235" s="65">
        <f t="shared" si="239"/>
        <v>103.89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62.89</v>
      </c>
      <c r="I236" s="44">
        <f t="shared" si="231"/>
        <v>15.72</v>
      </c>
      <c r="J236" s="44">
        <f>ROUND(0.54*0.95,2)</f>
        <v>0.51</v>
      </c>
      <c r="K236" s="43">
        <f t="shared" si="232"/>
        <v>40.090000000000003</v>
      </c>
      <c r="L236" s="44">
        <f t="shared" si="233"/>
        <v>8.8198000000000008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98.780405000000002</v>
      </c>
      <c r="P236" s="45">
        <f t="shared" si="240"/>
        <v>3.9</v>
      </c>
      <c r="Q236" s="44">
        <f t="shared" si="236"/>
        <v>102.68040500000001</v>
      </c>
      <c r="R236" s="44">
        <f t="shared" si="237"/>
        <v>102.68333333333334</v>
      </c>
      <c r="S236" s="44">
        <f t="shared" si="238"/>
        <v>20.536666666666665</v>
      </c>
      <c r="T236" s="65">
        <f t="shared" si="239"/>
        <v>123.22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66.14</v>
      </c>
      <c r="I237" s="44">
        <f t="shared" si="231"/>
        <v>16.54</v>
      </c>
      <c r="J237" s="44">
        <f>ROUND(0.26*0.95,2)</f>
        <v>0.25</v>
      </c>
      <c r="K237" s="43">
        <f t="shared" si="232"/>
        <v>20.67</v>
      </c>
      <c r="L237" s="44">
        <f t="shared" si="233"/>
        <v>4.5474000000000006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49.663775000000001</v>
      </c>
      <c r="P237" s="45">
        <f t="shared" si="240"/>
        <v>1.91</v>
      </c>
      <c r="Q237" s="44">
        <f t="shared" si="236"/>
        <v>51.573774999999998</v>
      </c>
      <c r="R237" s="44">
        <f t="shared" si="237"/>
        <v>51.575000000000003</v>
      </c>
      <c r="S237" s="44">
        <f t="shared" si="238"/>
        <v>10.315</v>
      </c>
      <c r="T237" s="65">
        <f t="shared" si="239"/>
        <v>61.89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66.14</v>
      </c>
      <c r="I238" s="44">
        <f t="shared" si="231"/>
        <v>16.54</v>
      </c>
      <c r="J238" s="44">
        <f>ROUND(0.16*0.95,2)</f>
        <v>0.15</v>
      </c>
      <c r="K238" s="43">
        <f t="shared" si="232"/>
        <v>12.4</v>
      </c>
      <c r="L238" s="44">
        <f t="shared" si="233"/>
        <v>2.7280000000000002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29.795825000000001</v>
      </c>
      <c r="P238" s="45">
        <f t="shared" si="240"/>
        <v>1.1499999999999999</v>
      </c>
      <c r="Q238" s="44">
        <f t="shared" si="236"/>
        <v>30.945824999999999</v>
      </c>
      <c r="R238" s="44">
        <f t="shared" si="237"/>
        <v>30.94166666666667</v>
      </c>
      <c r="S238" s="44">
        <f t="shared" si="238"/>
        <v>6.1883333333333335</v>
      </c>
      <c r="T238" s="65">
        <f t="shared" si="239"/>
        <v>37.130000000000003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66.14</v>
      </c>
      <c r="I239" s="44">
        <f t="shared" si="231"/>
        <v>16.54</v>
      </c>
      <c r="J239" s="44">
        <f>ROUND(0.13*0.95,2)</f>
        <v>0.12</v>
      </c>
      <c r="K239" s="43">
        <f t="shared" si="232"/>
        <v>9.92</v>
      </c>
      <c r="L239" s="44">
        <f t="shared" si="233"/>
        <v>2.1823999999999999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23.836659999999998</v>
      </c>
      <c r="P239" s="45">
        <f t="shared" si="240"/>
        <v>0.92</v>
      </c>
      <c r="Q239" s="44">
        <f t="shared" si="236"/>
        <v>24.75666</v>
      </c>
      <c r="R239" s="44">
        <f t="shared" si="237"/>
        <v>24.758333333333333</v>
      </c>
      <c r="S239" s="44">
        <f t="shared" si="238"/>
        <v>4.9516666666666671</v>
      </c>
      <c r="T239" s="65">
        <f t="shared" si="239"/>
        <v>29.71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66.14</v>
      </c>
      <c r="I240" s="44">
        <f t="shared" si="231"/>
        <v>16.54</v>
      </c>
      <c r="J240" s="44">
        <f>ROUND(0.17*0.95,2)</f>
        <v>0.16</v>
      </c>
      <c r="K240" s="43">
        <f t="shared" si="232"/>
        <v>13.23</v>
      </c>
      <c r="L240" s="44">
        <f t="shared" si="233"/>
        <v>2.9106000000000001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31.786279999999998</v>
      </c>
      <c r="P240" s="45">
        <f t="shared" si="240"/>
        <v>1.22</v>
      </c>
      <c r="Q240" s="44">
        <f t="shared" si="236"/>
        <v>33.006279999999997</v>
      </c>
      <c r="R240" s="44">
        <f t="shared" si="237"/>
        <v>33.008333333333333</v>
      </c>
      <c r="S240" s="44">
        <f t="shared" si="238"/>
        <v>6.6016666666666666</v>
      </c>
      <c r="T240" s="65">
        <f t="shared" si="239"/>
        <v>39.61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66.14</v>
      </c>
      <c r="I242" s="44">
        <f>ROUND(H242*$I$10,2)</f>
        <v>16.54</v>
      </c>
      <c r="J242" s="44">
        <f>ROUND(0.31*0.95,2)</f>
        <v>0.28999999999999998</v>
      </c>
      <c r="K242" s="43">
        <f>ROUND((H242+I242)*J242,2)</f>
        <v>23.98</v>
      </c>
      <c r="L242" s="44">
        <f t="shared" si="233"/>
        <v>5.2755999999999998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57.613394999999997</v>
      </c>
      <c r="P242" s="45">
        <f t="shared" si="240"/>
        <v>2.2200000000000002</v>
      </c>
      <c r="Q242" s="44">
        <f>SUM(O242+P242)</f>
        <v>59.833394999999996</v>
      </c>
      <c r="R242" s="44">
        <f t="shared" ref="R242:R244" si="247">+T242-S242</f>
        <v>59.833333333333329</v>
      </c>
      <c r="S242" s="44">
        <f t="shared" ref="S242:S244" si="248">+T242/6</f>
        <v>11.966666666666667</v>
      </c>
      <c r="T242" s="65">
        <f t="shared" si="239"/>
        <v>71.8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66.14</v>
      </c>
      <c r="I243" s="44">
        <f>ROUND(H243*$I$10,2)</f>
        <v>16.54</v>
      </c>
      <c r="J243" s="44">
        <f>ROUND(0.25*0.95,2)</f>
        <v>0.24</v>
      </c>
      <c r="K243" s="43">
        <f>ROUND((H243+I243)*J243,2)</f>
        <v>19.84</v>
      </c>
      <c r="L243" s="44">
        <f t="shared" si="233"/>
        <v>4.3647999999999998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47.673319999999997</v>
      </c>
      <c r="P243" s="45">
        <f t="shared" si="240"/>
        <v>1.84</v>
      </c>
      <c r="Q243" s="44">
        <f>SUM(O243+P243)</f>
        <v>49.51332</v>
      </c>
      <c r="R243" s="44">
        <f t="shared" si="247"/>
        <v>49.516666666666666</v>
      </c>
      <c r="S243" s="44">
        <f t="shared" si="248"/>
        <v>9.9033333333333342</v>
      </c>
      <c r="T243" s="65">
        <f t="shared" si="239"/>
        <v>59.42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66.14</v>
      </c>
      <c r="I244" s="44">
        <f>ROUND(H244*$I$10,2)</f>
        <v>16.54</v>
      </c>
      <c r="J244" s="44">
        <f>ROUND(0.07*0.95,2)</f>
        <v>7.0000000000000007E-2</v>
      </c>
      <c r="K244" s="43">
        <f>ROUND((H244+I244)*J244,2)</f>
        <v>5.79</v>
      </c>
      <c r="L244" s="44">
        <f t="shared" si="233"/>
        <v>1.2738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13.908785</v>
      </c>
      <c r="P244" s="45">
        <f t="shared" si="240"/>
        <v>0.54</v>
      </c>
      <c r="Q244" s="44">
        <f>SUM(O244+P244)</f>
        <v>14.448785000000001</v>
      </c>
      <c r="R244" s="44">
        <f t="shared" si="247"/>
        <v>14.45</v>
      </c>
      <c r="S244" s="44">
        <f t="shared" si="248"/>
        <v>2.89</v>
      </c>
      <c r="T244" s="65">
        <f t="shared" si="239"/>
        <v>17.34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66.14</v>
      </c>
      <c r="I246" s="44">
        <f t="shared" ref="I246:I251" si="249">ROUND(H246*$I$10,2)</f>
        <v>16.54</v>
      </c>
      <c r="J246" s="44">
        <f>ROUND(2.713*0.95,2)</f>
        <v>2.58</v>
      </c>
      <c r="K246" s="43">
        <f t="shared" ref="K246:K251" si="250">ROUND((H246+I246)*J246,2)</f>
        <v>213.31</v>
      </c>
      <c r="L246" s="44">
        <f t="shared" ref="L246:L271" si="251">(K246*$L$10)</f>
        <v>46.928200000000004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512.52478999999994</v>
      </c>
      <c r="P246" s="45">
        <f t="shared" si="240"/>
        <v>19.739999999999998</v>
      </c>
      <c r="Q246" s="44">
        <f t="shared" ref="Q246:Q251" si="254">SUM(O246+P246)</f>
        <v>532.26478999999995</v>
      </c>
      <c r="R246" s="44">
        <f t="shared" ref="R246:R251" si="255">+T246-S246</f>
        <v>532.26666666666665</v>
      </c>
      <c r="S246" s="44">
        <f t="shared" ref="S246:S251" si="256">+T246/6</f>
        <v>106.45333333333333</v>
      </c>
      <c r="T246" s="65">
        <f t="shared" si="239"/>
        <v>638.72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65.06</v>
      </c>
      <c r="I247" s="44">
        <f t="shared" si="249"/>
        <v>16.27</v>
      </c>
      <c r="J247" s="44">
        <f>ROUND((2.713+1.357)*0.95,2)</f>
        <v>3.87</v>
      </c>
      <c r="K247" s="43">
        <f t="shared" si="250"/>
        <v>314.75</v>
      </c>
      <c r="L247" s="44">
        <f t="shared" si="251"/>
        <v>69.245000000000005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762.42488500000002</v>
      </c>
      <c r="P247" s="45">
        <f t="shared" si="240"/>
        <v>29.61</v>
      </c>
      <c r="Q247" s="44">
        <f t="shared" si="254"/>
        <v>792.03488500000003</v>
      </c>
      <c r="R247" s="44">
        <f t="shared" si="255"/>
        <v>792.03333333333342</v>
      </c>
      <c r="S247" s="44">
        <f t="shared" si="256"/>
        <v>158.40666666666667</v>
      </c>
      <c r="T247" s="65">
        <f t="shared" si="239"/>
        <v>950.44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73.73</v>
      </c>
      <c r="I248" s="44">
        <f t="shared" si="249"/>
        <v>18.43</v>
      </c>
      <c r="J248" s="44">
        <f>ROUND(2.992*0.95,2)</f>
        <v>2.84</v>
      </c>
      <c r="K248" s="43">
        <f t="shared" si="250"/>
        <v>261.73</v>
      </c>
      <c r="L248" s="44">
        <f t="shared" si="251"/>
        <v>57.580600000000004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597.02141999999992</v>
      </c>
      <c r="P248" s="45">
        <f t="shared" si="240"/>
        <v>21.73</v>
      </c>
      <c r="Q248" s="44">
        <f t="shared" si="254"/>
        <v>618.75141999999994</v>
      </c>
      <c r="R248" s="44">
        <f t="shared" si="255"/>
        <v>618.75</v>
      </c>
      <c r="S248" s="44">
        <f t="shared" si="256"/>
        <v>123.75</v>
      </c>
      <c r="T248" s="65">
        <f t="shared" si="239"/>
        <v>742.5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67.22</v>
      </c>
      <c r="I249" s="44">
        <f t="shared" si="249"/>
        <v>16.809999999999999</v>
      </c>
      <c r="J249" s="44">
        <f>ROUND((2.992+1.496)*0.95,2)</f>
        <v>4.26</v>
      </c>
      <c r="K249" s="43">
        <f t="shared" si="250"/>
        <v>357.97</v>
      </c>
      <c r="L249" s="44">
        <f t="shared" si="251"/>
        <v>78.753400000000013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853.28962999999999</v>
      </c>
      <c r="P249" s="45">
        <f t="shared" si="240"/>
        <v>32.590000000000003</v>
      </c>
      <c r="Q249" s="44">
        <f t="shared" si="254"/>
        <v>885.87963000000002</v>
      </c>
      <c r="R249" s="44">
        <f t="shared" si="255"/>
        <v>885.88333333333333</v>
      </c>
      <c r="S249" s="44">
        <f t="shared" si="256"/>
        <v>177.17666666666665</v>
      </c>
      <c r="T249" s="65">
        <f t="shared" si="239"/>
        <v>1063.06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62.89</v>
      </c>
      <c r="I250" s="44">
        <f t="shared" si="249"/>
        <v>15.72</v>
      </c>
      <c r="J250" s="44">
        <f>ROUND(0.575*0.95,2)</f>
        <v>0.55000000000000004</v>
      </c>
      <c r="K250" s="43">
        <f t="shared" si="250"/>
        <v>43.24</v>
      </c>
      <c r="L250" s="44">
        <f t="shared" si="251"/>
        <v>9.5128000000000004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106.53482500000001</v>
      </c>
      <c r="P250" s="45">
        <f t="shared" si="240"/>
        <v>4.21</v>
      </c>
      <c r="Q250" s="44">
        <f t="shared" si="254"/>
        <v>110.74482500000001</v>
      </c>
      <c r="R250" s="44">
        <f t="shared" si="255"/>
        <v>110.74166666666666</v>
      </c>
      <c r="S250" s="44">
        <f t="shared" si="256"/>
        <v>22.14833333333333</v>
      </c>
      <c r="T250" s="65">
        <f t="shared" si="239"/>
        <v>132.88999999999999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65.06</v>
      </c>
      <c r="I251" s="44">
        <f t="shared" si="249"/>
        <v>16.27</v>
      </c>
      <c r="J251" s="44">
        <f>ROUND(1.955*0.95,2)</f>
        <v>1.86</v>
      </c>
      <c r="K251" s="43">
        <f t="shared" si="250"/>
        <v>151.27000000000001</v>
      </c>
      <c r="L251" s="44">
        <f t="shared" si="251"/>
        <v>33.279400000000003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366.43043</v>
      </c>
      <c r="P251" s="45">
        <f t="shared" si="240"/>
        <v>14.23</v>
      </c>
      <c r="Q251" s="44">
        <f t="shared" si="254"/>
        <v>380.66043000000002</v>
      </c>
      <c r="R251" s="44">
        <f t="shared" si="255"/>
        <v>380.65833333333336</v>
      </c>
      <c r="S251" s="44">
        <f t="shared" si="256"/>
        <v>76.131666666666675</v>
      </c>
      <c r="T251" s="65">
        <f t="shared" si="239"/>
        <v>456.79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73.73</v>
      </c>
      <c r="I253" s="44">
        <f t="shared" ref="I253:I256" si="257">ROUND(H253*$I$10,2)</f>
        <v>18.43</v>
      </c>
      <c r="J253" s="44">
        <f>ROUND(4.932*0.95,2)</f>
        <v>4.6900000000000004</v>
      </c>
      <c r="K253" s="43">
        <f t="shared" ref="K253:K256" si="258">ROUND((H253+I253)*J253,2)</f>
        <v>432.23</v>
      </c>
      <c r="L253" s="44">
        <f t="shared" si="251"/>
        <v>95.090600000000009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985.93459500000006</v>
      </c>
      <c r="P253" s="45">
        <f t="shared" si="240"/>
        <v>35.880000000000003</v>
      </c>
      <c r="Q253" s="44">
        <f t="shared" ref="Q253:Q256" si="261">SUM(O253+P253)</f>
        <v>1021.8145950000001</v>
      </c>
      <c r="R253" s="44">
        <f t="shared" ref="R253:R256" si="262">+T253-S253</f>
        <v>1021.8166666666667</v>
      </c>
      <c r="S253" s="44">
        <f t="shared" ref="S253:S256" si="263">+T253/6</f>
        <v>204.36333333333334</v>
      </c>
      <c r="T253" s="65">
        <f t="shared" si="239"/>
        <v>1226.18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73.73</v>
      </c>
      <c r="I254" s="44">
        <f t="shared" si="257"/>
        <v>18.43</v>
      </c>
      <c r="J254" s="44">
        <f>ROUND(3.533*0.95,2)</f>
        <v>3.36</v>
      </c>
      <c r="K254" s="43">
        <f t="shared" si="258"/>
        <v>309.66000000000003</v>
      </c>
      <c r="L254" s="44">
        <f t="shared" si="251"/>
        <v>68.125200000000007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706.34447999999986</v>
      </c>
      <c r="P254" s="45">
        <f t="shared" si="240"/>
        <v>25.7</v>
      </c>
      <c r="Q254" s="44">
        <f t="shared" si="261"/>
        <v>732.04447999999991</v>
      </c>
      <c r="R254" s="44">
        <f t="shared" si="262"/>
        <v>732.04166666666674</v>
      </c>
      <c r="S254" s="44">
        <f t="shared" si="263"/>
        <v>146.40833333333333</v>
      </c>
      <c r="T254" s="65">
        <f t="shared" si="239"/>
        <v>878.45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73.73</v>
      </c>
      <c r="I255" s="44">
        <f t="shared" si="257"/>
        <v>18.43</v>
      </c>
      <c r="J255" s="44">
        <f>ROUND(0.417*0.95,2)</f>
        <v>0.4</v>
      </c>
      <c r="K255" s="43">
        <f t="shared" si="258"/>
        <v>36.86</v>
      </c>
      <c r="L255" s="44">
        <f t="shared" si="251"/>
        <v>8.1091999999999995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84.083399999999997</v>
      </c>
      <c r="P255" s="45">
        <f t="shared" si="240"/>
        <v>3.06</v>
      </c>
      <c r="Q255" s="44">
        <f t="shared" si="261"/>
        <v>87.1434</v>
      </c>
      <c r="R255" s="44">
        <f t="shared" si="262"/>
        <v>87.141666666666666</v>
      </c>
      <c r="S255" s="44">
        <f t="shared" si="263"/>
        <v>17.428333333333331</v>
      </c>
      <c r="T255" s="65">
        <f t="shared" si="239"/>
        <v>104.57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73.73</v>
      </c>
      <c r="I256" s="44">
        <f t="shared" si="257"/>
        <v>18.43</v>
      </c>
      <c r="J256" s="44">
        <f>ROUND(1.59*0.95,2)</f>
        <v>1.51</v>
      </c>
      <c r="K256" s="43">
        <f t="shared" si="258"/>
        <v>139.16</v>
      </c>
      <c r="L256" s="44">
        <f t="shared" si="251"/>
        <v>30.615199999999998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317.43130500000001</v>
      </c>
      <c r="P256" s="45">
        <f t="shared" si="240"/>
        <v>11.55</v>
      </c>
      <c r="Q256" s="44">
        <f t="shared" si="261"/>
        <v>328.98130500000002</v>
      </c>
      <c r="R256" s="44">
        <f t="shared" si="262"/>
        <v>328.98333333333329</v>
      </c>
      <c r="S256" s="44">
        <f t="shared" si="263"/>
        <v>65.796666666666667</v>
      </c>
      <c r="T256" s="65">
        <f t="shared" si="239"/>
        <v>394.78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73.73</v>
      </c>
      <c r="I258" s="44">
        <f t="shared" ref="I258:I271" si="266">ROUND(H258*$I$10,2)</f>
        <v>18.43</v>
      </c>
      <c r="J258" s="44">
        <f>ROUND(3.165*0.95,2)</f>
        <v>3.01</v>
      </c>
      <c r="K258" s="43">
        <f t="shared" ref="K258:K271" si="267">ROUND((H258+I258)*J258,2)</f>
        <v>277.39999999999998</v>
      </c>
      <c r="L258" s="44">
        <f t="shared" si="251"/>
        <v>61.027999999999999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632.76235499999996</v>
      </c>
      <c r="P258" s="45">
        <f t="shared" si="240"/>
        <v>23.03</v>
      </c>
      <c r="Q258" s="44">
        <f t="shared" ref="Q258:Q271" si="270">SUM(O258+P258)</f>
        <v>655.79235499999993</v>
      </c>
      <c r="R258" s="44">
        <f t="shared" ref="R258:R271" si="271">+T258-S258</f>
        <v>655.79166666666674</v>
      </c>
      <c r="S258" s="44">
        <f t="shared" ref="S258:S271" si="272">+T258/6</f>
        <v>131.15833333333333</v>
      </c>
      <c r="T258" s="65">
        <f t="shared" si="239"/>
        <v>786.95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73.73</v>
      </c>
      <c r="I259" s="44">
        <f t="shared" si="266"/>
        <v>18.43</v>
      </c>
      <c r="J259" s="44">
        <f>ROUND(4.5*0.95,2)</f>
        <v>4.28</v>
      </c>
      <c r="K259" s="43">
        <f t="shared" si="267"/>
        <v>394.44</v>
      </c>
      <c r="L259" s="44">
        <f t="shared" si="251"/>
        <v>86.776799999999994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899.73873999999989</v>
      </c>
      <c r="P259" s="45">
        <f t="shared" si="240"/>
        <v>32.74</v>
      </c>
      <c r="Q259" s="44">
        <f t="shared" si="270"/>
        <v>932.4787399999999</v>
      </c>
      <c r="R259" s="44">
        <f t="shared" si="271"/>
        <v>932.47500000000002</v>
      </c>
      <c r="S259" s="44">
        <f t="shared" si="272"/>
        <v>186.495</v>
      </c>
      <c r="T259" s="65">
        <f t="shared" si="239"/>
        <v>1118.97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73.73</v>
      </c>
      <c r="I260" s="44">
        <f t="shared" si="266"/>
        <v>18.43</v>
      </c>
      <c r="J260" s="44">
        <f>ROUND(0.5*0.95,2)</f>
        <v>0.48</v>
      </c>
      <c r="K260" s="43">
        <f t="shared" si="267"/>
        <v>44.24</v>
      </c>
      <c r="L260" s="44">
        <f t="shared" si="251"/>
        <v>9.732800000000001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100.90984</v>
      </c>
      <c r="P260" s="45">
        <f t="shared" si="240"/>
        <v>3.67</v>
      </c>
      <c r="Q260" s="44">
        <f t="shared" si="270"/>
        <v>104.57984</v>
      </c>
      <c r="R260" s="44">
        <f t="shared" si="271"/>
        <v>104.58333333333333</v>
      </c>
      <c r="S260" s="44">
        <f t="shared" si="272"/>
        <v>20.916666666666668</v>
      </c>
      <c r="T260" s="65">
        <f t="shared" si="239"/>
        <v>125.5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69.39</v>
      </c>
      <c r="I261" s="44">
        <f t="shared" si="266"/>
        <v>17.350000000000001</v>
      </c>
      <c r="J261" s="44">
        <f>ROUND(1.807*0.95,2)</f>
        <v>1.72</v>
      </c>
      <c r="K261" s="43">
        <f t="shared" si="267"/>
        <v>149.19</v>
      </c>
      <c r="L261" s="44">
        <f t="shared" si="251"/>
        <v>32.821800000000003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350.20286000000004</v>
      </c>
      <c r="P261" s="45">
        <f t="shared" si="240"/>
        <v>13.16</v>
      </c>
      <c r="Q261" s="44">
        <f t="shared" si="270"/>
        <v>363.36286000000007</v>
      </c>
      <c r="R261" s="44">
        <f t="shared" si="271"/>
        <v>363.36666666666667</v>
      </c>
      <c r="S261" s="44">
        <f t="shared" si="272"/>
        <v>72.673333333333332</v>
      </c>
      <c r="T261" s="65">
        <f t="shared" si="239"/>
        <v>436.04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69.39</v>
      </c>
      <c r="I262" s="44">
        <f t="shared" si="266"/>
        <v>17.350000000000001</v>
      </c>
      <c r="J262" s="44">
        <f>ROUND(7.907*0.95,2)</f>
        <v>7.51</v>
      </c>
      <c r="K262" s="43">
        <f t="shared" si="267"/>
        <v>651.41999999999996</v>
      </c>
      <c r="L262" s="44">
        <f t="shared" si="251"/>
        <v>143.3124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1529.1015049999999</v>
      </c>
      <c r="P262" s="45">
        <f t="shared" si="240"/>
        <v>57.45</v>
      </c>
      <c r="Q262" s="44">
        <f t="shared" si="270"/>
        <v>1586.5515049999999</v>
      </c>
      <c r="R262" s="44">
        <f t="shared" si="271"/>
        <v>1586.55</v>
      </c>
      <c r="S262" s="44">
        <f t="shared" si="272"/>
        <v>317.31</v>
      </c>
      <c r="T262" s="65">
        <f t="shared" si="239"/>
        <v>1903.86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69.39</v>
      </c>
      <c r="I263" s="44">
        <f t="shared" si="266"/>
        <v>17.350000000000001</v>
      </c>
      <c r="J263" s="44">
        <f>ROUND((1)*0.95,2)</f>
        <v>0.95</v>
      </c>
      <c r="K263" s="43">
        <f t="shared" si="267"/>
        <v>82.4</v>
      </c>
      <c r="L263" s="44">
        <f t="shared" si="251"/>
        <v>18.128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193.42422500000001</v>
      </c>
      <c r="P263" s="45">
        <f t="shared" si="240"/>
        <v>7.27</v>
      </c>
      <c r="Q263" s="44">
        <f t="shared" si="270"/>
        <v>200.69422500000002</v>
      </c>
      <c r="R263" s="44">
        <f t="shared" si="271"/>
        <v>200.69166666666666</v>
      </c>
      <c r="S263" s="44">
        <f t="shared" si="272"/>
        <v>40.138333333333335</v>
      </c>
      <c r="T263" s="65">
        <f t="shared" si="239"/>
        <v>240.83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69.39</v>
      </c>
      <c r="I264" s="44">
        <f t="shared" si="266"/>
        <v>17.350000000000001</v>
      </c>
      <c r="J264" s="44">
        <f>ROUND(1.917*0.95,2)</f>
        <v>1.82</v>
      </c>
      <c r="K264" s="43">
        <f t="shared" si="267"/>
        <v>157.87</v>
      </c>
      <c r="L264" s="44">
        <f t="shared" si="251"/>
        <v>34.731400000000001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370.57101</v>
      </c>
      <c r="P264" s="45">
        <f t="shared" si="240"/>
        <v>13.92</v>
      </c>
      <c r="Q264" s="44">
        <f t="shared" si="270"/>
        <v>384.49101000000002</v>
      </c>
      <c r="R264" s="44">
        <f t="shared" si="271"/>
        <v>384.49166666666667</v>
      </c>
      <c r="S264" s="44">
        <f t="shared" si="272"/>
        <v>76.898333333333326</v>
      </c>
      <c r="T264" s="65">
        <f t="shared" si="239"/>
        <v>461.39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69.39</v>
      </c>
      <c r="I265" s="44">
        <f t="shared" si="266"/>
        <v>17.350000000000001</v>
      </c>
      <c r="J265" s="44">
        <f>ROUND(1.617*0.95,2)</f>
        <v>1.54</v>
      </c>
      <c r="K265" s="43">
        <f t="shared" si="267"/>
        <v>133.58000000000001</v>
      </c>
      <c r="L265" s="44">
        <f t="shared" si="251"/>
        <v>29.387600000000003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313.55727000000002</v>
      </c>
      <c r="P265" s="45">
        <f t="shared" si="240"/>
        <v>11.78</v>
      </c>
      <c r="Q265" s="44">
        <f t="shared" si="270"/>
        <v>325.33726999999999</v>
      </c>
      <c r="R265" s="44">
        <f t="shared" si="271"/>
        <v>325.33333333333331</v>
      </c>
      <c r="S265" s="44">
        <f t="shared" si="272"/>
        <v>65.066666666666663</v>
      </c>
      <c r="T265" s="65">
        <f t="shared" si="239"/>
        <v>390.4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69.39</v>
      </c>
      <c r="I266" s="44">
        <f t="shared" si="266"/>
        <v>17.350000000000001</v>
      </c>
      <c r="J266" s="44">
        <f>ROUND(1*0.95,2)</f>
        <v>0.95</v>
      </c>
      <c r="K266" s="43">
        <f t="shared" si="267"/>
        <v>82.4</v>
      </c>
      <c r="L266" s="44">
        <f t="shared" si="251"/>
        <v>18.128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193.42422500000001</v>
      </c>
      <c r="P266" s="45">
        <f t="shared" si="240"/>
        <v>7.27</v>
      </c>
      <c r="Q266" s="44">
        <f t="shared" si="270"/>
        <v>200.69422500000002</v>
      </c>
      <c r="R266" s="44">
        <f t="shared" si="271"/>
        <v>200.69166666666666</v>
      </c>
      <c r="S266" s="44">
        <f t="shared" si="272"/>
        <v>40.138333333333335</v>
      </c>
      <c r="T266" s="65">
        <f t="shared" si="239"/>
        <v>240.83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69.39</v>
      </c>
      <c r="I267" s="44">
        <f t="shared" si="266"/>
        <v>17.350000000000001</v>
      </c>
      <c r="J267" s="44">
        <f>ROUND(0.645*0.95,2)</f>
        <v>0.61</v>
      </c>
      <c r="K267" s="43">
        <f t="shared" si="267"/>
        <v>52.91</v>
      </c>
      <c r="L267" s="44">
        <f t="shared" si="251"/>
        <v>11.6402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124.19935499999998</v>
      </c>
      <c r="P267" s="45">
        <f t="shared" si="240"/>
        <v>4.67</v>
      </c>
      <c r="Q267" s="44">
        <f t="shared" si="270"/>
        <v>128.86935499999998</v>
      </c>
      <c r="R267" s="44">
        <f t="shared" si="271"/>
        <v>128.86666666666665</v>
      </c>
      <c r="S267" s="44">
        <f t="shared" si="272"/>
        <v>25.77333333333333</v>
      </c>
      <c r="T267" s="65">
        <f t="shared" si="239"/>
        <v>154.63999999999999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69.39</v>
      </c>
      <c r="I268" s="44">
        <f t="shared" si="266"/>
        <v>17.350000000000001</v>
      </c>
      <c r="J268" s="44">
        <f>ROUND(2.358*0.95,2)</f>
        <v>2.2400000000000002</v>
      </c>
      <c r="K268" s="43">
        <f t="shared" si="267"/>
        <v>194.3</v>
      </c>
      <c r="L268" s="44">
        <f t="shared" si="251"/>
        <v>42.746000000000002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456.08552000000003</v>
      </c>
      <c r="P268" s="45">
        <f t="shared" si="240"/>
        <v>17.14</v>
      </c>
      <c r="Q268" s="44">
        <f t="shared" si="270"/>
        <v>473.22552000000002</v>
      </c>
      <c r="R268" s="44">
        <f t="shared" si="271"/>
        <v>473.22500000000002</v>
      </c>
      <c r="S268" s="44">
        <f t="shared" si="272"/>
        <v>94.644999999999996</v>
      </c>
      <c r="T268" s="65">
        <f t="shared" si="239"/>
        <v>567.87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69.39</v>
      </c>
      <c r="I269" s="44">
        <f t="shared" si="266"/>
        <v>17.350000000000001</v>
      </c>
      <c r="J269" s="44">
        <f>ROUND(0.667*0.95,2)</f>
        <v>0.63</v>
      </c>
      <c r="K269" s="43">
        <f t="shared" si="267"/>
        <v>54.65</v>
      </c>
      <c r="L269" s="44">
        <f t="shared" si="251"/>
        <v>12.023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128.27786500000002</v>
      </c>
      <c r="P269" s="45">
        <f t="shared" si="240"/>
        <v>4.82</v>
      </c>
      <c r="Q269" s="44">
        <f t="shared" si="270"/>
        <v>133.09786500000001</v>
      </c>
      <c r="R269" s="44">
        <f t="shared" si="271"/>
        <v>133.1</v>
      </c>
      <c r="S269" s="44">
        <f t="shared" si="272"/>
        <v>26.62</v>
      </c>
      <c r="T269" s="65">
        <f t="shared" si="239"/>
        <v>159.72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69.39</v>
      </c>
      <c r="I270" s="44">
        <f t="shared" si="266"/>
        <v>17.350000000000001</v>
      </c>
      <c r="J270" s="44">
        <f>ROUND(1.373*0.95,2)</f>
        <v>1.3</v>
      </c>
      <c r="K270" s="43">
        <f t="shared" si="267"/>
        <v>112.76</v>
      </c>
      <c r="L270" s="44">
        <f t="shared" si="251"/>
        <v>24.807200000000002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264.68835000000001</v>
      </c>
      <c r="P270" s="45">
        <f t="shared" si="240"/>
        <v>9.9499999999999993</v>
      </c>
      <c r="Q270" s="44">
        <f t="shared" si="270"/>
        <v>274.63835</v>
      </c>
      <c r="R270" s="44">
        <f t="shared" si="271"/>
        <v>274.64166666666665</v>
      </c>
      <c r="S270" s="44">
        <f t="shared" si="272"/>
        <v>54.928333333333335</v>
      </c>
      <c r="T270" s="65">
        <f t="shared" si="239"/>
        <v>329.57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69.39</v>
      </c>
      <c r="I271" s="44">
        <f t="shared" si="266"/>
        <v>17.350000000000001</v>
      </c>
      <c r="J271" s="44">
        <f>ROUND(3.39*0.95,2)</f>
        <v>3.22</v>
      </c>
      <c r="K271" s="43">
        <f t="shared" si="267"/>
        <v>279.3</v>
      </c>
      <c r="L271" s="44">
        <f t="shared" si="251"/>
        <v>61.446000000000005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655.61531000000002</v>
      </c>
      <c r="P271" s="45">
        <f t="shared" si="240"/>
        <v>24.63</v>
      </c>
      <c r="Q271" s="44">
        <f t="shared" si="270"/>
        <v>680.24531000000002</v>
      </c>
      <c r="R271" s="44">
        <f t="shared" si="271"/>
        <v>680.24166666666667</v>
      </c>
      <c r="S271" s="44">
        <f t="shared" si="272"/>
        <v>136.04833333333332</v>
      </c>
      <c r="T271" s="65">
        <f t="shared" si="239"/>
        <v>816.29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H10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85794-E25B-4E1B-BA15-EB7A62E4D8A8}">
  <dimension ref="A1:WVY282"/>
  <sheetViews>
    <sheetView topLeftCell="H13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43.93</v>
      </c>
      <c r="I13" s="43">
        <f>ROUND(H13*$I$10,2)</f>
        <v>10.98</v>
      </c>
      <c r="J13" s="44">
        <v>1</v>
      </c>
      <c r="K13" s="43">
        <f>ROUND((H13+I13)*J13,2)</f>
        <v>54.91</v>
      </c>
      <c r="L13" s="43">
        <f>ROUND(K13*$L$10,2)</f>
        <v>12.08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164.77999999999997</v>
      </c>
      <c r="P13" s="45">
        <f>ROUND(J13*$P$10,2)</f>
        <v>7.65</v>
      </c>
      <c r="Q13" s="45">
        <f>SUM(O13+P13)</f>
        <v>172.42999999999998</v>
      </c>
      <c r="R13" s="45">
        <f>+T13-S13</f>
        <v>172.43333333333334</v>
      </c>
      <c r="S13" s="45">
        <f>+T13/6</f>
        <v>34.486666666666665</v>
      </c>
      <c r="T13" s="45">
        <f>ROUND(Q13*$T$10,2)</f>
        <v>206.92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49.66</v>
      </c>
      <c r="I14" s="43">
        <f>ROUND(H14*$I$10,2)</f>
        <v>12.42</v>
      </c>
      <c r="J14" s="44">
        <v>1</v>
      </c>
      <c r="K14" s="43">
        <f>ROUND((H14+I14)*J14,2)</f>
        <v>62.08</v>
      </c>
      <c r="L14" s="43">
        <f>ROUND(K14*$L$10,2)</f>
        <v>13.66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173.52999999999997</v>
      </c>
      <c r="P14" s="45">
        <f t="shared" ref="P14:P17" si="1">ROUND(J14*$P$10,2)</f>
        <v>7.65</v>
      </c>
      <c r="Q14" s="45">
        <f>SUM(O14+P14)</f>
        <v>181.17999999999998</v>
      </c>
      <c r="R14" s="45">
        <f t="shared" ref="R14:R17" si="2">+T14-S14</f>
        <v>181.18333333333334</v>
      </c>
      <c r="S14" s="45">
        <f t="shared" ref="S14:S17" si="3">+T14/6</f>
        <v>36.236666666666665</v>
      </c>
      <c r="T14" s="45">
        <f>ROUND(Q14*$T$10,2)</f>
        <v>217.42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55.39</v>
      </c>
      <c r="I15" s="43">
        <f>ROUND(H15*$I$10,2)</f>
        <v>13.85</v>
      </c>
      <c r="J15" s="44">
        <v>1</v>
      </c>
      <c r="K15" s="43">
        <f>ROUND((H15+I15)*J15,2)</f>
        <v>69.239999999999995</v>
      </c>
      <c r="L15" s="43">
        <f>ROUND(K15*$L$10,2)</f>
        <v>15.23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182.26</v>
      </c>
      <c r="P15" s="45">
        <f t="shared" si="1"/>
        <v>7.65</v>
      </c>
      <c r="Q15" s="45">
        <f>SUM(O15+P15)</f>
        <v>189.91</v>
      </c>
      <c r="R15" s="45">
        <f t="shared" si="2"/>
        <v>189.90833333333333</v>
      </c>
      <c r="S15" s="45">
        <f t="shared" si="3"/>
        <v>37.981666666666662</v>
      </c>
      <c r="T15" s="45">
        <f>ROUND(Q15*$T$10,2)</f>
        <v>227.89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61.12</v>
      </c>
      <c r="I16" s="43">
        <f>ROUND(H16*$I$10,2)</f>
        <v>15.28</v>
      </c>
      <c r="J16" s="44">
        <v>1</v>
      </c>
      <c r="K16" s="43">
        <f>ROUND((H16+I16)*J16,2)</f>
        <v>76.400000000000006</v>
      </c>
      <c r="L16" s="43">
        <f>ROUND(K16*$L$10,2)</f>
        <v>16.809999999999999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191</v>
      </c>
      <c r="P16" s="45">
        <f t="shared" si="1"/>
        <v>7.65</v>
      </c>
      <c r="Q16" s="45">
        <f>SUM(O16+P16)</f>
        <v>198.65</v>
      </c>
      <c r="R16" s="45">
        <f t="shared" si="2"/>
        <v>198.65</v>
      </c>
      <c r="S16" s="45">
        <f t="shared" si="3"/>
        <v>39.729999999999997</v>
      </c>
      <c r="T16" s="45">
        <f>ROUND(Q16*$T$10,2)</f>
        <v>238.38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68.760000000000005</v>
      </c>
      <c r="I17" s="43">
        <f>ROUND(H17*$I$10,2)</f>
        <v>17.190000000000001</v>
      </c>
      <c r="J17" s="44">
        <v>1</v>
      </c>
      <c r="K17" s="43">
        <f>ROUND((H17+I17)*J17,2)</f>
        <v>85.95</v>
      </c>
      <c r="L17" s="43">
        <f>ROUND(K17*$L$10,2)</f>
        <v>18.91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202.64999999999998</v>
      </c>
      <c r="P17" s="45">
        <f t="shared" si="1"/>
        <v>7.65</v>
      </c>
      <c r="Q17" s="45">
        <f>SUM(O17+P17)</f>
        <v>210.29999999999998</v>
      </c>
      <c r="R17" s="45">
        <f t="shared" si="2"/>
        <v>210.3</v>
      </c>
      <c r="S17" s="45">
        <f t="shared" si="3"/>
        <v>42.06</v>
      </c>
      <c r="T17" s="45">
        <f>ROUND(Q17*$T$10,2)</f>
        <v>252.36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46.8</v>
      </c>
      <c r="I21" s="64">
        <f t="shared" ref="I21:I34" si="5">ROUND(H21*$I$10,2)</f>
        <v>11.7</v>
      </c>
      <c r="J21" s="64">
        <f>ROUND(0.19*0.95,2)</f>
        <v>0.18</v>
      </c>
      <c r="K21" s="100">
        <f t="shared" ref="K21:K26" si="6">ROUND((H21+I21)*J21,2)</f>
        <v>10.53</v>
      </c>
      <c r="L21" s="64">
        <f>(K21*$L$10)</f>
        <v>2.3165999999999998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30.447989999999997</v>
      </c>
      <c r="P21" s="45">
        <f>ROUND(J21*$P$10,2)</f>
        <v>1.38</v>
      </c>
      <c r="Q21" s="64">
        <f>SUM(O21+P21)</f>
        <v>31.827989999999996</v>
      </c>
      <c r="R21" s="64">
        <f>+T21-S21</f>
        <v>31.824999999999999</v>
      </c>
      <c r="S21" s="64">
        <f>+T21/6</f>
        <v>6.3649999999999993</v>
      </c>
      <c r="T21" s="103">
        <f>ROUND(Q21*$T$10,2)</f>
        <v>38.19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46.8</v>
      </c>
      <c r="I22" s="64">
        <f t="shared" si="5"/>
        <v>11.7</v>
      </c>
      <c r="J22" s="64">
        <f>ROUND(0.26*0.95,2)</f>
        <v>0.25</v>
      </c>
      <c r="K22" s="100">
        <f t="shared" si="6"/>
        <v>14.63</v>
      </c>
      <c r="L22" s="64">
        <f t="shared" ref="L22:L26" si="7">(K22*$L$10)</f>
        <v>3.2186000000000003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42.294974999999994</v>
      </c>
      <c r="P22" s="45">
        <f t="shared" ref="P22:P85" si="10">ROUND(J22*$P$10,2)</f>
        <v>1.91</v>
      </c>
      <c r="Q22" s="64">
        <f t="shared" ref="Q22:Q26" si="11">SUM(O22+P22)</f>
        <v>44.20497499999999</v>
      </c>
      <c r="R22" s="64">
        <f t="shared" ref="R22:R26" si="12">+T22-S22</f>
        <v>44.208333333333329</v>
      </c>
      <c r="S22" s="64">
        <f t="shared" ref="S22:S26" si="13">+T22/6</f>
        <v>8.8416666666666668</v>
      </c>
      <c r="T22" s="103">
        <f t="shared" ref="T22:T34" si="14">ROUND(Q22*$T$10,2)</f>
        <v>53.05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46.8</v>
      </c>
      <c r="I23" s="64">
        <f t="shared" si="5"/>
        <v>11.7</v>
      </c>
      <c r="J23" s="64">
        <f>ROUND(0.42*0.95,2)</f>
        <v>0.4</v>
      </c>
      <c r="K23" s="100">
        <f t="shared" si="6"/>
        <v>23.4</v>
      </c>
      <c r="L23" s="64">
        <f t="shared" si="7"/>
        <v>5.1479999999999997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67.662199999999999</v>
      </c>
      <c r="P23" s="45">
        <f t="shared" si="10"/>
        <v>3.06</v>
      </c>
      <c r="Q23" s="64">
        <f t="shared" si="11"/>
        <v>70.722200000000001</v>
      </c>
      <c r="R23" s="64">
        <f t="shared" si="12"/>
        <v>70.725000000000009</v>
      </c>
      <c r="S23" s="64">
        <f t="shared" si="13"/>
        <v>14.145000000000001</v>
      </c>
      <c r="T23" s="103">
        <f t="shared" si="14"/>
        <v>84.87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46.8</v>
      </c>
      <c r="I24" s="64">
        <f t="shared" si="5"/>
        <v>11.7</v>
      </c>
      <c r="J24" s="64">
        <f>ROUND((0.42+0.19)*0.95,2)</f>
        <v>0.57999999999999996</v>
      </c>
      <c r="K24" s="100">
        <f t="shared" si="6"/>
        <v>33.93</v>
      </c>
      <c r="L24" s="64">
        <f t="shared" si="7"/>
        <v>7.4645999999999999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98.110189999999989</v>
      </c>
      <c r="P24" s="45">
        <f t="shared" si="10"/>
        <v>4.4400000000000004</v>
      </c>
      <c r="Q24" s="64">
        <f t="shared" si="11"/>
        <v>102.55018999999999</v>
      </c>
      <c r="R24" s="64">
        <f t="shared" si="12"/>
        <v>102.55</v>
      </c>
      <c r="S24" s="64">
        <f t="shared" si="13"/>
        <v>20.51</v>
      </c>
      <c r="T24" s="103">
        <f t="shared" si="14"/>
        <v>123.06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46.8</v>
      </c>
      <c r="I25" s="64">
        <f t="shared" si="5"/>
        <v>11.7</v>
      </c>
      <c r="J25" s="64">
        <f>ROUND((0.42+0.26)*0.95,2)</f>
        <v>0.65</v>
      </c>
      <c r="K25" s="100">
        <f t="shared" si="6"/>
        <v>38.03</v>
      </c>
      <c r="L25" s="64">
        <f t="shared" si="7"/>
        <v>8.3666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109.95717499999999</v>
      </c>
      <c r="P25" s="45">
        <f t="shared" si="10"/>
        <v>4.97</v>
      </c>
      <c r="Q25" s="64">
        <f t="shared" si="11"/>
        <v>114.92717499999999</v>
      </c>
      <c r="R25" s="64">
        <f t="shared" si="12"/>
        <v>114.925</v>
      </c>
      <c r="S25" s="64">
        <f t="shared" si="13"/>
        <v>22.984999999999999</v>
      </c>
      <c r="T25" s="103">
        <f t="shared" si="14"/>
        <v>137.91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46.8</v>
      </c>
      <c r="I26" s="64">
        <f t="shared" si="5"/>
        <v>11.7</v>
      </c>
      <c r="J26" s="64">
        <f>ROUND((0.42+0.42)*0.95,2)</f>
        <v>0.8</v>
      </c>
      <c r="K26" s="100">
        <f t="shared" si="6"/>
        <v>46.8</v>
      </c>
      <c r="L26" s="64">
        <f t="shared" si="7"/>
        <v>10.295999999999999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135.3244</v>
      </c>
      <c r="P26" s="45">
        <f t="shared" si="10"/>
        <v>6.12</v>
      </c>
      <c r="Q26" s="64">
        <f t="shared" si="11"/>
        <v>141.4444</v>
      </c>
      <c r="R26" s="64">
        <f t="shared" si="12"/>
        <v>141.44166666666666</v>
      </c>
      <c r="S26" s="64">
        <f t="shared" si="13"/>
        <v>28.28833333333333</v>
      </c>
      <c r="T26" s="103">
        <f t="shared" si="14"/>
        <v>169.73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46.8</v>
      </c>
      <c r="I28" s="64">
        <f t="shared" si="5"/>
        <v>11.7</v>
      </c>
      <c r="J28" s="64">
        <f>ROUND((0.19*1.2)*0.95,2)</f>
        <v>0.22</v>
      </c>
      <c r="K28" s="100">
        <f t="shared" ref="K28:K34" si="16">ROUND((H28+I28)*J28,2)</f>
        <v>12.87</v>
      </c>
      <c r="L28" s="64">
        <f t="shared" ref="L28:L34" si="17">(K28*$L$10)</f>
        <v>2.8313999999999999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37.214210000000001</v>
      </c>
      <c r="P28" s="45">
        <f t="shared" si="10"/>
        <v>1.68</v>
      </c>
      <c r="Q28" s="64">
        <f t="shared" ref="Q28:Q34" si="20">SUM(O28+P28)</f>
        <v>38.894210000000001</v>
      </c>
      <c r="R28" s="64">
        <f>+T28-S28</f>
        <v>38.891666666666666</v>
      </c>
      <c r="S28" s="64">
        <f>+T28/6</f>
        <v>7.7783333333333333</v>
      </c>
      <c r="T28" s="103">
        <f t="shared" si="14"/>
        <v>46.67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46.8</v>
      </c>
      <c r="I29" s="64">
        <f t="shared" si="5"/>
        <v>11.7</v>
      </c>
      <c r="J29" s="64">
        <f>ROUND((0.26*1.2)*0.95,2)</f>
        <v>0.3</v>
      </c>
      <c r="K29" s="100">
        <f t="shared" si="16"/>
        <v>17.55</v>
      </c>
      <c r="L29" s="64">
        <f t="shared" si="17"/>
        <v>3.8610000000000002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50.746650000000002</v>
      </c>
      <c r="P29" s="45">
        <f t="shared" si="10"/>
        <v>2.2999999999999998</v>
      </c>
      <c r="Q29" s="64">
        <f t="shared" si="20"/>
        <v>53.04665</v>
      </c>
      <c r="R29" s="64">
        <f t="shared" ref="R29:R34" si="21">+T29-S29</f>
        <v>53.05</v>
      </c>
      <c r="S29" s="64">
        <f t="shared" ref="S29:S34" si="22">+T29/6</f>
        <v>10.61</v>
      </c>
      <c r="T29" s="103">
        <f t="shared" si="14"/>
        <v>63.66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46.8</v>
      </c>
      <c r="I30" s="64">
        <f t="shared" si="5"/>
        <v>11.7</v>
      </c>
      <c r="J30" s="64">
        <f>ROUND((0.42*1.2)*0.95,2)</f>
        <v>0.48</v>
      </c>
      <c r="K30" s="100">
        <f t="shared" si="16"/>
        <v>28.08</v>
      </c>
      <c r="L30" s="64">
        <f t="shared" si="17"/>
        <v>6.1776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81.194639999999993</v>
      </c>
      <c r="P30" s="45">
        <f t="shared" si="10"/>
        <v>3.67</v>
      </c>
      <c r="Q30" s="64">
        <f t="shared" si="20"/>
        <v>84.864639999999994</v>
      </c>
      <c r="R30" s="64">
        <f t="shared" si="21"/>
        <v>84.866666666666674</v>
      </c>
      <c r="S30" s="64">
        <f t="shared" si="22"/>
        <v>16.973333333333333</v>
      </c>
      <c r="T30" s="103">
        <f t="shared" si="14"/>
        <v>101.84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46.8</v>
      </c>
      <c r="I31" s="64">
        <f t="shared" si="5"/>
        <v>11.7</v>
      </c>
      <c r="J31" s="64">
        <f>ROUND(((0.42+0.19)*1.2)*0.95,2)</f>
        <v>0.7</v>
      </c>
      <c r="K31" s="100">
        <f t="shared" si="16"/>
        <v>40.950000000000003</v>
      </c>
      <c r="L31" s="64">
        <f t="shared" si="17"/>
        <v>9.0090000000000003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118.40885</v>
      </c>
      <c r="P31" s="45">
        <f t="shared" si="10"/>
        <v>5.36</v>
      </c>
      <c r="Q31" s="64">
        <f t="shared" si="20"/>
        <v>123.76885</v>
      </c>
      <c r="R31" s="64">
        <f t="shared" si="21"/>
        <v>123.76666666666668</v>
      </c>
      <c r="S31" s="64">
        <f t="shared" si="22"/>
        <v>24.753333333333334</v>
      </c>
      <c r="T31" s="103">
        <f t="shared" si="14"/>
        <v>148.52000000000001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46.8</v>
      </c>
      <c r="I32" s="64">
        <f t="shared" si="5"/>
        <v>11.7</v>
      </c>
      <c r="J32" s="64">
        <f>ROUND(((0.42+0.26)*1.2)*0.95,2)</f>
        <v>0.78</v>
      </c>
      <c r="K32" s="100">
        <f t="shared" si="16"/>
        <v>45.63</v>
      </c>
      <c r="L32" s="64">
        <f t="shared" si="17"/>
        <v>10.038600000000001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131.94129000000001</v>
      </c>
      <c r="P32" s="45">
        <f t="shared" si="10"/>
        <v>5.97</v>
      </c>
      <c r="Q32" s="64">
        <f t="shared" si="20"/>
        <v>137.91129000000001</v>
      </c>
      <c r="R32" s="64">
        <f t="shared" si="21"/>
        <v>137.90833333333333</v>
      </c>
      <c r="S32" s="64">
        <f t="shared" si="22"/>
        <v>27.581666666666667</v>
      </c>
      <c r="T32" s="103">
        <f t="shared" si="14"/>
        <v>165.49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46.8</v>
      </c>
      <c r="I33" s="64">
        <f t="shared" si="5"/>
        <v>11.7</v>
      </c>
      <c r="J33" s="64">
        <f>ROUND(((0.42+0.42)*1.2)*0.95,2)</f>
        <v>0.96</v>
      </c>
      <c r="K33" s="100">
        <f t="shared" si="16"/>
        <v>56.16</v>
      </c>
      <c r="L33" s="44">
        <f t="shared" si="17"/>
        <v>12.3552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162.38927999999999</v>
      </c>
      <c r="P33" s="45">
        <f t="shared" si="10"/>
        <v>7.34</v>
      </c>
      <c r="Q33" s="44">
        <f t="shared" si="20"/>
        <v>169.72927999999999</v>
      </c>
      <c r="R33" s="44">
        <f t="shared" si="21"/>
        <v>169.73333333333335</v>
      </c>
      <c r="S33" s="44">
        <f t="shared" si="22"/>
        <v>33.946666666666665</v>
      </c>
      <c r="T33" s="65">
        <f t="shared" si="14"/>
        <v>203.68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46.8</v>
      </c>
      <c r="I34" s="64">
        <f t="shared" si="5"/>
        <v>11.7</v>
      </c>
      <c r="J34" s="64">
        <f>ROUND(0.064*0.95,2)</f>
        <v>0.06</v>
      </c>
      <c r="K34" s="100">
        <f t="shared" si="16"/>
        <v>3.51</v>
      </c>
      <c r="L34" s="64">
        <f t="shared" si="17"/>
        <v>0.7722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10.149329999999999</v>
      </c>
      <c r="P34" s="45">
        <f t="shared" si="10"/>
        <v>0.46</v>
      </c>
      <c r="Q34" s="64">
        <f t="shared" si="20"/>
        <v>10.60933</v>
      </c>
      <c r="R34" s="64">
        <f t="shared" si="21"/>
        <v>10.608333333333334</v>
      </c>
      <c r="S34" s="64">
        <f t="shared" si="22"/>
        <v>2.1216666666666666</v>
      </c>
      <c r="T34" s="103">
        <f t="shared" si="14"/>
        <v>12.73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46.8</v>
      </c>
      <c r="I37" s="64">
        <f t="shared" ref="I37:I59" si="24">ROUND(H37*$I$10,2)</f>
        <v>11.7</v>
      </c>
      <c r="J37" s="64">
        <f>ROUND(0.11*0.95,2)</f>
        <v>0.1</v>
      </c>
      <c r="K37" s="100">
        <f t="shared" ref="K37:K42" si="25">ROUND((H37+I37)*J37,2)</f>
        <v>5.85</v>
      </c>
      <c r="L37" s="64">
        <f t="shared" ref="L37:L42" si="26">(K37*$L$10)</f>
        <v>1.2869999999999999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16.91555</v>
      </c>
      <c r="P37" s="45">
        <f t="shared" si="10"/>
        <v>0.77</v>
      </c>
      <c r="Q37" s="64">
        <f>SUM(O37+P37)</f>
        <v>17.685549999999999</v>
      </c>
      <c r="R37" s="64">
        <f t="shared" ref="R37:R42" si="28">+T37-S37</f>
        <v>17.683333333333334</v>
      </c>
      <c r="S37" s="64">
        <f t="shared" ref="S37:S42" si="29">+T37/6</f>
        <v>3.5366666666666666</v>
      </c>
      <c r="T37" s="103">
        <f t="shared" ref="T37:T59" si="30">ROUND(Q37*$T$10,2)</f>
        <v>21.22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46.8</v>
      </c>
      <c r="I38" s="64">
        <f t="shared" si="24"/>
        <v>11.7</v>
      </c>
      <c r="J38" s="64">
        <f>ROUND(0.14*0.95,2)</f>
        <v>0.13</v>
      </c>
      <c r="K38" s="100">
        <f t="shared" si="25"/>
        <v>7.61</v>
      </c>
      <c r="L38" s="64">
        <f t="shared" si="26"/>
        <v>1.6742000000000001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21.996314999999999</v>
      </c>
      <c r="P38" s="45">
        <f t="shared" si="10"/>
        <v>0.99</v>
      </c>
      <c r="Q38" s="64">
        <f t="shared" ref="Q38:Q42" si="32">SUM(O38+P38)</f>
        <v>22.986314999999998</v>
      </c>
      <c r="R38" s="64">
        <f t="shared" si="28"/>
        <v>22.983333333333331</v>
      </c>
      <c r="S38" s="64">
        <f t="shared" si="29"/>
        <v>4.5966666666666667</v>
      </c>
      <c r="T38" s="103">
        <f t="shared" si="30"/>
        <v>27.58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46.8</v>
      </c>
      <c r="I39" s="64">
        <f t="shared" si="24"/>
        <v>11.7</v>
      </c>
      <c r="J39" s="64">
        <f>ROUND(0.2*0.95,2)</f>
        <v>0.19</v>
      </c>
      <c r="K39" s="100">
        <f t="shared" si="25"/>
        <v>11.12</v>
      </c>
      <c r="L39" s="64">
        <f t="shared" si="26"/>
        <v>2.4463999999999997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32.145644999999995</v>
      </c>
      <c r="P39" s="45">
        <f t="shared" si="10"/>
        <v>1.45</v>
      </c>
      <c r="Q39" s="64">
        <f t="shared" si="32"/>
        <v>33.595644999999998</v>
      </c>
      <c r="R39" s="64">
        <f t="shared" si="28"/>
        <v>33.591666666666669</v>
      </c>
      <c r="S39" s="64">
        <f t="shared" si="29"/>
        <v>6.7183333333333337</v>
      </c>
      <c r="T39" s="103">
        <f t="shared" si="30"/>
        <v>40.31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46.8</v>
      </c>
      <c r="I40" s="64">
        <f t="shared" si="24"/>
        <v>11.7</v>
      </c>
      <c r="J40" s="64">
        <f>ROUND((0.2+0.11)*0.95,2)</f>
        <v>0.28999999999999998</v>
      </c>
      <c r="K40" s="100">
        <f t="shared" si="25"/>
        <v>16.97</v>
      </c>
      <c r="L40" s="64">
        <f t="shared" si="26"/>
        <v>3.7333999999999996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49.061194999999998</v>
      </c>
      <c r="P40" s="45">
        <f t="shared" si="10"/>
        <v>2.2200000000000002</v>
      </c>
      <c r="Q40" s="64">
        <f t="shared" si="32"/>
        <v>51.281194999999997</v>
      </c>
      <c r="R40" s="64">
        <f t="shared" si="28"/>
        <v>51.283333333333331</v>
      </c>
      <c r="S40" s="64">
        <f t="shared" si="29"/>
        <v>10.256666666666666</v>
      </c>
      <c r="T40" s="103">
        <f t="shared" si="30"/>
        <v>61.54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46.8</v>
      </c>
      <c r="I41" s="64">
        <f t="shared" si="24"/>
        <v>11.7</v>
      </c>
      <c r="J41" s="64">
        <f>ROUND((0.2+0.14)*0.95,2)</f>
        <v>0.32</v>
      </c>
      <c r="K41" s="100">
        <f t="shared" si="25"/>
        <v>18.72</v>
      </c>
      <c r="L41" s="64">
        <f t="shared" si="26"/>
        <v>4.1183999999999994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54.129759999999997</v>
      </c>
      <c r="P41" s="45">
        <f t="shared" si="10"/>
        <v>2.4500000000000002</v>
      </c>
      <c r="Q41" s="64">
        <f t="shared" si="32"/>
        <v>56.57976</v>
      </c>
      <c r="R41" s="64">
        <f t="shared" si="28"/>
        <v>56.583333333333336</v>
      </c>
      <c r="S41" s="64">
        <f t="shared" si="29"/>
        <v>11.316666666666668</v>
      </c>
      <c r="T41" s="103">
        <f t="shared" si="30"/>
        <v>67.900000000000006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46.8</v>
      </c>
      <c r="I42" s="64">
        <f t="shared" si="24"/>
        <v>11.7</v>
      </c>
      <c r="J42" s="64">
        <f>ROUND((0.2+0.2)*0.95,2)</f>
        <v>0.38</v>
      </c>
      <c r="K42" s="100">
        <f t="shared" si="25"/>
        <v>22.23</v>
      </c>
      <c r="L42" s="64">
        <f t="shared" si="26"/>
        <v>4.8906000000000001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64.279089999999997</v>
      </c>
      <c r="P42" s="45">
        <f t="shared" si="10"/>
        <v>2.91</v>
      </c>
      <c r="Q42" s="64">
        <f t="shared" si="32"/>
        <v>67.189089999999993</v>
      </c>
      <c r="R42" s="64">
        <f t="shared" si="28"/>
        <v>67.191666666666663</v>
      </c>
      <c r="S42" s="64">
        <f t="shared" si="29"/>
        <v>13.438333333333333</v>
      </c>
      <c r="T42" s="103">
        <f t="shared" si="30"/>
        <v>80.63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46.8</v>
      </c>
      <c r="I44" s="64">
        <f t="shared" si="24"/>
        <v>11.7</v>
      </c>
      <c r="J44" s="64">
        <f>ROUND(0.03*0.95,2)</f>
        <v>0.03</v>
      </c>
      <c r="K44" s="100">
        <f t="shared" ref="K44:K52" si="34">ROUND((H44+I44)*J44,2)</f>
        <v>1.76</v>
      </c>
      <c r="L44" s="64">
        <f t="shared" ref="L44:L52" si="35">(K44*$L$10)</f>
        <v>0.38719999999999999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5.0807649999999995</v>
      </c>
      <c r="P44" s="45">
        <f t="shared" si="10"/>
        <v>0.23</v>
      </c>
      <c r="Q44" s="64">
        <f t="shared" ref="Q44:Q52" si="38">SUM(O44+P44)</f>
        <v>5.310765</v>
      </c>
      <c r="R44" s="64">
        <f>+T44-S44</f>
        <v>5.3083333333333336</v>
      </c>
      <c r="S44" s="64">
        <f>+T44/6</f>
        <v>1.0616666666666668</v>
      </c>
      <c r="T44" s="103">
        <f t="shared" si="30"/>
        <v>6.37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46.8</v>
      </c>
      <c r="I45" s="64">
        <f t="shared" si="24"/>
        <v>11.7</v>
      </c>
      <c r="J45" s="64">
        <f>ROUND(0.05*0.95,2)</f>
        <v>0.05</v>
      </c>
      <c r="K45" s="100">
        <f t="shared" si="34"/>
        <v>2.93</v>
      </c>
      <c r="L45" s="64">
        <f t="shared" si="35"/>
        <v>0.64460000000000006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8.4638749999999998</v>
      </c>
      <c r="P45" s="45">
        <f t="shared" si="10"/>
        <v>0.38</v>
      </c>
      <c r="Q45" s="64">
        <f t="shared" si="38"/>
        <v>8.8438750000000006</v>
      </c>
      <c r="R45" s="64">
        <f>+T45-S45</f>
        <v>8.8416666666666668</v>
      </c>
      <c r="S45" s="64">
        <f>+T45/6</f>
        <v>1.7683333333333333</v>
      </c>
      <c r="T45" s="103">
        <f t="shared" si="30"/>
        <v>10.61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46.8</v>
      </c>
      <c r="I46" s="64">
        <f t="shared" si="24"/>
        <v>11.7</v>
      </c>
      <c r="J46" s="64">
        <f>ROUND(0.07*0.95,2)</f>
        <v>7.0000000000000007E-2</v>
      </c>
      <c r="K46" s="100">
        <f t="shared" si="34"/>
        <v>4.0999999999999996</v>
      </c>
      <c r="L46" s="64">
        <f t="shared" si="35"/>
        <v>0.90199999999999991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11.846984999999998</v>
      </c>
      <c r="P46" s="45">
        <f t="shared" si="10"/>
        <v>0.54</v>
      </c>
      <c r="Q46" s="64">
        <f t="shared" si="38"/>
        <v>12.386984999999999</v>
      </c>
      <c r="R46" s="64">
        <f t="shared" ref="R46:R52" si="39">+T46-S46</f>
        <v>12.383333333333333</v>
      </c>
      <c r="S46" s="64">
        <f t="shared" ref="S46:S52" si="40">+T46/6</f>
        <v>2.4766666666666666</v>
      </c>
      <c r="T46" s="103">
        <f t="shared" si="30"/>
        <v>14.86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52.53</v>
      </c>
      <c r="I47" s="64">
        <f t="shared" si="24"/>
        <v>13.13</v>
      </c>
      <c r="J47" s="64">
        <f>ROUND(2*0.95,2)</f>
        <v>1.9</v>
      </c>
      <c r="K47" s="100">
        <f t="shared" si="34"/>
        <v>124.75</v>
      </c>
      <c r="L47" s="64">
        <f t="shared" si="35"/>
        <v>27.445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337.98745000000002</v>
      </c>
      <c r="P47" s="45">
        <f t="shared" si="10"/>
        <v>14.54</v>
      </c>
      <c r="Q47" s="64">
        <f t="shared" si="38"/>
        <v>352.52745000000004</v>
      </c>
      <c r="R47" s="64">
        <f t="shared" si="39"/>
        <v>352.52499999999998</v>
      </c>
      <c r="S47" s="64">
        <f t="shared" si="40"/>
        <v>70.504999999999995</v>
      </c>
      <c r="T47" s="103">
        <f t="shared" si="30"/>
        <v>423.03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52.53</v>
      </c>
      <c r="I48" s="64">
        <f t="shared" si="24"/>
        <v>13.13</v>
      </c>
      <c r="J48" s="64">
        <f>ROUND((2*1.2)*0.95,2)</f>
        <v>2.2799999999999998</v>
      </c>
      <c r="K48" s="100">
        <f t="shared" si="34"/>
        <v>149.69999999999999</v>
      </c>
      <c r="L48" s="64">
        <f t="shared" si="35"/>
        <v>32.933999999999997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405.58493999999996</v>
      </c>
      <c r="P48" s="45">
        <f t="shared" si="10"/>
        <v>17.440000000000001</v>
      </c>
      <c r="Q48" s="64">
        <f t="shared" si="38"/>
        <v>423.02493999999996</v>
      </c>
      <c r="R48" s="64">
        <f t="shared" si="39"/>
        <v>423.02499999999998</v>
      </c>
      <c r="S48" s="64">
        <f t="shared" si="40"/>
        <v>84.605000000000004</v>
      </c>
      <c r="T48" s="103">
        <f t="shared" si="30"/>
        <v>507.63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46.8</v>
      </c>
      <c r="I49" s="64">
        <f t="shared" si="24"/>
        <v>11.7</v>
      </c>
      <c r="J49" s="64">
        <f>ROUND(0.05*0.95,2)</f>
        <v>0.05</v>
      </c>
      <c r="K49" s="100">
        <f t="shared" si="34"/>
        <v>2.93</v>
      </c>
      <c r="L49" s="64">
        <f t="shared" si="35"/>
        <v>0.64460000000000006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8.4638749999999998</v>
      </c>
      <c r="P49" s="45">
        <f t="shared" si="10"/>
        <v>0.38</v>
      </c>
      <c r="Q49" s="64">
        <f t="shared" si="38"/>
        <v>8.8438750000000006</v>
      </c>
      <c r="R49" s="64">
        <f t="shared" si="39"/>
        <v>8.8416666666666668</v>
      </c>
      <c r="S49" s="64">
        <f t="shared" si="40"/>
        <v>1.7683333333333333</v>
      </c>
      <c r="T49" s="103">
        <f t="shared" si="30"/>
        <v>10.61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46.8</v>
      </c>
      <c r="I50" s="64">
        <f t="shared" si="24"/>
        <v>11.7</v>
      </c>
      <c r="J50" s="64">
        <f>ROUND((0.05*0.8)*0.95,2)</f>
        <v>0.04</v>
      </c>
      <c r="K50" s="100">
        <f t="shared" si="34"/>
        <v>2.34</v>
      </c>
      <c r="L50" s="64">
        <f t="shared" si="35"/>
        <v>0.51479999999999992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6.7662199999999997</v>
      </c>
      <c r="P50" s="45">
        <f t="shared" si="10"/>
        <v>0.31</v>
      </c>
      <c r="Q50" s="64">
        <f t="shared" si="38"/>
        <v>7.0762199999999993</v>
      </c>
      <c r="R50" s="64">
        <f t="shared" si="39"/>
        <v>7.0750000000000002</v>
      </c>
      <c r="S50" s="64">
        <f t="shared" si="40"/>
        <v>1.415</v>
      </c>
      <c r="T50" s="103">
        <f t="shared" si="30"/>
        <v>8.49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46.8</v>
      </c>
      <c r="I51" s="64">
        <f t="shared" si="24"/>
        <v>11.7</v>
      </c>
      <c r="J51" s="64">
        <f>ROUND((0.05*1.2)*0.95,2)</f>
        <v>0.06</v>
      </c>
      <c r="K51" s="100">
        <f t="shared" si="34"/>
        <v>3.51</v>
      </c>
      <c r="L51" s="64">
        <f t="shared" si="35"/>
        <v>0.7722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10.149329999999999</v>
      </c>
      <c r="P51" s="45">
        <f t="shared" si="10"/>
        <v>0.46</v>
      </c>
      <c r="Q51" s="64">
        <f t="shared" si="38"/>
        <v>10.60933</v>
      </c>
      <c r="R51" s="64">
        <f t="shared" si="39"/>
        <v>10.608333333333334</v>
      </c>
      <c r="S51" s="64">
        <f t="shared" si="40"/>
        <v>2.1216666666666666</v>
      </c>
      <c r="T51" s="103">
        <f t="shared" si="30"/>
        <v>12.73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46.8</v>
      </c>
      <c r="I52" s="64">
        <f t="shared" si="24"/>
        <v>11.7</v>
      </c>
      <c r="J52" s="64">
        <f>ROUND(0.05*0.95,2)</f>
        <v>0.05</v>
      </c>
      <c r="K52" s="100">
        <f t="shared" si="34"/>
        <v>2.93</v>
      </c>
      <c r="L52" s="64">
        <f t="shared" si="35"/>
        <v>0.64460000000000006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8.4638749999999998</v>
      </c>
      <c r="P52" s="45">
        <f t="shared" si="10"/>
        <v>0.38</v>
      </c>
      <c r="Q52" s="64">
        <f t="shared" si="38"/>
        <v>8.8438750000000006</v>
      </c>
      <c r="R52" s="64">
        <f t="shared" si="39"/>
        <v>8.8416666666666668</v>
      </c>
      <c r="S52" s="64">
        <f t="shared" si="40"/>
        <v>1.7683333333333333</v>
      </c>
      <c r="T52" s="103">
        <f t="shared" si="30"/>
        <v>10.61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46.8</v>
      </c>
      <c r="I54" s="64">
        <f t="shared" si="24"/>
        <v>11.7</v>
      </c>
      <c r="J54" s="64">
        <f>ROUND(0.26*0.95,2)</f>
        <v>0.25</v>
      </c>
      <c r="K54" s="100">
        <f t="shared" ref="K54:K59" si="43">ROUND((H54+I54)*J54,2)</f>
        <v>14.63</v>
      </c>
      <c r="L54" s="64">
        <f t="shared" ref="L54:L59" si="44">(K54*$L$10)</f>
        <v>3.2186000000000003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42.294974999999994</v>
      </c>
      <c r="P54" s="45">
        <f t="shared" si="10"/>
        <v>1.91</v>
      </c>
      <c r="Q54" s="64">
        <f t="shared" ref="Q54:Q59" si="47">SUM(O54+P54)</f>
        <v>44.20497499999999</v>
      </c>
      <c r="R54" s="64">
        <f t="shared" ref="R54:R59" si="48">+T54-S54</f>
        <v>44.208333333333329</v>
      </c>
      <c r="S54" s="64">
        <f t="shared" ref="S54:S59" si="49">+T54/6</f>
        <v>8.8416666666666668</v>
      </c>
      <c r="T54" s="103">
        <f t="shared" si="30"/>
        <v>53.05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46.8</v>
      </c>
      <c r="I55" s="64">
        <f t="shared" si="24"/>
        <v>11.7</v>
      </c>
      <c r="J55" s="64">
        <f>ROUND(0.05*0.95,2)</f>
        <v>0.05</v>
      </c>
      <c r="K55" s="100">
        <f t="shared" si="43"/>
        <v>2.93</v>
      </c>
      <c r="L55" s="64">
        <f t="shared" si="44"/>
        <v>0.64460000000000006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8.4638749999999998</v>
      </c>
      <c r="P55" s="45">
        <f t="shared" si="10"/>
        <v>0.38</v>
      </c>
      <c r="Q55" s="64">
        <f t="shared" si="47"/>
        <v>8.8438750000000006</v>
      </c>
      <c r="R55" s="64">
        <f t="shared" si="48"/>
        <v>8.8416666666666668</v>
      </c>
      <c r="S55" s="64">
        <f t="shared" si="49"/>
        <v>1.7683333333333333</v>
      </c>
      <c r="T55" s="103">
        <f t="shared" si="30"/>
        <v>10.61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46.8</v>
      </c>
      <c r="I56" s="64">
        <f t="shared" si="24"/>
        <v>11.7</v>
      </c>
      <c r="J56" s="64">
        <f>ROUND(0.08*0.95,2)</f>
        <v>0.08</v>
      </c>
      <c r="K56" s="100">
        <f t="shared" si="43"/>
        <v>4.68</v>
      </c>
      <c r="L56" s="64">
        <f t="shared" si="44"/>
        <v>1.0295999999999998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13.532439999999999</v>
      </c>
      <c r="P56" s="45">
        <f t="shared" si="10"/>
        <v>0.61</v>
      </c>
      <c r="Q56" s="64">
        <f t="shared" si="47"/>
        <v>14.142439999999999</v>
      </c>
      <c r="R56" s="64">
        <f t="shared" si="48"/>
        <v>14.141666666666666</v>
      </c>
      <c r="S56" s="64">
        <f t="shared" si="49"/>
        <v>2.8283333333333331</v>
      </c>
      <c r="T56" s="103">
        <f t="shared" si="30"/>
        <v>16.97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46.8</v>
      </c>
      <c r="I57" s="64">
        <f t="shared" si="24"/>
        <v>11.7</v>
      </c>
      <c r="J57" s="64">
        <f>ROUND((0.08*1.2)*0.95,2)</f>
        <v>0.09</v>
      </c>
      <c r="K57" s="100">
        <f t="shared" si="43"/>
        <v>5.27</v>
      </c>
      <c r="L57" s="64">
        <f t="shared" si="44"/>
        <v>1.1594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15.230094999999999</v>
      </c>
      <c r="P57" s="45">
        <f t="shared" si="10"/>
        <v>0.69</v>
      </c>
      <c r="Q57" s="64">
        <f t="shared" si="47"/>
        <v>15.920094999999998</v>
      </c>
      <c r="R57" s="64">
        <f t="shared" si="48"/>
        <v>15.916666666666668</v>
      </c>
      <c r="S57" s="64">
        <f t="shared" si="49"/>
        <v>3.1833333333333336</v>
      </c>
      <c r="T57" s="103">
        <f t="shared" si="30"/>
        <v>19.100000000000001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46.8</v>
      </c>
      <c r="I58" s="64">
        <f t="shared" si="24"/>
        <v>11.7</v>
      </c>
      <c r="J58" s="64">
        <f>ROUND(0.06*0.95,2)</f>
        <v>0.06</v>
      </c>
      <c r="K58" s="100">
        <f t="shared" si="43"/>
        <v>3.51</v>
      </c>
      <c r="L58" s="64">
        <f t="shared" si="44"/>
        <v>0.7722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10.149329999999999</v>
      </c>
      <c r="P58" s="45">
        <f t="shared" si="10"/>
        <v>0.46</v>
      </c>
      <c r="Q58" s="64">
        <f t="shared" si="47"/>
        <v>10.60933</v>
      </c>
      <c r="R58" s="64">
        <f t="shared" si="48"/>
        <v>10.608333333333334</v>
      </c>
      <c r="S58" s="64">
        <f t="shared" si="49"/>
        <v>2.1216666666666666</v>
      </c>
      <c r="T58" s="103">
        <f t="shared" si="30"/>
        <v>12.73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46.8</v>
      </c>
      <c r="I59" s="64">
        <f t="shared" si="24"/>
        <v>11.7</v>
      </c>
      <c r="J59" s="64">
        <f>ROUND((0.06*1.2)*0.95,2)</f>
        <v>7.0000000000000007E-2</v>
      </c>
      <c r="K59" s="100">
        <f t="shared" si="43"/>
        <v>4.0999999999999996</v>
      </c>
      <c r="L59" s="64">
        <f t="shared" si="44"/>
        <v>0.90199999999999991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11.846984999999998</v>
      </c>
      <c r="P59" s="45">
        <f t="shared" si="10"/>
        <v>0.54</v>
      </c>
      <c r="Q59" s="64">
        <f t="shared" si="47"/>
        <v>12.386984999999999</v>
      </c>
      <c r="R59" s="64">
        <f t="shared" si="48"/>
        <v>12.383333333333333</v>
      </c>
      <c r="S59" s="64">
        <f t="shared" si="49"/>
        <v>2.4766666666666666</v>
      </c>
      <c r="T59" s="103">
        <f t="shared" si="30"/>
        <v>14.86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46.8</v>
      </c>
      <c r="I62" s="64">
        <f>ROUND(H62*$I$10,2)</f>
        <v>11.7</v>
      </c>
      <c r="J62" s="64">
        <f>ROUND(0.53*0.95,2)</f>
        <v>0.5</v>
      </c>
      <c r="K62" s="100">
        <f>ROUND((H62+I62)*J62,2)</f>
        <v>29.25</v>
      </c>
      <c r="L62" s="64">
        <f t="shared" ref="L62:L64" si="51">(K62*$L$10)</f>
        <v>6.4349999999999996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84.577749999999995</v>
      </c>
      <c r="P62" s="45">
        <f t="shared" si="10"/>
        <v>3.83</v>
      </c>
      <c r="Q62" s="64">
        <f>SUM(O62+P62)</f>
        <v>88.407749999999993</v>
      </c>
      <c r="R62" s="64">
        <f t="shared" ref="R62:R64" si="53">+T62-S62</f>
        <v>88.408333333333331</v>
      </c>
      <c r="S62" s="64">
        <f t="shared" ref="S62:S64" si="54">+T62/6</f>
        <v>17.681666666666668</v>
      </c>
      <c r="T62" s="103">
        <f>ROUND(Q62*$T$10,2)</f>
        <v>106.09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46.8</v>
      </c>
      <c r="I63" s="64">
        <f>ROUND(H63*$I$10,2)</f>
        <v>11.7</v>
      </c>
      <c r="J63" s="64">
        <f>ROUND(0.3*0.95,2)</f>
        <v>0.28999999999999998</v>
      </c>
      <c r="K63" s="100">
        <f>ROUND((H63+I63)*J63,2)</f>
        <v>16.97</v>
      </c>
      <c r="L63" s="64">
        <f t="shared" si="51"/>
        <v>3.7333999999999996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49.061194999999998</v>
      </c>
      <c r="P63" s="45">
        <f t="shared" si="10"/>
        <v>2.2200000000000002</v>
      </c>
      <c r="Q63" s="64">
        <f>SUM(O63+P63)</f>
        <v>51.281194999999997</v>
      </c>
      <c r="R63" s="64">
        <f t="shared" si="53"/>
        <v>51.283333333333331</v>
      </c>
      <c r="S63" s="64">
        <f t="shared" si="54"/>
        <v>10.256666666666666</v>
      </c>
      <c r="T63" s="103">
        <f>ROUND(Q63*$T$10,2)</f>
        <v>61.54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46.8</v>
      </c>
      <c r="I64" s="64">
        <f>ROUND(H64*$I$10,2)</f>
        <v>11.7</v>
      </c>
      <c r="J64" s="64">
        <f>ROUND(0.09*0.95,2)</f>
        <v>0.09</v>
      </c>
      <c r="K64" s="100">
        <f>ROUND((H64+I64)*J64,2)</f>
        <v>5.27</v>
      </c>
      <c r="L64" s="64">
        <f t="shared" si="51"/>
        <v>1.1594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15.230094999999999</v>
      </c>
      <c r="P64" s="45">
        <f t="shared" si="10"/>
        <v>0.69</v>
      </c>
      <c r="Q64" s="64">
        <f>SUM(O64+P64)</f>
        <v>15.920094999999998</v>
      </c>
      <c r="R64" s="64">
        <f t="shared" si="53"/>
        <v>15.916666666666668</v>
      </c>
      <c r="S64" s="64">
        <f t="shared" si="54"/>
        <v>3.1833333333333336</v>
      </c>
      <c r="T64" s="103">
        <f>ROUND(Q64*$T$10,2)</f>
        <v>19.100000000000001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46.8</v>
      </c>
      <c r="I67" s="64">
        <f t="shared" ref="I67:I93" si="56">ROUND(H67*$I$10,2)</f>
        <v>11.7</v>
      </c>
      <c r="J67" s="64">
        <f>ROUND((0.53*1.2)*0.95,2)</f>
        <v>0.6</v>
      </c>
      <c r="K67" s="100">
        <f>ROUND((H67+I67)*J67,2)</f>
        <v>35.1</v>
      </c>
      <c r="L67" s="64">
        <f t="shared" ref="L67:L69" si="57">(K67*$L$10)</f>
        <v>7.7220000000000004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101.4933</v>
      </c>
      <c r="P67" s="45">
        <f t="shared" si="10"/>
        <v>4.59</v>
      </c>
      <c r="Q67" s="64">
        <f>SUM(O67+P67)</f>
        <v>106.08330000000001</v>
      </c>
      <c r="R67" s="64">
        <f t="shared" ref="R67:R69" si="59">+T67-S67</f>
        <v>106.08333333333333</v>
      </c>
      <c r="S67" s="64">
        <f t="shared" ref="S67:S69" si="60">+T67/6</f>
        <v>21.216666666666665</v>
      </c>
      <c r="T67" s="103">
        <f t="shared" ref="T67:T93" si="61">ROUND(Q67*$T$10,2)</f>
        <v>127.3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46.8</v>
      </c>
      <c r="I68" s="64">
        <f t="shared" si="56"/>
        <v>11.7</v>
      </c>
      <c r="J68" s="64">
        <f>ROUND((0.3*1.2)*0.95,2)</f>
        <v>0.34</v>
      </c>
      <c r="K68" s="100">
        <f>ROUND((H68+I68)*J68,2)</f>
        <v>19.89</v>
      </c>
      <c r="L68" s="64">
        <f t="shared" si="57"/>
        <v>4.3757999999999999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57.512869999999999</v>
      </c>
      <c r="P68" s="45">
        <f t="shared" si="10"/>
        <v>2.6</v>
      </c>
      <c r="Q68" s="64">
        <f>SUM(O68+P68)</f>
        <v>60.112870000000001</v>
      </c>
      <c r="R68" s="64">
        <f t="shared" si="59"/>
        <v>60.116666666666667</v>
      </c>
      <c r="S68" s="64">
        <f t="shared" si="60"/>
        <v>12.023333333333333</v>
      </c>
      <c r="T68" s="103">
        <f t="shared" si="61"/>
        <v>72.14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46.8</v>
      </c>
      <c r="I69" s="64">
        <f t="shared" si="56"/>
        <v>11.7</v>
      </c>
      <c r="J69" s="64">
        <f>ROUND((0.09*1.2)*0.95,2)</f>
        <v>0.1</v>
      </c>
      <c r="K69" s="100">
        <f>ROUND((H69+I69)*J69,2)</f>
        <v>5.85</v>
      </c>
      <c r="L69" s="64">
        <f t="shared" si="57"/>
        <v>1.2869999999999999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16.91555</v>
      </c>
      <c r="P69" s="45">
        <f t="shared" si="10"/>
        <v>0.77</v>
      </c>
      <c r="Q69" s="64">
        <f>SUM(O69+P69)</f>
        <v>17.685549999999999</v>
      </c>
      <c r="R69" s="64">
        <f t="shared" si="59"/>
        <v>17.683333333333334</v>
      </c>
      <c r="S69" s="64">
        <f t="shared" si="60"/>
        <v>3.5366666666666666</v>
      </c>
      <c r="T69" s="103">
        <f t="shared" si="61"/>
        <v>21.22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49.66</v>
      </c>
      <c r="I72" s="64">
        <f t="shared" si="56"/>
        <v>12.42</v>
      </c>
      <c r="J72" s="64">
        <f>ROUND(0.5*0.95,2)</f>
        <v>0.48</v>
      </c>
      <c r="K72" s="100">
        <f>ROUND((H72+I72)*J72,2)</f>
        <v>29.8</v>
      </c>
      <c r="L72" s="64">
        <f t="shared" ref="L72:L73" si="62">(K72*$L$10)</f>
        <v>6.556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83.293039999999991</v>
      </c>
      <c r="P72" s="45">
        <f t="shared" si="10"/>
        <v>3.67</v>
      </c>
      <c r="Q72" s="64">
        <f>SUM(O72+P72)</f>
        <v>86.963039999999992</v>
      </c>
      <c r="R72" s="64">
        <f t="shared" ref="R72:R73" si="64">+T72-S72</f>
        <v>86.966666666666669</v>
      </c>
      <c r="S72" s="64">
        <f t="shared" ref="S72:S73" si="65">+T72/6</f>
        <v>17.393333333333334</v>
      </c>
      <c r="T72" s="103">
        <f t="shared" si="61"/>
        <v>104.36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49.66</v>
      </c>
      <c r="I73" s="64">
        <f t="shared" si="56"/>
        <v>12.42</v>
      </c>
      <c r="J73" s="64">
        <f>ROUND(1.4*0.95,2)</f>
        <v>1.33</v>
      </c>
      <c r="K73" s="100">
        <f>ROUND((H73+I73)*J73,2)</f>
        <v>82.57</v>
      </c>
      <c r="L73" s="64">
        <f t="shared" si="62"/>
        <v>18.165399999999998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230.79011500000001</v>
      </c>
      <c r="P73" s="45">
        <f t="shared" si="10"/>
        <v>10.17</v>
      </c>
      <c r="Q73" s="64">
        <f>SUM(O73+P73)</f>
        <v>240.960115</v>
      </c>
      <c r="R73" s="64">
        <f t="shared" si="64"/>
        <v>240.95833333333331</v>
      </c>
      <c r="S73" s="64">
        <f t="shared" si="65"/>
        <v>48.191666666666663</v>
      </c>
      <c r="T73" s="103">
        <f t="shared" si="61"/>
        <v>289.14999999999998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49.66</v>
      </c>
      <c r="I75" s="64">
        <f t="shared" si="56"/>
        <v>12.42</v>
      </c>
      <c r="J75" s="64">
        <f>ROUND(0.5*0.95,2)</f>
        <v>0.48</v>
      </c>
      <c r="K75" s="100">
        <f>ROUND((H75+I75)*J75,2)</f>
        <v>29.8</v>
      </c>
      <c r="L75" s="64">
        <f t="shared" ref="L75:L76" si="66">(K75*$L$10)</f>
        <v>6.556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83.293039999999991</v>
      </c>
      <c r="P75" s="45">
        <f t="shared" si="10"/>
        <v>3.67</v>
      </c>
      <c r="Q75" s="64">
        <f>SUM(O75+P75)</f>
        <v>86.963039999999992</v>
      </c>
      <c r="R75" s="64">
        <f t="shared" ref="R75:R76" si="68">+T75-S75</f>
        <v>86.966666666666669</v>
      </c>
      <c r="S75" s="64">
        <f t="shared" ref="S75:S76" si="69">+T75/6</f>
        <v>17.393333333333334</v>
      </c>
      <c r="T75" s="103">
        <f t="shared" si="61"/>
        <v>104.36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49.66</v>
      </c>
      <c r="I76" s="64">
        <f t="shared" si="56"/>
        <v>12.42</v>
      </c>
      <c r="J76" s="64">
        <f>ROUND(1.6*0.95,2)</f>
        <v>1.52</v>
      </c>
      <c r="K76" s="100">
        <f>ROUND((H76+I76)*J76,2)</f>
        <v>94.36</v>
      </c>
      <c r="L76" s="64">
        <f t="shared" si="66"/>
        <v>20.7592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263.75316000000004</v>
      </c>
      <c r="P76" s="45">
        <f t="shared" si="10"/>
        <v>11.63</v>
      </c>
      <c r="Q76" s="64">
        <f>SUM(O76+P76)</f>
        <v>275.38316000000003</v>
      </c>
      <c r="R76" s="64">
        <f t="shared" si="68"/>
        <v>275.38333333333333</v>
      </c>
      <c r="S76" s="64">
        <f t="shared" si="69"/>
        <v>55.076666666666661</v>
      </c>
      <c r="T76" s="103">
        <f t="shared" si="61"/>
        <v>330.46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49.66</v>
      </c>
      <c r="I78" s="64">
        <f t="shared" si="56"/>
        <v>12.42</v>
      </c>
      <c r="J78" s="64">
        <f>ROUND(1.38*0.95,2)</f>
        <v>1.31</v>
      </c>
      <c r="K78" s="100">
        <f>ROUND((H78+I78)*J78,2)</f>
        <v>81.319999999999993</v>
      </c>
      <c r="L78" s="64">
        <f t="shared" ref="L78:L81" si="70">(K78*$L$10)</f>
        <v>17.8904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227.309405</v>
      </c>
      <c r="P78" s="45">
        <f t="shared" si="10"/>
        <v>10.02</v>
      </c>
      <c r="Q78" s="64">
        <f>SUM(O78+P78)</f>
        <v>237.32940500000001</v>
      </c>
      <c r="R78" s="64">
        <f t="shared" ref="R78:R81" si="72">+T78-S78</f>
        <v>237.33333333333334</v>
      </c>
      <c r="S78" s="64">
        <f t="shared" ref="S78:S81" si="73">+T78/6</f>
        <v>47.466666666666669</v>
      </c>
      <c r="T78" s="103">
        <f t="shared" si="61"/>
        <v>284.8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49.66</v>
      </c>
      <c r="I79" s="64">
        <f t="shared" si="56"/>
        <v>12.42</v>
      </c>
      <c r="J79" s="64">
        <f>ROUND(1.68*0.95,2)</f>
        <v>1.6</v>
      </c>
      <c r="K79" s="100">
        <f>ROUND((H79+I79)*J79,2)</f>
        <v>99.33</v>
      </c>
      <c r="L79" s="64">
        <f t="shared" si="70"/>
        <v>21.852599999999999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277.63939999999997</v>
      </c>
      <c r="P79" s="45">
        <f t="shared" si="10"/>
        <v>12.24</v>
      </c>
      <c r="Q79" s="64">
        <f>SUM(O79+P79)</f>
        <v>289.87939999999998</v>
      </c>
      <c r="R79" s="64">
        <f t="shared" si="72"/>
        <v>289.88333333333333</v>
      </c>
      <c r="S79" s="64">
        <f t="shared" si="73"/>
        <v>57.976666666666667</v>
      </c>
      <c r="T79" s="103">
        <f t="shared" si="61"/>
        <v>347.86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49.66</v>
      </c>
      <c r="I80" s="64">
        <f t="shared" si="56"/>
        <v>12.42</v>
      </c>
      <c r="J80" s="64">
        <f>ROUND(1.91*0.95,2)</f>
        <v>1.81</v>
      </c>
      <c r="K80" s="100">
        <f>ROUND((H80+I80)*J80,2)</f>
        <v>112.36</v>
      </c>
      <c r="L80" s="64">
        <f t="shared" si="70"/>
        <v>24.719200000000001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314.07095500000003</v>
      </c>
      <c r="P80" s="45">
        <f t="shared" si="10"/>
        <v>13.85</v>
      </c>
      <c r="Q80" s="64">
        <f>SUM(O80+P80)</f>
        <v>327.92095500000005</v>
      </c>
      <c r="R80" s="64">
        <f t="shared" si="72"/>
        <v>327.92500000000001</v>
      </c>
      <c r="S80" s="64">
        <f t="shared" si="73"/>
        <v>65.584999999999994</v>
      </c>
      <c r="T80" s="103">
        <f t="shared" si="61"/>
        <v>393.51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49.66</v>
      </c>
      <c r="I81" s="64">
        <f t="shared" si="56"/>
        <v>12.42</v>
      </c>
      <c r="J81" s="64">
        <f>ROUND(2.2*0.95,2)</f>
        <v>2.09</v>
      </c>
      <c r="K81" s="100">
        <f>ROUND((H81+I81)*J81,2)</f>
        <v>129.75</v>
      </c>
      <c r="L81" s="64">
        <f t="shared" si="70"/>
        <v>28.545000000000002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362.666695</v>
      </c>
      <c r="P81" s="45">
        <f t="shared" si="10"/>
        <v>15.99</v>
      </c>
      <c r="Q81" s="64">
        <f>SUM(O81+P81)</f>
        <v>378.65669500000001</v>
      </c>
      <c r="R81" s="64">
        <f t="shared" si="72"/>
        <v>378.6583333333333</v>
      </c>
      <c r="S81" s="64">
        <f t="shared" si="73"/>
        <v>75.731666666666669</v>
      </c>
      <c r="T81" s="103">
        <f t="shared" si="61"/>
        <v>454.39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49.66</v>
      </c>
      <c r="I83" s="64">
        <f t="shared" si="56"/>
        <v>12.42</v>
      </c>
      <c r="J83" s="64">
        <f>ROUND(0.57*0.95,2)</f>
        <v>0.54</v>
      </c>
      <c r="K83" s="100">
        <f>ROUND((H83+I83)*J83,2)</f>
        <v>33.520000000000003</v>
      </c>
      <c r="L83" s="64">
        <f t="shared" ref="L83:L85" si="74">(K83*$L$10)</f>
        <v>7.3744000000000005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93.698570000000004</v>
      </c>
      <c r="P83" s="45">
        <f t="shared" si="10"/>
        <v>4.13</v>
      </c>
      <c r="Q83" s="64">
        <f>SUM(O83+P83)</f>
        <v>97.828569999999999</v>
      </c>
      <c r="R83" s="64">
        <f t="shared" ref="R83:R85" si="76">+T83-S83</f>
        <v>97.825000000000003</v>
      </c>
      <c r="S83" s="64">
        <f t="shared" ref="S83:S85" si="77">+T83/6</f>
        <v>19.565000000000001</v>
      </c>
      <c r="T83" s="103">
        <f t="shared" si="61"/>
        <v>117.39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49.66</v>
      </c>
      <c r="I84" s="64">
        <f t="shared" si="56"/>
        <v>12.42</v>
      </c>
      <c r="J84" s="64">
        <f>ROUND(0.62*0.95,2)</f>
        <v>0.59</v>
      </c>
      <c r="K84" s="100">
        <f>ROUND((H84+I84)*J84,2)</f>
        <v>36.630000000000003</v>
      </c>
      <c r="L84" s="64">
        <f t="shared" si="74"/>
        <v>8.0586000000000002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102.38204499999999</v>
      </c>
      <c r="P84" s="45">
        <f t="shared" si="10"/>
        <v>4.51</v>
      </c>
      <c r="Q84" s="64">
        <f>SUM(O84+P84)</f>
        <v>106.892045</v>
      </c>
      <c r="R84" s="64">
        <f t="shared" si="76"/>
        <v>106.89166666666668</v>
      </c>
      <c r="S84" s="64">
        <f t="shared" si="77"/>
        <v>21.378333333333334</v>
      </c>
      <c r="T84" s="103">
        <f t="shared" si="61"/>
        <v>128.27000000000001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49.66</v>
      </c>
      <c r="I85" s="64">
        <f t="shared" si="56"/>
        <v>12.42</v>
      </c>
      <c r="J85" s="64">
        <f>ROUND(0.83*0.95,2)</f>
        <v>0.79</v>
      </c>
      <c r="K85" s="100">
        <f>ROUND((H85+I85)*J85,2)</f>
        <v>49.04</v>
      </c>
      <c r="L85" s="64">
        <f t="shared" si="74"/>
        <v>10.7888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137.07934500000002</v>
      </c>
      <c r="P85" s="45">
        <f t="shared" si="10"/>
        <v>6.04</v>
      </c>
      <c r="Q85" s="64">
        <f>SUM(O85+P85)</f>
        <v>143.11934500000001</v>
      </c>
      <c r="R85" s="64">
        <f t="shared" si="76"/>
        <v>143.11666666666667</v>
      </c>
      <c r="S85" s="64">
        <f t="shared" si="77"/>
        <v>28.623333333333335</v>
      </c>
      <c r="T85" s="103">
        <f t="shared" si="61"/>
        <v>171.74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49.66</v>
      </c>
      <c r="I87" s="64">
        <f t="shared" si="56"/>
        <v>12.42</v>
      </c>
      <c r="J87" s="64">
        <f>ROUND((0.25*1.2)*0.95,2)</f>
        <v>0.28999999999999998</v>
      </c>
      <c r="K87" s="100">
        <f>ROUND((H87+I87)*J87,2)</f>
        <v>18</v>
      </c>
      <c r="L87" s="64">
        <f>(K87*$L$10)</f>
        <v>3.96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50.317795000000004</v>
      </c>
      <c r="P87" s="45">
        <f t="shared" ref="P87:P150" si="79">ROUND(J87*$P$10,2)</f>
        <v>2.2200000000000002</v>
      </c>
      <c r="Q87" s="64">
        <f>SUM(O87+P87)</f>
        <v>52.537795000000003</v>
      </c>
      <c r="R87" s="64">
        <f>+T87-S87</f>
        <v>52.541666666666664</v>
      </c>
      <c r="S87" s="64">
        <f>+T87/6</f>
        <v>10.508333333333333</v>
      </c>
      <c r="T87" s="103">
        <f t="shared" si="61"/>
        <v>63.05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49.66</v>
      </c>
      <c r="I89" s="64">
        <f t="shared" si="56"/>
        <v>12.42</v>
      </c>
      <c r="J89" s="64">
        <f>ROUND((0.5*1.2)*0.95,2)</f>
        <v>0.56999999999999995</v>
      </c>
      <c r="K89" s="100">
        <f>ROUND((H89+I89)*J89,2)</f>
        <v>35.39</v>
      </c>
      <c r="L89" s="64">
        <f t="shared" ref="L89:L90" si="80">(K89*$L$10)</f>
        <v>7.7858000000000001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98.913534999999996</v>
      </c>
      <c r="P89" s="45">
        <f t="shared" si="79"/>
        <v>4.3600000000000003</v>
      </c>
      <c r="Q89" s="64">
        <f>SUM(O89+P89)</f>
        <v>103.273535</v>
      </c>
      <c r="R89" s="64">
        <f t="shared" ref="R89:R90" si="82">+T89-S89</f>
        <v>103.27500000000001</v>
      </c>
      <c r="S89" s="64">
        <f t="shared" ref="S89:S90" si="83">+T89/6</f>
        <v>20.655000000000001</v>
      </c>
      <c r="T89" s="103">
        <f t="shared" si="61"/>
        <v>123.93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49.66</v>
      </c>
      <c r="I90" s="64">
        <f t="shared" si="56"/>
        <v>12.42</v>
      </c>
      <c r="J90" s="64">
        <f>ROUND((1.4*1.2)*0.95,2)</f>
        <v>1.6</v>
      </c>
      <c r="K90" s="100">
        <f>ROUND((H90+I90)*J90,2)</f>
        <v>99.33</v>
      </c>
      <c r="L90" s="64">
        <f t="shared" si="80"/>
        <v>21.852599999999999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277.63939999999997</v>
      </c>
      <c r="P90" s="45">
        <f t="shared" si="79"/>
        <v>12.24</v>
      </c>
      <c r="Q90" s="64">
        <f>SUM(O90+P90)</f>
        <v>289.87939999999998</v>
      </c>
      <c r="R90" s="64">
        <f t="shared" si="82"/>
        <v>289.88333333333333</v>
      </c>
      <c r="S90" s="64">
        <f t="shared" si="83"/>
        <v>57.976666666666667</v>
      </c>
      <c r="T90" s="103">
        <f t="shared" si="61"/>
        <v>347.86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49.66</v>
      </c>
      <c r="I92" s="64">
        <f t="shared" si="56"/>
        <v>12.42</v>
      </c>
      <c r="J92" s="64">
        <f>ROUND((0.5*1.2)*0.95,2)</f>
        <v>0.56999999999999995</v>
      </c>
      <c r="K92" s="100">
        <f>ROUND((H92+I92)*J92,2)</f>
        <v>35.39</v>
      </c>
      <c r="L92" s="64">
        <f t="shared" ref="L92:L93" si="84">(K92*$L$10)</f>
        <v>7.7858000000000001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98.913534999999996</v>
      </c>
      <c r="P92" s="45">
        <f t="shared" si="79"/>
        <v>4.3600000000000003</v>
      </c>
      <c r="Q92" s="64">
        <f>SUM(O92+P92)</f>
        <v>103.273535</v>
      </c>
      <c r="R92" s="64">
        <f t="shared" ref="R92:R93" si="86">+T92-S92</f>
        <v>103.27500000000001</v>
      </c>
      <c r="S92" s="64">
        <f t="shared" ref="S92:S93" si="87">+T92/6</f>
        <v>20.655000000000001</v>
      </c>
      <c r="T92" s="103">
        <f t="shared" si="61"/>
        <v>123.93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49.66</v>
      </c>
      <c r="I93" s="64">
        <f t="shared" si="56"/>
        <v>12.42</v>
      </c>
      <c r="J93" s="64">
        <f>ROUND((1.6*1.2)*0.95,2)</f>
        <v>1.82</v>
      </c>
      <c r="K93" s="100">
        <f>ROUND((H93+I93)*J93,2)</f>
        <v>112.99</v>
      </c>
      <c r="L93" s="64">
        <f t="shared" si="84"/>
        <v>24.857799999999997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315.81741</v>
      </c>
      <c r="P93" s="45">
        <f t="shared" si="79"/>
        <v>13.92</v>
      </c>
      <c r="Q93" s="64">
        <f>SUM(O93+P93)</f>
        <v>329.73741000000001</v>
      </c>
      <c r="R93" s="64">
        <f t="shared" si="86"/>
        <v>329.73333333333335</v>
      </c>
      <c r="S93" s="64">
        <f t="shared" si="87"/>
        <v>65.946666666666673</v>
      </c>
      <c r="T93" s="103">
        <f t="shared" si="61"/>
        <v>395.68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55.39</v>
      </c>
      <c r="I95" s="64">
        <f>ROUND(H95*$I$10,2)</f>
        <v>13.85</v>
      </c>
      <c r="J95" s="64">
        <f>ROUND(0.38*0.95,2)</f>
        <v>0.36</v>
      </c>
      <c r="K95" s="100">
        <f>ROUND((H95+I95)*J95,2)</f>
        <v>24.93</v>
      </c>
      <c r="L95" s="64">
        <f t="shared" ref="L95:L96" si="88">(K95*$L$10)</f>
        <v>5.4846000000000004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65.617380000000011</v>
      </c>
      <c r="P95" s="45">
        <f t="shared" si="79"/>
        <v>2.75</v>
      </c>
      <c r="Q95" s="64">
        <f>SUM(O95+P95)</f>
        <v>68.367380000000011</v>
      </c>
      <c r="R95" s="64">
        <f t="shared" ref="R95:R96" si="90">+T95-S95</f>
        <v>68.366666666666674</v>
      </c>
      <c r="S95" s="64">
        <f t="shared" ref="S95:S96" si="91">+T95/6</f>
        <v>13.673333333333334</v>
      </c>
      <c r="T95" s="103">
        <f t="shared" ref="T95:T96" si="92">ROUND(Q95*$T$10,2)</f>
        <v>82.04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55.39</v>
      </c>
      <c r="I96" s="64">
        <f>ROUND(H96*$I$10,2)</f>
        <v>13.85</v>
      </c>
      <c r="J96" s="64">
        <f>ROUND(0.32*0.95,2)</f>
        <v>0.3</v>
      </c>
      <c r="K96" s="100">
        <f>ROUND((H96+I96)*J96,2)</f>
        <v>20.77</v>
      </c>
      <c r="L96" s="64">
        <f t="shared" si="88"/>
        <v>4.5693999999999999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54.675049999999999</v>
      </c>
      <c r="P96" s="45">
        <f t="shared" si="79"/>
        <v>2.2999999999999998</v>
      </c>
      <c r="Q96" s="64">
        <f>SUM(O96+P96)</f>
        <v>56.975049999999996</v>
      </c>
      <c r="R96" s="64">
        <f t="shared" si="90"/>
        <v>56.975000000000001</v>
      </c>
      <c r="S96" s="64">
        <f t="shared" si="91"/>
        <v>11.395000000000001</v>
      </c>
      <c r="T96" s="103">
        <f t="shared" si="92"/>
        <v>68.37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68.760000000000005</v>
      </c>
      <c r="I98" s="64">
        <f t="shared" ref="I98:I101" si="93">ROUND(H98*$I$10,2)</f>
        <v>17.190000000000001</v>
      </c>
      <c r="J98" s="64">
        <f>ROUND((1.5*0.95)/100,2)</f>
        <v>0.01</v>
      </c>
      <c r="K98" s="100">
        <f>ROUND((H98+I98)*J98,2)</f>
        <v>0.86</v>
      </c>
      <c r="L98" s="64">
        <f t="shared" ref="L98:L101" si="94">(K98*$L$10)</f>
        <v>0.18920000000000001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2.0270549999999998</v>
      </c>
      <c r="P98" s="45">
        <f t="shared" si="79"/>
        <v>0.08</v>
      </c>
      <c r="Q98" s="64">
        <f>SUM(O98+P98)</f>
        <v>2.1070549999999999</v>
      </c>
      <c r="R98" s="64">
        <f t="shared" ref="R98:R101" si="96">+T98-S98</f>
        <v>2.1083333333333334</v>
      </c>
      <c r="S98" s="64">
        <f t="shared" ref="S98:S101" si="97">+T98/6</f>
        <v>0.42166666666666663</v>
      </c>
      <c r="T98" s="103">
        <f t="shared" ref="T98:T101" si="98">ROUND(Q98*$T$10,2)</f>
        <v>2.5299999999999998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68.760000000000005</v>
      </c>
      <c r="I99" s="64">
        <f t="shared" si="93"/>
        <v>17.190000000000001</v>
      </c>
      <c r="J99" s="64">
        <f>ROUND((3.9*0.95)/100,2)</f>
        <v>0.04</v>
      </c>
      <c r="K99" s="100">
        <f>ROUND((H99+I99)*J99,2)</f>
        <v>3.44</v>
      </c>
      <c r="L99" s="64">
        <f t="shared" si="94"/>
        <v>0.75680000000000003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8.1082199999999993</v>
      </c>
      <c r="P99" s="45">
        <f t="shared" si="79"/>
        <v>0.31</v>
      </c>
      <c r="Q99" s="64">
        <f>SUM(O99+P99)</f>
        <v>8.4182199999999998</v>
      </c>
      <c r="R99" s="64">
        <f t="shared" si="96"/>
        <v>8.4166666666666661</v>
      </c>
      <c r="S99" s="64">
        <f t="shared" si="97"/>
        <v>1.6833333333333333</v>
      </c>
      <c r="T99" s="103">
        <f t="shared" si="98"/>
        <v>10.1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57.3</v>
      </c>
      <c r="I100" s="44">
        <f t="shared" si="93"/>
        <v>14.33</v>
      </c>
      <c r="J100" s="44">
        <f>ROUND(1.5*0.95,2)</f>
        <v>1.43</v>
      </c>
      <c r="K100" s="43">
        <f>ROUND((H100+I100)*J100,2)</f>
        <v>102.43</v>
      </c>
      <c r="L100" s="44">
        <f t="shared" si="94"/>
        <v>22.534600000000001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264.797865</v>
      </c>
      <c r="P100" s="45">
        <f t="shared" si="79"/>
        <v>10.94</v>
      </c>
      <c r="Q100" s="44">
        <f>SUM(O100+P100)</f>
        <v>275.737865</v>
      </c>
      <c r="R100" s="44">
        <f t="shared" si="96"/>
        <v>275.74166666666667</v>
      </c>
      <c r="S100" s="44">
        <f t="shared" si="97"/>
        <v>55.148333333333333</v>
      </c>
      <c r="T100" s="65">
        <f t="shared" si="98"/>
        <v>330.89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52.53</v>
      </c>
      <c r="I101" s="64">
        <f t="shared" si="93"/>
        <v>13.13</v>
      </c>
      <c r="J101" s="64">
        <f>ROUND(0.13*0.95,2)</f>
        <v>0.12</v>
      </c>
      <c r="K101" s="100">
        <f>ROUND((H101+I101)*J101,2)</f>
        <v>7.88</v>
      </c>
      <c r="L101" s="64">
        <f t="shared" si="94"/>
        <v>1.7336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21.347859999999997</v>
      </c>
      <c r="P101" s="45">
        <f t="shared" si="79"/>
        <v>0.92</v>
      </c>
      <c r="Q101" s="64">
        <f>SUM(O101+P101)</f>
        <v>22.267859999999999</v>
      </c>
      <c r="R101" s="64">
        <f t="shared" si="96"/>
        <v>22.266666666666666</v>
      </c>
      <c r="S101" s="64">
        <f t="shared" si="97"/>
        <v>4.4533333333333331</v>
      </c>
      <c r="T101" s="103">
        <f t="shared" si="98"/>
        <v>26.72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52.53</v>
      </c>
      <c r="I105" s="44">
        <f>ROUND(H105*$I$10,2)</f>
        <v>13.13</v>
      </c>
      <c r="J105" s="44">
        <f>ROUND(0.6*0.95,2)</f>
        <v>0.56999999999999995</v>
      </c>
      <c r="K105" s="43">
        <f t="shared" ref="K105:K112" si="100">ROUND((H105+I105)*J105,2)</f>
        <v>37.43</v>
      </c>
      <c r="L105" s="44">
        <f t="shared" ref="L105:L112" si="101">(K105*$L$10)</f>
        <v>8.2346000000000004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101.40233499999999</v>
      </c>
      <c r="P105" s="45">
        <f t="shared" si="79"/>
        <v>4.3600000000000003</v>
      </c>
      <c r="Q105" s="44">
        <f t="shared" ref="Q105:Q112" si="104">SUM(O105+P105)</f>
        <v>105.76233499999999</v>
      </c>
      <c r="R105" s="44">
        <f t="shared" ref="R105:R112" si="105">+T105-S105</f>
        <v>105.75833333333333</v>
      </c>
      <c r="S105" s="44">
        <f t="shared" ref="S105:S112" si="106">+T105/6</f>
        <v>21.151666666666667</v>
      </c>
      <c r="T105" s="65">
        <f t="shared" ref="T105:T112" si="107">ROUND(Q105*$T$10,2)</f>
        <v>126.91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52.53</v>
      </c>
      <c r="I106" s="44">
        <f t="shared" ref="I106:I112" si="109">ROUND(H106*$I$10,2)</f>
        <v>13.13</v>
      </c>
      <c r="J106" s="44">
        <f>ROUND((0.6*1.8)*0.95,2)</f>
        <v>1.03</v>
      </c>
      <c r="K106" s="43">
        <f t="shared" si="100"/>
        <v>67.63</v>
      </c>
      <c r="L106" s="44">
        <f t="shared" si="101"/>
        <v>14.878599999999999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183.22766499999997</v>
      </c>
      <c r="P106" s="45">
        <f t="shared" si="79"/>
        <v>7.88</v>
      </c>
      <c r="Q106" s="44">
        <f t="shared" si="104"/>
        <v>191.10766499999997</v>
      </c>
      <c r="R106" s="44">
        <f t="shared" si="105"/>
        <v>191.10833333333335</v>
      </c>
      <c r="S106" s="44">
        <f t="shared" si="106"/>
        <v>38.221666666666671</v>
      </c>
      <c r="T106" s="65">
        <f t="shared" si="107"/>
        <v>229.33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52.53</v>
      </c>
      <c r="I107" s="44">
        <f t="shared" si="109"/>
        <v>13.13</v>
      </c>
      <c r="J107" s="44">
        <f>ROUND(0.9*0.95,2)</f>
        <v>0.86</v>
      </c>
      <c r="K107" s="43">
        <f t="shared" si="100"/>
        <v>56.47</v>
      </c>
      <c r="L107" s="44">
        <f t="shared" si="101"/>
        <v>12.423399999999999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152.98893000000001</v>
      </c>
      <c r="P107" s="45">
        <f t="shared" si="79"/>
        <v>6.58</v>
      </c>
      <c r="Q107" s="44">
        <f t="shared" si="104"/>
        <v>159.56893000000002</v>
      </c>
      <c r="R107" s="44">
        <f t="shared" si="105"/>
        <v>159.56666666666666</v>
      </c>
      <c r="S107" s="44">
        <f t="shared" si="106"/>
        <v>31.91333333333333</v>
      </c>
      <c r="T107" s="65">
        <f t="shared" si="107"/>
        <v>191.48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52.53</v>
      </c>
      <c r="I108" s="44">
        <f t="shared" si="109"/>
        <v>13.13</v>
      </c>
      <c r="J108" s="44">
        <f>ROUND((0.9*1.8)*0.95,2)</f>
        <v>1.54</v>
      </c>
      <c r="K108" s="43">
        <f t="shared" si="100"/>
        <v>101.12</v>
      </c>
      <c r="L108" s="44">
        <f t="shared" si="101"/>
        <v>22.246400000000001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273.95606999999995</v>
      </c>
      <c r="P108" s="45">
        <f t="shared" si="79"/>
        <v>11.78</v>
      </c>
      <c r="Q108" s="44">
        <f t="shared" si="104"/>
        <v>285.73606999999993</v>
      </c>
      <c r="R108" s="44">
        <f t="shared" si="105"/>
        <v>285.73333333333335</v>
      </c>
      <c r="S108" s="44">
        <f t="shared" si="106"/>
        <v>57.146666666666668</v>
      </c>
      <c r="T108" s="65">
        <f t="shared" si="107"/>
        <v>342.88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52.53</v>
      </c>
      <c r="I109" s="44">
        <f t="shared" si="109"/>
        <v>13.13</v>
      </c>
      <c r="J109" s="44">
        <f>ROUND(1.2*0.95,2)</f>
        <v>1.1399999999999999</v>
      </c>
      <c r="K109" s="43">
        <f t="shared" si="100"/>
        <v>74.849999999999994</v>
      </c>
      <c r="L109" s="44">
        <f t="shared" si="101"/>
        <v>16.466999999999999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202.79246999999998</v>
      </c>
      <c r="P109" s="45">
        <f t="shared" si="79"/>
        <v>8.7200000000000006</v>
      </c>
      <c r="Q109" s="44">
        <f t="shared" si="104"/>
        <v>211.51246999999998</v>
      </c>
      <c r="R109" s="44">
        <f t="shared" si="105"/>
        <v>211.50833333333333</v>
      </c>
      <c r="S109" s="44">
        <f t="shared" si="106"/>
        <v>42.301666666666669</v>
      </c>
      <c r="T109" s="65">
        <f t="shared" si="107"/>
        <v>253.81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52.53</v>
      </c>
      <c r="I110" s="44">
        <f t="shared" si="109"/>
        <v>13.13</v>
      </c>
      <c r="J110" s="44">
        <f>ROUND((1.2*1.8)*0.95,2)</f>
        <v>2.0499999999999998</v>
      </c>
      <c r="K110" s="43">
        <f t="shared" si="100"/>
        <v>134.6</v>
      </c>
      <c r="L110" s="44">
        <f t="shared" si="101"/>
        <v>29.611999999999998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364.67227499999996</v>
      </c>
      <c r="P110" s="45">
        <f t="shared" si="79"/>
        <v>15.68</v>
      </c>
      <c r="Q110" s="44">
        <f t="shared" si="104"/>
        <v>380.35227499999996</v>
      </c>
      <c r="R110" s="44">
        <f t="shared" si="105"/>
        <v>380.35</v>
      </c>
      <c r="S110" s="44">
        <f t="shared" si="106"/>
        <v>76.070000000000007</v>
      </c>
      <c r="T110" s="65">
        <f t="shared" si="107"/>
        <v>456.42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52.53</v>
      </c>
      <c r="I111" s="44">
        <f t="shared" si="109"/>
        <v>13.13</v>
      </c>
      <c r="J111" s="44">
        <f>ROUND(0.4*0.95,2)</f>
        <v>0.38</v>
      </c>
      <c r="K111" s="43">
        <f t="shared" si="100"/>
        <v>24.95</v>
      </c>
      <c r="L111" s="44">
        <f t="shared" si="101"/>
        <v>5.4889999999999999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67.597490000000008</v>
      </c>
      <c r="P111" s="45">
        <f t="shared" si="79"/>
        <v>2.91</v>
      </c>
      <c r="Q111" s="44">
        <f t="shared" si="104"/>
        <v>70.507490000000004</v>
      </c>
      <c r="R111" s="44">
        <f t="shared" si="105"/>
        <v>70.508333333333326</v>
      </c>
      <c r="S111" s="44">
        <f t="shared" si="106"/>
        <v>14.101666666666667</v>
      </c>
      <c r="T111" s="65">
        <f t="shared" si="107"/>
        <v>84.61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52.53</v>
      </c>
      <c r="I112" s="44">
        <f t="shared" si="109"/>
        <v>13.13</v>
      </c>
      <c r="J112" s="44">
        <f>ROUND((0.4*1.8)*0.95,2)</f>
        <v>0.68</v>
      </c>
      <c r="K112" s="43">
        <f t="shared" si="100"/>
        <v>44.65</v>
      </c>
      <c r="L112" s="44">
        <f t="shared" si="101"/>
        <v>9.8230000000000004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120.96714</v>
      </c>
      <c r="P112" s="45">
        <f t="shared" si="79"/>
        <v>5.2</v>
      </c>
      <c r="Q112" s="44">
        <f t="shared" si="104"/>
        <v>126.16714</v>
      </c>
      <c r="R112" s="44">
        <f t="shared" si="105"/>
        <v>126.16666666666667</v>
      </c>
      <c r="S112" s="44">
        <f t="shared" si="106"/>
        <v>25.233333333333334</v>
      </c>
      <c r="T112" s="65">
        <f t="shared" si="107"/>
        <v>151.4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55.39</v>
      </c>
      <c r="I114" s="44">
        <f>ROUND(H114*$I$10,2)</f>
        <v>13.85</v>
      </c>
      <c r="J114" s="44">
        <f>ROUND(3.51*0.95,2)</f>
        <v>3.33</v>
      </c>
      <c r="K114" s="43">
        <f t="shared" ref="K114:K122" si="110">ROUND((H114+I114)*J114,2)</f>
        <v>230.57</v>
      </c>
      <c r="L114" s="44">
        <f t="shared" ref="L114:L122" si="111">(K114*$L$10)</f>
        <v>50.7254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606.92111499999999</v>
      </c>
      <c r="P114" s="45">
        <f t="shared" si="79"/>
        <v>25.47</v>
      </c>
      <c r="Q114" s="44">
        <f t="shared" ref="Q114:Q122" si="114">SUM(O114+P114)</f>
        <v>632.39111500000001</v>
      </c>
      <c r="R114" s="44">
        <f t="shared" ref="R114:R122" si="115">+T114-S114</f>
        <v>632.39166666666665</v>
      </c>
      <c r="S114" s="44">
        <f t="shared" ref="S114:S122" si="116">+T114/6</f>
        <v>126.47833333333334</v>
      </c>
      <c r="T114" s="65">
        <f t="shared" ref="T114:T122" si="117">ROUND(Q114*$T$10,2)</f>
        <v>758.87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55.39</v>
      </c>
      <c r="I115" s="44">
        <f t="shared" ref="I115:I122" si="119">ROUND(H115*$I$10,2)</f>
        <v>13.85</v>
      </c>
      <c r="J115" s="44">
        <f>ROUND((3.51*1.8)*0.95,2)</f>
        <v>6</v>
      </c>
      <c r="K115" s="43">
        <f t="shared" si="110"/>
        <v>415.44</v>
      </c>
      <c r="L115" s="44">
        <f t="shared" si="111"/>
        <v>91.396799999999999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1093.5498</v>
      </c>
      <c r="P115" s="45">
        <f t="shared" si="79"/>
        <v>45.9</v>
      </c>
      <c r="Q115" s="44">
        <f t="shared" si="114"/>
        <v>1139.4498000000001</v>
      </c>
      <c r="R115" s="44">
        <f t="shared" si="115"/>
        <v>1139.4499999999998</v>
      </c>
      <c r="S115" s="44">
        <f t="shared" si="116"/>
        <v>227.89</v>
      </c>
      <c r="T115" s="65">
        <f>ROUND(Q115*$T$10,2)</f>
        <v>1367.34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55.39</v>
      </c>
      <c r="I116" s="44">
        <f t="shared" si="119"/>
        <v>13.85</v>
      </c>
      <c r="J116" s="44">
        <f>ROUND(5.38*0.95,2)</f>
        <v>5.1100000000000003</v>
      </c>
      <c r="K116" s="43">
        <f t="shared" si="110"/>
        <v>353.82</v>
      </c>
      <c r="L116" s="44">
        <f t="shared" si="111"/>
        <v>77.840400000000002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931.34430499999985</v>
      </c>
      <c r="P116" s="45">
        <f t="shared" si="79"/>
        <v>39.090000000000003</v>
      </c>
      <c r="Q116" s="44">
        <f t="shared" si="114"/>
        <v>970.43430499999988</v>
      </c>
      <c r="R116" s="44">
        <f t="shared" si="115"/>
        <v>970.43333333333328</v>
      </c>
      <c r="S116" s="44">
        <f t="shared" si="116"/>
        <v>194.08666666666667</v>
      </c>
      <c r="T116" s="65">
        <f t="shared" si="117"/>
        <v>1164.52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55.39</v>
      </c>
      <c r="I117" s="44">
        <f t="shared" si="119"/>
        <v>13.85</v>
      </c>
      <c r="J117" s="44">
        <f>ROUND((5.38*1.8)*0.95,2)</f>
        <v>9.1999999999999993</v>
      </c>
      <c r="K117" s="43">
        <f t="shared" si="110"/>
        <v>637.01</v>
      </c>
      <c r="L117" s="44">
        <f t="shared" si="111"/>
        <v>140.1422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1676.7787999999998</v>
      </c>
      <c r="P117" s="45">
        <f t="shared" si="79"/>
        <v>70.38</v>
      </c>
      <c r="Q117" s="44">
        <f t="shared" si="114"/>
        <v>1747.1587999999997</v>
      </c>
      <c r="R117" s="44">
        <f t="shared" si="115"/>
        <v>1747.1583333333335</v>
      </c>
      <c r="S117" s="44">
        <f t="shared" si="116"/>
        <v>349.43166666666667</v>
      </c>
      <c r="T117" s="65">
        <f t="shared" si="117"/>
        <v>2096.59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55.39</v>
      </c>
      <c r="I118" s="44">
        <f t="shared" si="119"/>
        <v>13.85</v>
      </c>
      <c r="J118" s="44">
        <f>ROUND(7.02*0.95,2)</f>
        <v>6.67</v>
      </c>
      <c r="K118" s="43">
        <f t="shared" si="110"/>
        <v>461.83</v>
      </c>
      <c r="L118" s="44">
        <f t="shared" si="111"/>
        <v>101.6026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1215.661885</v>
      </c>
      <c r="P118" s="45">
        <f t="shared" si="79"/>
        <v>51.03</v>
      </c>
      <c r="Q118" s="44">
        <f t="shared" si="114"/>
        <v>1266.691885</v>
      </c>
      <c r="R118" s="44">
        <f t="shared" si="115"/>
        <v>1266.6916666666666</v>
      </c>
      <c r="S118" s="44">
        <f t="shared" si="116"/>
        <v>253.33833333333334</v>
      </c>
      <c r="T118" s="65">
        <f t="shared" si="117"/>
        <v>1520.03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55.39</v>
      </c>
      <c r="I119" s="44">
        <f t="shared" si="119"/>
        <v>13.85</v>
      </c>
      <c r="J119" s="44">
        <f>ROUND((7.02*1.8)*0.95,2)</f>
        <v>12</v>
      </c>
      <c r="K119" s="43">
        <f t="shared" si="110"/>
        <v>830.88</v>
      </c>
      <c r="L119" s="44">
        <f t="shared" si="111"/>
        <v>182.7936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2187.0996</v>
      </c>
      <c r="P119" s="45">
        <f t="shared" si="79"/>
        <v>91.8</v>
      </c>
      <c r="Q119" s="44">
        <f t="shared" si="114"/>
        <v>2278.8996000000002</v>
      </c>
      <c r="R119" s="44">
        <f t="shared" si="115"/>
        <v>2278.8999999999996</v>
      </c>
      <c r="S119" s="44">
        <f t="shared" si="116"/>
        <v>455.78</v>
      </c>
      <c r="T119" s="65">
        <f t="shared" si="117"/>
        <v>2734.68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52.53</v>
      </c>
      <c r="I120" s="44">
        <f t="shared" si="119"/>
        <v>13.13</v>
      </c>
      <c r="J120" s="44">
        <f>ROUND(2.2*0.95,2)</f>
        <v>2.09</v>
      </c>
      <c r="K120" s="43">
        <f t="shared" si="110"/>
        <v>137.22999999999999</v>
      </c>
      <c r="L120" s="44">
        <f t="shared" si="111"/>
        <v>30.190599999999996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371.79229499999997</v>
      </c>
      <c r="P120" s="45">
        <f t="shared" si="79"/>
        <v>15.99</v>
      </c>
      <c r="Q120" s="44">
        <f t="shared" si="114"/>
        <v>387.78229499999998</v>
      </c>
      <c r="R120" s="44">
        <f t="shared" si="115"/>
        <v>387.7833333333333</v>
      </c>
      <c r="S120" s="44">
        <f t="shared" si="116"/>
        <v>77.556666666666658</v>
      </c>
      <c r="T120" s="65">
        <f t="shared" si="117"/>
        <v>465.34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52.53</v>
      </c>
      <c r="I121" s="44">
        <f t="shared" si="119"/>
        <v>13.13</v>
      </c>
      <c r="J121" s="44">
        <f>ROUND((2.2*1.8)*0.95,2)</f>
        <v>3.76</v>
      </c>
      <c r="K121" s="43">
        <f t="shared" si="110"/>
        <v>246.88</v>
      </c>
      <c r="L121" s="44">
        <f t="shared" si="111"/>
        <v>54.313600000000001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668.86707999999987</v>
      </c>
      <c r="P121" s="45">
        <f t="shared" si="79"/>
        <v>28.76</v>
      </c>
      <c r="Q121" s="44">
        <f t="shared" si="114"/>
        <v>697.62707999999986</v>
      </c>
      <c r="R121" s="44">
        <f t="shared" si="115"/>
        <v>697.625</v>
      </c>
      <c r="S121" s="44">
        <f t="shared" si="116"/>
        <v>139.52500000000001</v>
      </c>
      <c r="T121" s="65">
        <f t="shared" si="117"/>
        <v>837.15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55.39</v>
      </c>
      <c r="I122" s="44">
        <f t="shared" si="119"/>
        <v>13.85</v>
      </c>
      <c r="J122" s="44">
        <f>ROUND(4.32*0.95,2)</f>
        <v>4.0999999999999996</v>
      </c>
      <c r="K122" s="43">
        <f t="shared" si="110"/>
        <v>283.88</v>
      </c>
      <c r="L122" s="44">
        <f t="shared" si="111"/>
        <v>62.453600000000002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747.25414999999987</v>
      </c>
      <c r="P122" s="45">
        <f t="shared" si="79"/>
        <v>31.37</v>
      </c>
      <c r="Q122" s="44">
        <f t="shared" si="114"/>
        <v>778.62414999999987</v>
      </c>
      <c r="R122" s="44">
        <f t="shared" si="115"/>
        <v>778.625</v>
      </c>
      <c r="S122" s="44">
        <f t="shared" si="116"/>
        <v>155.72499999999999</v>
      </c>
      <c r="T122" s="65">
        <f t="shared" si="117"/>
        <v>934.35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55.39</v>
      </c>
      <c r="I126" s="234">
        <f t="shared" ref="I126:I131" si="120">ROUND(H126*$I$10,2)</f>
        <v>13.85</v>
      </c>
      <c r="J126" s="44">
        <f>ROUND(13*0.95,2)</f>
        <v>12.35</v>
      </c>
      <c r="K126" s="235">
        <f t="shared" ref="K126:K131" si="121">ROUND((H126+I126)*J126,2)</f>
        <v>855.11</v>
      </c>
      <c r="L126" s="234">
        <f t="shared" ref="L126:L131" si="122">(K126*$L$10)</f>
        <v>188.1242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2250.8851249999998</v>
      </c>
      <c r="P126" s="236">
        <f t="shared" si="79"/>
        <v>94.48</v>
      </c>
      <c r="Q126" s="234">
        <f t="shared" ref="Q126:Q131" si="125">SUM(O126+P126)</f>
        <v>2345.3651249999998</v>
      </c>
      <c r="R126" s="234">
        <f t="shared" ref="R126:R131" si="126">+T126-S126</f>
        <v>2345.3666666666668</v>
      </c>
      <c r="S126" s="234">
        <f t="shared" ref="S126:S131" si="127">+T126/6</f>
        <v>469.07333333333332</v>
      </c>
      <c r="T126" s="237">
        <f t="shared" ref="T126:T131" si="128">ROUND(Q126*$T$10,2)</f>
        <v>2814.44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55.39</v>
      </c>
      <c r="I127" s="234">
        <f t="shared" si="120"/>
        <v>13.85</v>
      </c>
      <c r="J127" s="44">
        <f>ROUND((13*1.95)*0.95,2)</f>
        <v>24.08</v>
      </c>
      <c r="K127" s="235">
        <f t="shared" si="121"/>
        <v>1667.3</v>
      </c>
      <c r="L127" s="234">
        <f t="shared" si="122"/>
        <v>366.80599999999998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4388.7808399999994</v>
      </c>
      <c r="P127" s="236">
        <f t="shared" si="79"/>
        <v>184.21</v>
      </c>
      <c r="Q127" s="234">
        <f t="shared" si="125"/>
        <v>4572.9908399999995</v>
      </c>
      <c r="R127" s="234">
        <f t="shared" si="126"/>
        <v>4572.9916666666668</v>
      </c>
      <c r="S127" s="234">
        <f t="shared" si="127"/>
        <v>914.59833333333336</v>
      </c>
      <c r="T127" s="237">
        <f t="shared" si="128"/>
        <v>5487.59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55.39</v>
      </c>
      <c r="I128" s="234">
        <f t="shared" si="120"/>
        <v>13.85</v>
      </c>
      <c r="J128" s="44">
        <f>ROUND(19.5*0.95,2)</f>
        <v>18.53</v>
      </c>
      <c r="K128" s="235">
        <f t="shared" si="121"/>
        <v>1283.02</v>
      </c>
      <c r="L128" s="234">
        <f t="shared" si="122"/>
        <v>282.26440000000002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3377.2497150000004</v>
      </c>
      <c r="P128" s="236">
        <f t="shared" si="79"/>
        <v>141.75</v>
      </c>
      <c r="Q128" s="234">
        <f t="shared" si="125"/>
        <v>3518.9997150000004</v>
      </c>
      <c r="R128" s="234">
        <f t="shared" si="126"/>
        <v>3519</v>
      </c>
      <c r="S128" s="234">
        <f t="shared" si="127"/>
        <v>703.80000000000007</v>
      </c>
      <c r="T128" s="237">
        <f t="shared" si="128"/>
        <v>4222.8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55.39</v>
      </c>
      <c r="I129" s="234">
        <f t="shared" si="120"/>
        <v>13.85</v>
      </c>
      <c r="J129" s="44">
        <f>ROUND((19.5*1.95)*0.95,2)</f>
        <v>36.119999999999997</v>
      </c>
      <c r="K129" s="235">
        <f t="shared" si="121"/>
        <v>2500.9499999999998</v>
      </c>
      <c r="L129" s="234">
        <f t="shared" si="122"/>
        <v>550.20899999999995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6583.1712600000001</v>
      </c>
      <c r="P129" s="236">
        <f t="shared" si="79"/>
        <v>276.32</v>
      </c>
      <c r="Q129" s="234">
        <f t="shared" si="125"/>
        <v>6859.4912599999998</v>
      </c>
      <c r="R129" s="234">
        <f t="shared" si="126"/>
        <v>6859.4916666666659</v>
      </c>
      <c r="S129" s="234">
        <f t="shared" si="127"/>
        <v>1371.8983333333333</v>
      </c>
      <c r="T129" s="237">
        <f t="shared" si="128"/>
        <v>8231.39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55.39</v>
      </c>
      <c r="I130" s="234">
        <f t="shared" si="120"/>
        <v>13.85</v>
      </c>
      <c r="J130" s="44">
        <f>ROUND(26*0.95,2)</f>
        <v>24.7</v>
      </c>
      <c r="K130" s="235">
        <f t="shared" si="121"/>
        <v>1710.23</v>
      </c>
      <c r="L130" s="234">
        <f t="shared" si="122"/>
        <v>376.25060000000002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4501.7824499999997</v>
      </c>
      <c r="P130" s="236">
        <f t="shared" si="79"/>
        <v>188.96</v>
      </c>
      <c r="Q130" s="234">
        <f t="shared" si="125"/>
        <v>4690.7424499999997</v>
      </c>
      <c r="R130" s="234">
        <f t="shared" si="126"/>
        <v>4690.7416666666668</v>
      </c>
      <c r="S130" s="234">
        <f t="shared" si="127"/>
        <v>938.14833333333343</v>
      </c>
      <c r="T130" s="237">
        <f t="shared" si="128"/>
        <v>5628.89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55.39</v>
      </c>
      <c r="I131" s="234">
        <f t="shared" si="120"/>
        <v>13.85</v>
      </c>
      <c r="J131" s="44">
        <f>ROUND((26*1.95)*0.95,2)</f>
        <v>48.17</v>
      </c>
      <c r="K131" s="235">
        <f t="shared" si="121"/>
        <v>3335.29</v>
      </c>
      <c r="L131" s="234">
        <f t="shared" si="122"/>
        <v>733.76379999999995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8779.3813349999982</v>
      </c>
      <c r="P131" s="236">
        <f t="shared" si="79"/>
        <v>368.5</v>
      </c>
      <c r="Q131" s="234">
        <f t="shared" si="125"/>
        <v>9147.8813349999982</v>
      </c>
      <c r="R131" s="234">
        <f t="shared" si="126"/>
        <v>9147.8833333333332</v>
      </c>
      <c r="S131" s="234">
        <f t="shared" si="127"/>
        <v>1829.5766666666666</v>
      </c>
      <c r="T131" s="237">
        <f t="shared" si="128"/>
        <v>10977.46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55.39</v>
      </c>
      <c r="I133" s="234">
        <f t="shared" ref="I133:I138" si="131">ROUND(H133*$I$10,2)</f>
        <v>13.85</v>
      </c>
      <c r="J133" s="44">
        <f>ROUND(13.5*0.95,2)</f>
        <v>12.83</v>
      </c>
      <c r="K133" s="235">
        <f t="shared" ref="K133:K138" si="132">ROUND((H133+I133)*J133,2)</f>
        <v>888.35</v>
      </c>
      <c r="L133" s="234">
        <f t="shared" ref="L133:L138" si="133">(K133*$L$10)</f>
        <v>195.43700000000001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2338.374965</v>
      </c>
      <c r="P133" s="236">
        <f t="shared" si="79"/>
        <v>98.15</v>
      </c>
      <c r="Q133" s="234">
        <f t="shared" ref="Q133:Q138" si="136">SUM(O133+P133)</f>
        <v>2436.5249650000001</v>
      </c>
      <c r="R133" s="234">
        <f t="shared" ref="R133:R138" si="137">+T133-S133</f>
        <v>2436.5250000000001</v>
      </c>
      <c r="S133" s="234">
        <f t="shared" ref="S133:S138" si="138">+T133/6</f>
        <v>487.30500000000001</v>
      </c>
      <c r="T133" s="237">
        <f t="shared" ref="T133:T138" si="139">ROUND(Q133*$T$10,2)</f>
        <v>2923.83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55.39</v>
      </c>
      <c r="I134" s="234">
        <f t="shared" si="131"/>
        <v>13.85</v>
      </c>
      <c r="J134" s="44">
        <f>ROUND((13.5*1.95)*0.95,2)</f>
        <v>25.01</v>
      </c>
      <c r="K134" s="235">
        <f t="shared" si="132"/>
        <v>1731.69</v>
      </c>
      <c r="L134" s="234">
        <f t="shared" si="133"/>
        <v>380.97180000000003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4558.2771549999998</v>
      </c>
      <c r="P134" s="236">
        <f t="shared" si="79"/>
        <v>191.33</v>
      </c>
      <c r="Q134" s="234">
        <f t="shared" si="136"/>
        <v>4749.6071549999997</v>
      </c>
      <c r="R134" s="234">
        <f t="shared" si="137"/>
        <v>4749.6083333333336</v>
      </c>
      <c r="S134" s="234">
        <f t="shared" si="138"/>
        <v>949.92166666666662</v>
      </c>
      <c r="T134" s="237">
        <f t="shared" si="139"/>
        <v>5699.53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55.39</v>
      </c>
      <c r="I135" s="234">
        <f t="shared" si="131"/>
        <v>13.85</v>
      </c>
      <c r="J135" s="44">
        <f>ROUND(20.28*0.95,2)</f>
        <v>19.27</v>
      </c>
      <c r="K135" s="235">
        <f t="shared" si="132"/>
        <v>1334.25</v>
      </c>
      <c r="L135" s="234">
        <f t="shared" si="133"/>
        <v>293.53500000000003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3512.1115850000001</v>
      </c>
      <c r="P135" s="236">
        <f t="shared" si="79"/>
        <v>147.41999999999999</v>
      </c>
      <c r="Q135" s="234">
        <f t="shared" si="136"/>
        <v>3659.5315850000002</v>
      </c>
      <c r="R135" s="234">
        <f t="shared" si="137"/>
        <v>3659.5333333333328</v>
      </c>
      <c r="S135" s="234">
        <f t="shared" si="138"/>
        <v>731.90666666666664</v>
      </c>
      <c r="T135" s="237">
        <f t="shared" si="139"/>
        <v>4391.4399999999996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55.39</v>
      </c>
      <c r="I136" s="234">
        <f t="shared" si="131"/>
        <v>13.85</v>
      </c>
      <c r="J136" s="44">
        <f>ROUND((20.28*1.95)*0.95,2)</f>
        <v>37.57</v>
      </c>
      <c r="K136" s="235">
        <f t="shared" si="132"/>
        <v>2601.35</v>
      </c>
      <c r="L136" s="234">
        <f t="shared" si="133"/>
        <v>572.29700000000003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6847.4482349999989</v>
      </c>
      <c r="P136" s="236">
        <f t="shared" si="79"/>
        <v>287.41000000000003</v>
      </c>
      <c r="Q136" s="234">
        <f t="shared" si="136"/>
        <v>7134.8582349999988</v>
      </c>
      <c r="R136" s="234">
        <f t="shared" si="137"/>
        <v>7134.8583333333336</v>
      </c>
      <c r="S136" s="234">
        <f t="shared" si="138"/>
        <v>1426.9716666666666</v>
      </c>
      <c r="T136" s="237">
        <f t="shared" si="139"/>
        <v>8561.83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55.39</v>
      </c>
      <c r="I137" s="234">
        <f t="shared" si="131"/>
        <v>13.85</v>
      </c>
      <c r="J137" s="44">
        <f>ROUND(27*0.95,2)</f>
        <v>25.65</v>
      </c>
      <c r="K137" s="235">
        <f t="shared" si="132"/>
        <v>1776.01</v>
      </c>
      <c r="L137" s="234">
        <f t="shared" si="133"/>
        <v>390.72219999999999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4674.9302750000006</v>
      </c>
      <c r="P137" s="236">
        <f t="shared" si="79"/>
        <v>196.22</v>
      </c>
      <c r="Q137" s="234">
        <f t="shared" si="136"/>
        <v>4871.1502750000009</v>
      </c>
      <c r="R137" s="234">
        <f t="shared" si="137"/>
        <v>4871.1499999999996</v>
      </c>
      <c r="S137" s="234">
        <f t="shared" si="138"/>
        <v>974.23</v>
      </c>
      <c r="T137" s="237">
        <f t="shared" si="139"/>
        <v>5845.38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55.39</v>
      </c>
      <c r="I138" s="234">
        <f t="shared" si="131"/>
        <v>13.85</v>
      </c>
      <c r="J138" s="44">
        <f>ROUND((27*1.95)*0.95,2)</f>
        <v>50.02</v>
      </c>
      <c r="K138" s="235">
        <f t="shared" si="132"/>
        <v>3463.38</v>
      </c>
      <c r="L138" s="234">
        <f t="shared" si="133"/>
        <v>761.94360000000006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9116.5543099999995</v>
      </c>
      <c r="P138" s="236">
        <f t="shared" si="79"/>
        <v>382.65</v>
      </c>
      <c r="Q138" s="234">
        <f t="shared" si="136"/>
        <v>9499.2043099999992</v>
      </c>
      <c r="R138" s="234">
        <f t="shared" si="137"/>
        <v>9499.2083333333321</v>
      </c>
      <c r="S138" s="234">
        <f t="shared" si="138"/>
        <v>1899.8416666666665</v>
      </c>
      <c r="T138" s="237">
        <f t="shared" si="139"/>
        <v>11399.05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55.39</v>
      </c>
      <c r="I140" s="234">
        <f t="shared" ref="I140:I145" si="141">ROUND(H140*$I$10,2)</f>
        <v>13.85</v>
      </c>
      <c r="J140" s="44">
        <f>ROUND(10.8*0.95,2)</f>
        <v>10.26</v>
      </c>
      <c r="K140" s="235">
        <f t="shared" ref="K140:K145" si="142">ROUND((H140+I140)*J140,2)</f>
        <v>710.4</v>
      </c>
      <c r="L140" s="234">
        <f t="shared" ref="L140:L145" si="143">(K140*$L$10)</f>
        <v>156.28799999999998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1869.9672299999997</v>
      </c>
      <c r="P140" s="236">
        <f t="shared" si="79"/>
        <v>78.489999999999995</v>
      </c>
      <c r="Q140" s="234">
        <f t="shared" ref="Q140:Q145" si="146">SUM(O140+P140)</f>
        <v>1948.4572299999998</v>
      </c>
      <c r="R140" s="234">
        <f t="shared" ref="R140:R145" si="147">+T140-S140</f>
        <v>1948.4583333333335</v>
      </c>
      <c r="S140" s="234">
        <f t="shared" ref="S140:S145" si="148">+T140/6</f>
        <v>389.69166666666666</v>
      </c>
      <c r="T140" s="237">
        <f t="shared" ref="T140:T145" si="149">ROUND(Q140*$T$10,2)</f>
        <v>2338.15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55.39</v>
      </c>
      <c r="I141" s="234">
        <f t="shared" si="141"/>
        <v>13.85</v>
      </c>
      <c r="J141" s="44">
        <f>ROUND((10.8*1.95)*0.95,2)</f>
        <v>20.010000000000002</v>
      </c>
      <c r="K141" s="235">
        <f t="shared" si="142"/>
        <v>1385.49</v>
      </c>
      <c r="L141" s="234">
        <f t="shared" si="143"/>
        <v>304.80779999999999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3646.985655</v>
      </c>
      <c r="P141" s="236">
        <f t="shared" si="79"/>
        <v>153.08000000000001</v>
      </c>
      <c r="Q141" s="234">
        <f t="shared" si="146"/>
        <v>3800.0656549999999</v>
      </c>
      <c r="R141" s="234">
        <f t="shared" si="147"/>
        <v>3800.0666666666666</v>
      </c>
      <c r="S141" s="234">
        <f t="shared" si="148"/>
        <v>760.01333333333332</v>
      </c>
      <c r="T141" s="237">
        <f t="shared" si="149"/>
        <v>4560.08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55.39</v>
      </c>
      <c r="I142" s="234">
        <f t="shared" si="141"/>
        <v>13.85</v>
      </c>
      <c r="J142" s="44">
        <f>ROUND(16.22*0.95,2)</f>
        <v>15.41</v>
      </c>
      <c r="K142" s="235">
        <f t="shared" si="142"/>
        <v>1066.99</v>
      </c>
      <c r="L142" s="234">
        <f t="shared" si="143"/>
        <v>234.73779999999999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2808.602355</v>
      </c>
      <c r="P142" s="236">
        <f t="shared" si="79"/>
        <v>117.89</v>
      </c>
      <c r="Q142" s="234">
        <f t="shared" si="146"/>
        <v>2926.4923549999999</v>
      </c>
      <c r="R142" s="234">
        <f t="shared" si="147"/>
        <v>2926.4916666666668</v>
      </c>
      <c r="S142" s="234">
        <f t="shared" si="148"/>
        <v>585.29833333333329</v>
      </c>
      <c r="T142" s="237">
        <f t="shared" si="149"/>
        <v>3511.79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55.39</v>
      </c>
      <c r="I143" s="234">
        <f t="shared" si="141"/>
        <v>13.85</v>
      </c>
      <c r="J143" s="44">
        <f>ROUND((16.22*1.95)*0.95,2)</f>
        <v>30.05</v>
      </c>
      <c r="K143" s="235">
        <f t="shared" si="142"/>
        <v>2080.66</v>
      </c>
      <c r="L143" s="234">
        <f t="shared" si="143"/>
        <v>457.74519999999995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5476.8594749999993</v>
      </c>
      <c r="P143" s="236">
        <f t="shared" si="79"/>
        <v>229.88</v>
      </c>
      <c r="Q143" s="234">
        <f t="shared" si="146"/>
        <v>5706.7394749999994</v>
      </c>
      <c r="R143" s="234">
        <f t="shared" si="147"/>
        <v>5706.7416666666668</v>
      </c>
      <c r="S143" s="234">
        <f t="shared" si="148"/>
        <v>1141.3483333333334</v>
      </c>
      <c r="T143" s="237">
        <f t="shared" si="149"/>
        <v>6848.09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55.39</v>
      </c>
      <c r="I144" s="234">
        <f t="shared" si="141"/>
        <v>13.85</v>
      </c>
      <c r="J144" s="44">
        <f>ROUND(21.57*0.95,2)</f>
        <v>20.49</v>
      </c>
      <c r="K144" s="235">
        <f t="shared" si="142"/>
        <v>1418.73</v>
      </c>
      <c r="L144" s="234">
        <f t="shared" si="143"/>
        <v>312.12060000000002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3734.4754949999992</v>
      </c>
      <c r="P144" s="236">
        <f t="shared" si="79"/>
        <v>156.75</v>
      </c>
      <c r="Q144" s="234">
        <f t="shared" si="146"/>
        <v>3891.2254949999992</v>
      </c>
      <c r="R144" s="234">
        <f t="shared" si="147"/>
        <v>3891.2250000000004</v>
      </c>
      <c r="S144" s="234">
        <f t="shared" si="148"/>
        <v>778.245</v>
      </c>
      <c r="T144" s="237">
        <f t="shared" si="149"/>
        <v>4669.47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55.39</v>
      </c>
      <c r="I145" s="234">
        <f t="shared" si="141"/>
        <v>13.85</v>
      </c>
      <c r="J145" s="44">
        <f>ROUND((21.57*1.95)*0.95,2)</f>
        <v>39.96</v>
      </c>
      <c r="K145" s="235">
        <f t="shared" si="142"/>
        <v>2766.83</v>
      </c>
      <c r="L145" s="234">
        <f t="shared" si="143"/>
        <v>608.70259999999996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7283.0411800000002</v>
      </c>
      <c r="P145" s="236">
        <f t="shared" si="79"/>
        <v>305.69</v>
      </c>
      <c r="Q145" s="234">
        <f t="shared" si="146"/>
        <v>7588.7311799999998</v>
      </c>
      <c r="R145" s="234">
        <f t="shared" si="147"/>
        <v>7588.7333333333327</v>
      </c>
      <c r="S145" s="234">
        <f t="shared" si="148"/>
        <v>1517.7466666666667</v>
      </c>
      <c r="T145" s="237">
        <f t="shared" si="149"/>
        <v>9106.48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55.39</v>
      </c>
      <c r="I147" s="234">
        <f t="shared" ref="I147:I154" si="151">ROUND(H147*$I$10,2)</f>
        <v>13.85</v>
      </c>
      <c r="J147" s="44">
        <f>ROUND(11.2*0.95,2)</f>
        <v>10.64</v>
      </c>
      <c r="K147" s="235">
        <f t="shared" ref="K147:K154" si="152">ROUND((H147+I147)*J147,2)</f>
        <v>736.71</v>
      </c>
      <c r="L147" s="234">
        <f t="shared" ref="L147:L154" si="153">(K147*$L$10)</f>
        <v>162.0762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1939.2239199999999</v>
      </c>
      <c r="P147" s="236">
        <f t="shared" si="79"/>
        <v>81.400000000000006</v>
      </c>
      <c r="Q147" s="234">
        <f t="shared" ref="Q147:Q154" si="156">SUM(O147+P147)</f>
        <v>2020.62392</v>
      </c>
      <c r="R147" s="234">
        <f t="shared" ref="R147:R154" si="157">+T147-S147</f>
        <v>2020.625</v>
      </c>
      <c r="S147" s="234">
        <f t="shared" ref="S147:S154" si="158">+T147/6</f>
        <v>404.125</v>
      </c>
      <c r="T147" s="237">
        <f t="shared" ref="T147:T154" si="159">ROUND(Q147*$T$10,2)</f>
        <v>2424.75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55.39</v>
      </c>
      <c r="I148" s="234">
        <f t="shared" si="151"/>
        <v>13.85</v>
      </c>
      <c r="J148" s="44">
        <f>ROUND((11.2*1.95)*0.95,2)</f>
        <v>20.75</v>
      </c>
      <c r="K148" s="235">
        <f t="shared" si="152"/>
        <v>1436.73</v>
      </c>
      <c r="L148" s="234">
        <f t="shared" si="153"/>
        <v>316.0806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3781.8597249999998</v>
      </c>
      <c r="P148" s="236">
        <f t="shared" si="79"/>
        <v>158.74</v>
      </c>
      <c r="Q148" s="234">
        <f t="shared" si="156"/>
        <v>3940.599725</v>
      </c>
      <c r="R148" s="234">
        <f t="shared" si="157"/>
        <v>3940.6000000000004</v>
      </c>
      <c r="S148" s="234">
        <f t="shared" si="158"/>
        <v>788.12</v>
      </c>
      <c r="T148" s="237">
        <f t="shared" si="159"/>
        <v>4728.72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55.39</v>
      </c>
      <c r="I149" s="234">
        <f t="shared" si="151"/>
        <v>13.85</v>
      </c>
      <c r="J149" s="44">
        <f>ROUND(16.82*0.95,2)</f>
        <v>15.98</v>
      </c>
      <c r="K149" s="235">
        <f t="shared" si="152"/>
        <v>1106.46</v>
      </c>
      <c r="L149" s="234">
        <f t="shared" si="153"/>
        <v>243.4212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2912.4934900000003</v>
      </c>
      <c r="P149" s="236">
        <f t="shared" si="79"/>
        <v>122.25</v>
      </c>
      <c r="Q149" s="234">
        <f t="shared" si="156"/>
        <v>3034.7434900000003</v>
      </c>
      <c r="R149" s="234">
        <f t="shared" si="157"/>
        <v>3034.7416666666668</v>
      </c>
      <c r="S149" s="234">
        <f t="shared" si="158"/>
        <v>606.94833333333338</v>
      </c>
      <c r="T149" s="237">
        <f t="shared" si="159"/>
        <v>3641.69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55.39</v>
      </c>
      <c r="I150" s="234">
        <f t="shared" si="151"/>
        <v>13.85</v>
      </c>
      <c r="J150" s="44">
        <f>ROUND((16.82*1.95)*0.95,2)</f>
        <v>31.16</v>
      </c>
      <c r="K150" s="235">
        <f t="shared" si="152"/>
        <v>2157.52</v>
      </c>
      <c r="L150" s="234">
        <f t="shared" si="153"/>
        <v>474.65440000000001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5679.17058</v>
      </c>
      <c r="P150" s="236">
        <f t="shared" si="79"/>
        <v>238.37</v>
      </c>
      <c r="Q150" s="234">
        <f t="shared" si="156"/>
        <v>5917.5405799999999</v>
      </c>
      <c r="R150" s="234">
        <f t="shared" si="157"/>
        <v>5917.541666666667</v>
      </c>
      <c r="S150" s="234">
        <f t="shared" si="158"/>
        <v>1183.5083333333334</v>
      </c>
      <c r="T150" s="237">
        <f t="shared" si="159"/>
        <v>7101.05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55.39</v>
      </c>
      <c r="I151" s="234">
        <f t="shared" si="151"/>
        <v>13.85</v>
      </c>
      <c r="J151" s="44">
        <f>ROUND(22.38*0.95,2)</f>
        <v>21.26</v>
      </c>
      <c r="K151" s="235">
        <f t="shared" si="152"/>
        <v>1472.04</v>
      </c>
      <c r="L151" s="234">
        <f t="shared" si="153"/>
        <v>323.84879999999998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3874.8085299999998</v>
      </c>
      <c r="P151" s="236">
        <f t="shared" ref="P151:P224" si="160">ROUND(J151*$P$10,2)</f>
        <v>162.63999999999999</v>
      </c>
      <c r="Q151" s="234">
        <f t="shared" si="156"/>
        <v>4037.4485299999997</v>
      </c>
      <c r="R151" s="234">
        <f t="shared" si="157"/>
        <v>4037.45</v>
      </c>
      <c r="S151" s="234">
        <f t="shared" si="158"/>
        <v>807.4899999999999</v>
      </c>
      <c r="T151" s="237">
        <f t="shared" si="159"/>
        <v>4844.9399999999996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55.39</v>
      </c>
      <c r="I152" s="234">
        <f t="shared" si="151"/>
        <v>13.85</v>
      </c>
      <c r="J152" s="44">
        <f>ROUND((22.38*1.95)*0.95,2)</f>
        <v>41.46</v>
      </c>
      <c r="K152" s="235">
        <f t="shared" si="152"/>
        <v>2870.69</v>
      </c>
      <c r="L152" s="234">
        <f t="shared" si="153"/>
        <v>631.55180000000007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7556.4286300000012</v>
      </c>
      <c r="P152" s="236">
        <f t="shared" si="160"/>
        <v>317.17</v>
      </c>
      <c r="Q152" s="234">
        <f t="shared" si="156"/>
        <v>7873.5986300000013</v>
      </c>
      <c r="R152" s="234">
        <f t="shared" si="157"/>
        <v>7873.5999999999995</v>
      </c>
      <c r="S152" s="234">
        <f t="shared" si="158"/>
        <v>1574.72</v>
      </c>
      <c r="T152" s="237">
        <f t="shared" si="159"/>
        <v>9448.32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58.26</v>
      </c>
      <c r="I153" s="234">
        <f t="shared" si="151"/>
        <v>14.57</v>
      </c>
      <c r="J153" s="44">
        <f>ROUND(6.7*0.95,2)</f>
        <v>6.37</v>
      </c>
      <c r="K153" s="235">
        <f t="shared" si="152"/>
        <v>463.93</v>
      </c>
      <c r="L153" s="234">
        <f t="shared" si="153"/>
        <v>102.0646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1188.8882349999999</v>
      </c>
      <c r="P153" s="236">
        <f t="shared" si="160"/>
        <v>48.73</v>
      </c>
      <c r="Q153" s="234">
        <f t="shared" si="156"/>
        <v>1237.6182349999999</v>
      </c>
      <c r="R153" s="234">
        <f t="shared" si="157"/>
        <v>1237.6166666666668</v>
      </c>
      <c r="S153" s="234">
        <f t="shared" si="158"/>
        <v>247.52333333333334</v>
      </c>
      <c r="T153" s="237">
        <f t="shared" si="159"/>
        <v>1485.14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58.26</v>
      </c>
      <c r="I154" s="234">
        <f t="shared" si="151"/>
        <v>14.57</v>
      </c>
      <c r="J154" s="44">
        <f>ROUND((6.7*1.8)*0.95,2)</f>
        <v>11.46</v>
      </c>
      <c r="K154" s="235">
        <f t="shared" si="152"/>
        <v>834.63</v>
      </c>
      <c r="L154" s="234">
        <f t="shared" si="153"/>
        <v>183.61859999999999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2138.8704299999999</v>
      </c>
      <c r="P154" s="236">
        <f t="shared" si="160"/>
        <v>87.67</v>
      </c>
      <c r="Q154" s="234">
        <f t="shared" si="156"/>
        <v>2226.54043</v>
      </c>
      <c r="R154" s="234">
        <f t="shared" si="157"/>
        <v>2226.5416666666665</v>
      </c>
      <c r="S154" s="234">
        <f t="shared" si="158"/>
        <v>445.30833333333334</v>
      </c>
      <c r="T154" s="237">
        <f t="shared" si="159"/>
        <v>2671.85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58.26</v>
      </c>
      <c r="I158" s="44">
        <f>ROUND(H158*$I$10,2)</f>
        <v>14.57</v>
      </c>
      <c r="J158" s="44">
        <f>ROUND(0.175*0.95,2)</f>
        <v>0.17</v>
      </c>
      <c r="K158" s="43">
        <f>ROUND((H158+I158)*J158,2)</f>
        <v>12.38</v>
      </c>
      <c r="L158" s="44">
        <f t="shared" ref="L158:L162" si="161">(K158*$L$10)</f>
        <v>2.7236000000000002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31.727135000000001</v>
      </c>
      <c r="P158" s="45">
        <f t="shared" si="160"/>
        <v>1.3</v>
      </c>
      <c r="Q158" s="44">
        <f>SUM(O158+P158)</f>
        <v>33.027135000000001</v>
      </c>
      <c r="R158" s="44">
        <f t="shared" ref="R158:R161" si="163">+T158-S158</f>
        <v>33.025000000000006</v>
      </c>
      <c r="S158" s="44">
        <f t="shared" ref="S158:S161" si="164">+T158/6</f>
        <v>6.6050000000000004</v>
      </c>
      <c r="T158" s="65">
        <f t="shared" ref="T158:T162" si="165">ROUND(Q158*$T$10,2)</f>
        <v>39.630000000000003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58.26</v>
      </c>
      <c r="I159" s="44">
        <f>ROUND(H159*$I$10,2)</f>
        <v>14.57</v>
      </c>
      <c r="J159" s="44">
        <f>ROUND(0.442*0.95,2)</f>
        <v>0.42</v>
      </c>
      <c r="K159" s="43">
        <f>ROUND((H159+I159)*J159,2)</f>
        <v>30.59</v>
      </c>
      <c r="L159" s="44">
        <f t="shared" si="161"/>
        <v>6.7298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78.389709999999994</v>
      </c>
      <c r="P159" s="45">
        <f t="shared" si="160"/>
        <v>3.21</v>
      </c>
      <c r="Q159" s="44">
        <f>SUM(O159+P159)</f>
        <v>81.599709999999988</v>
      </c>
      <c r="R159" s="44">
        <f t="shared" si="163"/>
        <v>81.599999999999994</v>
      </c>
      <c r="S159" s="44">
        <f t="shared" si="164"/>
        <v>16.32</v>
      </c>
      <c r="T159" s="65">
        <f t="shared" si="165"/>
        <v>97.92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58.26</v>
      </c>
      <c r="I160" s="44">
        <f>ROUND(H160*$I$10,2)</f>
        <v>14.57</v>
      </c>
      <c r="J160" s="44">
        <f>ROUND(2.142*0.95,2)</f>
        <v>2.0299999999999998</v>
      </c>
      <c r="K160" s="43">
        <f>ROUND((H160+I160)*J160,2)</f>
        <v>147.84</v>
      </c>
      <c r="L160" s="44">
        <f t="shared" si="161"/>
        <v>32.524799999999999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378.86936500000002</v>
      </c>
      <c r="P160" s="45">
        <f t="shared" si="160"/>
        <v>15.53</v>
      </c>
      <c r="Q160" s="44">
        <f>SUM(O160+P160)</f>
        <v>394.39936499999999</v>
      </c>
      <c r="R160" s="44">
        <f t="shared" si="163"/>
        <v>394.4</v>
      </c>
      <c r="S160" s="44">
        <f t="shared" si="164"/>
        <v>78.88</v>
      </c>
      <c r="T160" s="65">
        <f t="shared" si="165"/>
        <v>473.28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58.26</v>
      </c>
      <c r="I161" s="44">
        <f>ROUND(H161*$I$10,2)</f>
        <v>14.57</v>
      </c>
      <c r="J161" s="44">
        <f>ROUND(4.175*0.95,2)</f>
        <v>3.97</v>
      </c>
      <c r="K161" s="43">
        <f>ROUND((H161+I161)*J161,2)</f>
        <v>289.14</v>
      </c>
      <c r="L161" s="44">
        <f t="shared" si="161"/>
        <v>63.610799999999998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740.95923499999992</v>
      </c>
      <c r="P161" s="45">
        <f t="shared" si="160"/>
        <v>30.37</v>
      </c>
      <c r="Q161" s="44">
        <f>SUM(O161+P161)</f>
        <v>771.32923499999993</v>
      </c>
      <c r="R161" s="44">
        <f t="shared" si="163"/>
        <v>771.33333333333337</v>
      </c>
      <c r="S161" s="44">
        <f t="shared" si="164"/>
        <v>154.26666666666668</v>
      </c>
      <c r="T161" s="65">
        <f t="shared" si="165"/>
        <v>925.6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58.26</v>
      </c>
      <c r="I162" s="44">
        <f>ROUND(H162*$I$10,2)</f>
        <v>14.57</v>
      </c>
      <c r="J162" s="44">
        <f>ROUND(0.125*0.95,2)</f>
        <v>0.12</v>
      </c>
      <c r="K162" s="43">
        <f>ROUND((H162+I162)*J162,2)</f>
        <v>8.74</v>
      </c>
      <c r="L162" s="44">
        <f t="shared" si="161"/>
        <v>1.9228000000000001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22.39706</v>
      </c>
      <c r="P162" s="45">
        <f t="shared" si="160"/>
        <v>0.92</v>
      </c>
      <c r="Q162" s="44">
        <f>SUM(O162+P162)</f>
        <v>23.317060000000001</v>
      </c>
      <c r="R162" s="44">
        <f>+T162-S162</f>
        <v>23.316666666666666</v>
      </c>
      <c r="S162" s="44">
        <f>+T162/6</f>
        <v>4.6633333333333331</v>
      </c>
      <c r="T162" s="65">
        <f t="shared" si="165"/>
        <v>27.98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58.26</v>
      </c>
      <c r="I164" s="44">
        <f t="shared" ref="I164:I167" si="167">ROUND(H164*$I$10,2)</f>
        <v>14.57</v>
      </c>
      <c r="J164" s="44">
        <f>ROUND((0.175+0.1)*0.95,2)</f>
        <v>0.26</v>
      </c>
      <c r="K164" s="43">
        <f t="shared" ref="K164:K167" si="168">ROUND((H164+I164)*J164,2)</f>
        <v>18.940000000000001</v>
      </c>
      <c r="L164" s="44">
        <f t="shared" ref="L164:L167" si="169">(K164*$L$10)</f>
        <v>4.1668000000000003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48.531030000000001</v>
      </c>
      <c r="P164" s="45">
        <f t="shared" ref="P164:P167" si="172">ROUND(J164*$P$10,2)</f>
        <v>1.99</v>
      </c>
      <c r="Q164" s="44">
        <f t="shared" ref="Q164:Q167" si="173">SUM(O164+P164)</f>
        <v>50.521030000000003</v>
      </c>
      <c r="R164" s="44">
        <f t="shared" ref="R164:R167" si="174">+T164-S164</f>
        <v>50.525000000000006</v>
      </c>
      <c r="S164" s="44">
        <f t="shared" ref="S164:S167" si="175">+T164/6</f>
        <v>10.105</v>
      </c>
      <c r="T164" s="65">
        <f t="shared" ref="T164:T167" si="176">ROUND(Q164*$T$10,2)</f>
        <v>60.63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58.26</v>
      </c>
      <c r="I165" s="44">
        <f t="shared" si="167"/>
        <v>14.57</v>
      </c>
      <c r="J165" s="44">
        <f>ROUND((0.442+0.1)*0.95,2)</f>
        <v>0.51</v>
      </c>
      <c r="K165" s="43">
        <f t="shared" si="168"/>
        <v>37.14</v>
      </c>
      <c r="L165" s="44">
        <f t="shared" si="169"/>
        <v>8.1707999999999998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95.181405000000012</v>
      </c>
      <c r="P165" s="45">
        <f t="shared" si="172"/>
        <v>3.9</v>
      </c>
      <c r="Q165" s="44">
        <f t="shared" si="173"/>
        <v>99.081405000000018</v>
      </c>
      <c r="R165" s="44">
        <f t="shared" si="174"/>
        <v>99.083333333333343</v>
      </c>
      <c r="S165" s="44">
        <f t="shared" si="175"/>
        <v>19.816666666666666</v>
      </c>
      <c r="T165" s="65">
        <f t="shared" si="176"/>
        <v>118.9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58.26</v>
      </c>
      <c r="I166" s="44">
        <f t="shared" si="167"/>
        <v>14.57</v>
      </c>
      <c r="J166" s="44">
        <f>ROUND((2.142+0.1)*0.95,2)</f>
        <v>2.13</v>
      </c>
      <c r="K166" s="43">
        <f t="shared" si="168"/>
        <v>155.13</v>
      </c>
      <c r="L166" s="44">
        <f t="shared" si="169"/>
        <v>34.128599999999999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397.54171500000001</v>
      </c>
      <c r="P166" s="45">
        <f t="shared" si="172"/>
        <v>16.29</v>
      </c>
      <c r="Q166" s="44">
        <f t="shared" si="173"/>
        <v>413.83171500000003</v>
      </c>
      <c r="R166" s="44">
        <f t="shared" si="174"/>
        <v>413.83333333333337</v>
      </c>
      <c r="S166" s="44">
        <f t="shared" si="175"/>
        <v>82.766666666666666</v>
      </c>
      <c r="T166" s="65">
        <f t="shared" si="176"/>
        <v>496.6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58.26</v>
      </c>
      <c r="I167" s="44">
        <f t="shared" si="167"/>
        <v>14.57</v>
      </c>
      <c r="J167" s="44">
        <f>ROUND((4.175+0.1)*0.95,2)</f>
        <v>4.0599999999999996</v>
      </c>
      <c r="K167" s="43">
        <f t="shared" si="168"/>
        <v>295.69</v>
      </c>
      <c r="L167" s="44">
        <f t="shared" si="169"/>
        <v>65.0518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757.75092999999993</v>
      </c>
      <c r="P167" s="45">
        <f t="shared" si="172"/>
        <v>31.06</v>
      </c>
      <c r="Q167" s="44">
        <f t="shared" si="173"/>
        <v>788.81092999999987</v>
      </c>
      <c r="R167" s="44">
        <f t="shared" si="174"/>
        <v>788.80833333333339</v>
      </c>
      <c r="S167" s="44">
        <f t="shared" si="175"/>
        <v>157.76166666666668</v>
      </c>
      <c r="T167" s="65">
        <f t="shared" si="176"/>
        <v>946.57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58.26</v>
      </c>
      <c r="I169" s="44">
        <f>ROUND(H169*$I$10,2)</f>
        <v>14.57</v>
      </c>
      <c r="J169" s="44">
        <f>ROUND(0.208*0.95,2)</f>
        <v>0.2</v>
      </c>
      <c r="K169" s="43">
        <f>ROUND((H169+I169)*J169,2)</f>
        <v>14.57</v>
      </c>
      <c r="L169" s="44">
        <f t="shared" ref="L169:L172" si="178">(K169*$L$10)</f>
        <v>3.2054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37.332500000000003</v>
      </c>
      <c r="P169" s="45">
        <f t="shared" si="160"/>
        <v>1.53</v>
      </c>
      <c r="Q169" s="44">
        <f>SUM(O169+P169)</f>
        <v>38.862500000000004</v>
      </c>
      <c r="R169" s="44">
        <f>+T169-S169</f>
        <v>38.866666666666667</v>
      </c>
      <c r="S169" s="44">
        <f>+T169/6</f>
        <v>7.7733333333333334</v>
      </c>
      <c r="T169" s="65">
        <f t="shared" ref="T169:T172" si="180">ROUND(Q169*$T$10,2)</f>
        <v>46.64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58.26</v>
      </c>
      <c r="I170" s="44">
        <f>ROUND(H170*$I$10,2)</f>
        <v>14.57</v>
      </c>
      <c r="J170" s="44">
        <f>ROUND(0.475*0.95,2)</f>
        <v>0.45</v>
      </c>
      <c r="K170" s="43">
        <f>ROUND((H170+I170)*J170,2)</f>
        <v>32.770000000000003</v>
      </c>
      <c r="L170" s="44">
        <f t="shared" si="178"/>
        <v>7.2094000000000005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83.982875000000007</v>
      </c>
      <c r="P170" s="45">
        <f t="shared" si="160"/>
        <v>3.44</v>
      </c>
      <c r="Q170" s="44">
        <f>SUM(O170+P170)</f>
        <v>87.422875000000005</v>
      </c>
      <c r="R170" s="44">
        <f>+T170-S170</f>
        <v>87.424999999999997</v>
      </c>
      <c r="S170" s="44">
        <f>+T170/6</f>
        <v>17.484999999999999</v>
      </c>
      <c r="T170" s="65">
        <f t="shared" si="180"/>
        <v>104.91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58.26</v>
      </c>
      <c r="I171" s="44">
        <f>ROUND(H171*$I$10,2)</f>
        <v>14.57</v>
      </c>
      <c r="J171" s="44">
        <f>ROUND(2.175*0.95,2)</f>
        <v>2.0699999999999998</v>
      </c>
      <c r="K171" s="43">
        <f>ROUND((H171+I171)*J171,2)</f>
        <v>150.76</v>
      </c>
      <c r="L171" s="44">
        <f t="shared" si="178"/>
        <v>33.167200000000001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386.34318500000001</v>
      </c>
      <c r="P171" s="45">
        <f t="shared" si="160"/>
        <v>15.84</v>
      </c>
      <c r="Q171" s="44">
        <f>SUM(O171+P171)</f>
        <v>402.18318499999998</v>
      </c>
      <c r="R171" s="44">
        <f t="shared" ref="R171:R172" si="181">+T171-S171</f>
        <v>402.18333333333334</v>
      </c>
      <c r="S171" s="44">
        <f t="shared" ref="S171:S172" si="182">+T171/6</f>
        <v>80.436666666666667</v>
      </c>
      <c r="T171" s="65">
        <f t="shared" si="180"/>
        <v>482.62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58.26</v>
      </c>
      <c r="I172" s="44">
        <f>ROUND(H172*$I$10,2)</f>
        <v>14.57</v>
      </c>
      <c r="J172" s="44">
        <f>ROUND(4.208*0.95,2)</f>
        <v>4</v>
      </c>
      <c r="K172" s="43">
        <f>ROUND((H172+I172)*J172,2)</f>
        <v>291.32</v>
      </c>
      <c r="L172" s="44">
        <f t="shared" si="178"/>
        <v>64.090400000000002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746.55239999999992</v>
      </c>
      <c r="P172" s="45">
        <f t="shared" si="160"/>
        <v>30.6</v>
      </c>
      <c r="Q172" s="44">
        <f>SUM(O172+P172)</f>
        <v>777.15239999999994</v>
      </c>
      <c r="R172" s="44">
        <f t="shared" si="181"/>
        <v>777.15000000000009</v>
      </c>
      <c r="S172" s="44">
        <f t="shared" si="182"/>
        <v>155.43</v>
      </c>
      <c r="T172" s="65">
        <f t="shared" si="180"/>
        <v>932.58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58.26</v>
      </c>
      <c r="I174" s="44">
        <f t="shared" ref="I174:I177" si="184">ROUND(H174*$I$10,2)</f>
        <v>14.57</v>
      </c>
      <c r="J174" s="44">
        <f>ROUND((0.208+0.1)*0.95,2)</f>
        <v>0.28999999999999998</v>
      </c>
      <c r="K174" s="43">
        <f t="shared" ref="K174:K177" si="185">ROUND((H174+I174)*J174,2)</f>
        <v>21.12</v>
      </c>
      <c r="L174" s="44">
        <f t="shared" ref="L174:L177" si="186">(K174*$L$10)</f>
        <v>4.6463999999999999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54.124195</v>
      </c>
      <c r="P174" s="45">
        <f t="shared" ref="P174:P177" si="189">ROUND(J174*$P$10,2)</f>
        <v>2.2200000000000002</v>
      </c>
      <c r="Q174" s="44">
        <f t="shared" ref="Q174:Q177" si="190">SUM(O174+P174)</f>
        <v>56.344194999999999</v>
      </c>
      <c r="R174" s="44">
        <f t="shared" ref="R174:R177" si="191">+T174-S174</f>
        <v>56.341666666666669</v>
      </c>
      <c r="S174" s="44">
        <f t="shared" ref="S174:S177" si="192">+T174/6</f>
        <v>11.268333333333333</v>
      </c>
      <c r="T174" s="65">
        <f t="shared" ref="T174:T177" si="193">ROUND(Q174*$T$10,2)</f>
        <v>67.61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58.26</v>
      </c>
      <c r="I175" s="44">
        <f t="shared" si="184"/>
        <v>14.57</v>
      </c>
      <c r="J175" s="44">
        <f>ROUND((0.475+0.1)*0.95,2)</f>
        <v>0.55000000000000004</v>
      </c>
      <c r="K175" s="43">
        <f t="shared" si="185"/>
        <v>40.06</v>
      </c>
      <c r="L175" s="44">
        <f t="shared" si="186"/>
        <v>8.8132000000000001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102.655225</v>
      </c>
      <c r="P175" s="45">
        <f t="shared" si="189"/>
        <v>4.21</v>
      </c>
      <c r="Q175" s="44">
        <f t="shared" si="190"/>
        <v>106.865225</v>
      </c>
      <c r="R175" s="44">
        <f t="shared" si="191"/>
        <v>106.86666666666667</v>
      </c>
      <c r="S175" s="44">
        <f t="shared" si="192"/>
        <v>21.373333333333335</v>
      </c>
      <c r="T175" s="65">
        <f t="shared" si="193"/>
        <v>128.24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58.26</v>
      </c>
      <c r="I176" s="44">
        <f t="shared" si="184"/>
        <v>14.57</v>
      </c>
      <c r="J176" s="44">
        <f>ROUND((2.175+0.1)*0.95,2)</f>
        <v>2.16</v>
      </c>
      <c r="K176" s="43">
        <f t="shared" si="185"/>
        <v>157.31</v>
      </c>
      <c r="L176" s="44">
        <f t="shared" si="186"/>
        <v>34.608200000000004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403.13488000000001</v>
      </c>
      <c r="P176" s="45">
        <f t="shared" si="189"/>
        <v>16.52</v>
      </c>
      <c r="Q176" s="44">
        <f t="shared" si="190"/>
        <v>419.65487999999999</v>
      </c>
      <c r="R176" s="44">
        <f t="shared" si="191"/>
        <v>419.6583333333333</v>
      </c>
      <c r="S176" s="44">
        <f t="shared" si="192"/>
        <v>83.931666666666658</v>
      </c>
      <c r="T176" s="65">
        <f t="shared" si="193"/>
        <v>503.59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58.26</v>
      </c>
      <c r="I177" s="44">
        <f t="shared" si="184"/>
        <v>14.57</v>
      </c>
      <c r="J177" s="44">
        <f>ROUND((4.208+0.1)*0.95,2)</f>
        <v>4.09</v>
      </c>
      <c r="K177" s="43">
        <f t="shared" si="185"/>
        <v>297.87</v>
      </c>
      <c r="L177" s="44">
        <f t="shared" si="186"/>
        <v>65.531400000000005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763.34409500000015</v>
      </c>
      <c r="P177" s="45">
        <f t="shared" si="189"/>
        <v>31.29</v>
      </c>
      <c r="Q177" s="44">
        <f t="shared" si="190"/>
        <v>794.63409500000012</v>
      </c>
      <c r="R177" s="44">
        <f t="shared" si="191"/>
        <v>794.63333333333333</v>
      </c>
      <c r="S177" s="44">
        <f t="shared" si="192"/>
        <v>158.92666666666665</v>
      </c>
      <c r="T177" s="65">
        <f t="shared" si="193"/>
        <v>953.56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58.26</v>
      </c>
      <c r="I179" s="44">
        <f>ROUND(H179*$I$10,2)</f>
        <v>14.57</v>
      </c>
      <c r="J179" s="44">
        <f>ROUND(0.508*0.95,2)</f>
        <v>0.48</v>
      </c>
      <c r="K179" s="43">
        <f>ROUND((H179+I179)*J179,2)</f>
        <v>34.96</v>
      </c>
      <c r="L179" s="44">
        <f t="shared" ref="L179:L181" si="195">(K179*$L$10)</f>
        <v>7.6912000000000003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89.588239999999999</v>
      </c>
      <c r="P179" s="45">
        <f t="shared" si="160"/>
        <v>3.67</v>
      </c>
      <c r="Q179" s="44">
        <f>SUM(O179+P179)</f>
        <v>93.258240000000001</v>
      </c>
      <c r="R179" s="44">
        <f t="shared" ref="R179:R181" si="197">+T179-S179</f>
        <v>93.258333333333326</v>
      </c>
      <c r="S179" s="44">
        <f t="shared" ref="S179:S181" si="198">+T179/6</f>
        <v>18.651666666666667</v>
      </c>
      <c r="T179" s="65">
        <f t="shared" ref="T179:T181" si="199">ROUND(Q179*$T$10,2)</f>
        <v>111.91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58.26</v>
      </c>
      <c r="I180" s="44">
        <f>ROUND(H180*$I$10,2)</f>
        <v>14.57</v>
      </c>
      <c r="J180" s="44">
        <f>ROUND(2.208*0.95,2)</f>
        <v>2.1</v>
      </c>
      <c r="K180" s="43">
        <f>ROUND((H180+I180)*J180,2)</f>
        <v>152.94</v>
      </c>
      <c r="L180" s="44">
        <f t="shared" si="195"/>
        <v>33.646799999999999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391.93634999999995</v>
      </c>
      <c r="P180" s="45">
        <f t="shared" si="160"/>
        <v>16.07</v>
      </c>
      <c r="Q180" s="44">
        <f>SUM(O180+P180)</f>
        <v>408.00634999999994</v>
      </c>
      <c r="R180" s="44">
        <f t="shared" si="197"/>
        <v>408.00833333333333</v>
      </c>
      <c r="S180" s="44">
        <f t="shared" si="198"/>
        <v>81.601666666666674</v>
      </c>
      <c r="T180" s="65">
        <f t="shared" si="199"/>
        <v>489.61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58.26</v>
      </c>
      <c r="I181" s="44">
        <f>ROUND(H181*$I$10,2)</f>
        <v>14.57</v>
      </c>
      <c r="J181" s="44">
        <f>ROUND(4.242*0.95,2)</f>
        <v>4.03</v>
      </c>
      <c r="K181" s="43">
        <f>ROUND((H181+I181)*J181,2)</f>
        <v>293.5</v>
      </c>
      <c r="L181" s="44">
        <f t="shared" si="195"/>
        <v>64.570000000000007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752.14556500000003</v>
      </c>
      <c r="P181" s="45">
        <f t="shared" si="160"/>
        <v>30.83</v>
      </c>
      <c r="Q181" s="44">
        <f>SUM(O181+P181)</f>
        <v>782.97556500000007</v>
      </c>
      <c r="R181" s="44">
        <f t="shared" si="197"/>
        <v>782.97500000000002</v>
      </c>
      <c r="S181" s="44">
        <f t="shared" si="198"/>
        <v>156.595</v>
      </c>
      <c r="T181" s="65">
        <f t="shared" si="199"/>
        <v>939.57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61.12</v>
      </c>
      <c r="I183" s="44">
        <f t="shared" ref="I183:I188" si="201">ROUND(H183*$I$10,2)</f>
        <v>15.28</v>
      </c>
      <c r="J183" s="44">
        <f>ROUND(2.067*0.95,2)</f>
        <v>1.96</v>
      </c>
      <c r="K183" s="43">
        <f t="shared" ref="K183:K188" si="202">ROUND((H183+I183)*J183,2)</f>
        <v>149.74</v>
      </c>
      <c r="L183" s="44">
        <f t="shared" ref="L183:L188" si="203">(K183*$L$10)</f>
        <v>32.942800000000005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374.34237999999999</v>
      </c>
      <c r="P183" s="45">
        <f t="shared" si="160"/>
        <v>14.99</v>
      </c>
      <c r="Q183" s="44">
        <f t="shared" ref="Q183:Q188" si="206">SUM(O183+P183)</f>
        <v>389.33238</v>
      </c>
      <c r="R183" s="44">
        <f t="shared" ref="R183:R188" si="207">+T183-S183</f>
        <v>389.33333333333331</v>
      </c>
      <c r="S183" s="44">
        <f t="shared" ref="S183:S188" si="208">+T183/6</f>
        <v>77.86666666666666</v>
      </c>
      <c r="T183" s="65">
        <f t="shared" ref="T183:T188" si="209">ROUND(Q183*$T$10,2)</f>
        <v>467.2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61.12</v>
      </c>
      <c r="I184" s="44">
        <f t="shared" si="201"/>
        <v>15.28</v>
      </c>
      <c r="J184" s="44">
        <f>ROUND(3.233*0.95,2)</f>
        <v>3.07</v>
      </c>
      <c r="K184" s="43">
        <f t="shared" si="202"/>
        <v>234.55</v>
      </c>
      <c r="L184" s="44">
        <f t="shared" si="203"/>
        <v>51.601000000000006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586.352485</v>
      </c>
      <c r="P184" s="45">
        <f t="shared" si="160"/>
        <v>23.49</v>
      </c>
      <c r="Q184" s="44">
        <f t="shared" si="206"/>
        <v>609.84248500000001</v>
      </c>
      <c r="R184" s="44">
        <f t="shared" si="207"/>
        <v>609.84166666666658</v>
      </c>
      <c r="S184" s="44">
        <f t="shared" si="208"/>
        <v>121.96833333333332</v>
      </c>
      <c r="T184" s="65">
        <f t="shared" si="209"/>
        <v>731.81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61.12</v>
      </c>
      <c r="I185" s="44">
        <f t="shared" si="201"/>
        <v>15.28</v>
      </c>
      <c r="J185" s="44">
        <f>ROUND(5.233*0.95,2)</f>
        <v>4.97</v>
      </c>
      <c r="K185" s="43">
        <f t="shared" si="202"/>
        <v>379.71</v>
      </c>
      <c r="L185" s="44">
        <f t="shared" si="203"/>
        <v>83.536199999999994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949.24013500000001</v>
      </c>
      <c r="P185" s="45">
        <f t="shared" si="160"/>
        <v>38.020000000000003</v>
      </c>
      <c r="Q185" s="44">
        <f t="shared" si="206"/>
        <v>987.26013499999999</v>
      </c>
      <c r="R185" s="44">
        <f t="shared" si="207"/>
        <v>987.25833333333333</v>
      </c>
      <c r="S185" s="44">
        <f t="shared" si="208"/>
        <v>197.45166666666668</v>
      </c>
      <c r="T185" s="65">
        <f t="shared" si="209"/>
        <v>1184.71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61.12</v>
      </c>
      <c r="I186" s="44">
        <f t="shared" si="201"/>
        <v>15.28</v>
      </c>
      <c r="J186" s="44">
        <f>ROUND(9.233*0.95,2)</f>
        <v>8.77</v>
      </c>
      <c r="K186" s="43">
        <f t="shared" si="202"/>
        <v>670.03</v>
      </c>
      <c r="L186" s="44">
        <f t="shared" si="203"/>
        <v>147.4066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1675.0154349999998</v>
      </c>
      <c r="P186" s="45">
        <f t="shared" si="160"/>
        <v>67.09</v>
      </c>
      <c r="Q186" s="44">
        <f t="shared" si="206"/>
        <v>1742.1054349999997</v>
      </c>
      <c r="R186" s="44">
        <f t="shared" si="207"/>
        <v>1742.1083333333336</v>
      </c>
      <c r="S186" s="44">
        <f t="shared" si="208"/>
        <v>348.42166666666668</v>
      </c>
      <c r="T186" s="65">
        <f t="shared" si="209"/>
        <v>2090.5300000000002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61.12</v>
      </c>
      <c r="I187" s="44">
        <f t="shared" si="201"/>
        <v>15.28</v>
      </c>
      <c r="J187" s="44">
        <f>ROUND(17.233*0.95,2)</f>
        <v>16.37</v>
      </c>
      <c r="K187" s="43">
        <f t="shared" si="202"/>
        <v>1250.67</v>
      </c>
      <c r="L187" s="44">
        <f t="shared" si="203"/>
        <v>275.1474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3126.5660349999998</v>
      </c>
      <c r="P187" s="45">
        <f t="shared" si="160"/>
        <v>125.23</v>
      </c>
      <c r="Q187" s="44">
        <f t="shared" si="206"/>
        <v>3251.7960349999998</v>
      </c>
      <c r="R187" s="44">
        <f t="shared" si="207"/>
        <v>3251.7999999999997</v>
      </c>
      <c r="S187" s="44">
        <f t="shared" si="208"/>
        <v>650.36</v>
      </c>
      <c r="T187" s="65">
        <f t="shared" si="209"/>
        <v>3902.16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61.12</v>
      </c>
      <c r="I188" s="44">
        <f t="shared" si="201"/>
        <v>15.28</v>
      </c>
      <c r="J188" s="44">
        <f>ROUND(49.233*0.95,2)</f>
        <v>46.77</v>
      </c>
      <c r="K188" s="43">
        <f t="shared" si="202"/>
        <v>3573.23</v>
      </c>
      <c r="L188" s="44">
        <f t="shared" si="203"/>
        <v>786.11059999999998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8932.768435</v>
      </c>
      <c r="P188" s="45">
        <f t="shared" si="160"/>
        <v>357.79</v>
      </c>
      <c r="Q188" s="44">
        <f t="shared" si="206"/>
        <v>9290.5584350000008</v>
      </c>
      <c r="R188" s="44">
        <f t="shared" si="207"/>
        <v>9290.5583333333343</v>
      </c>
      <c r="S188" s="44">
        <f t="shared" si="208"/>
        <v>1858.1116666666667</v>
      </c>
      <c r="T188" s="65">
        <f t="shared" si="209"/>
        <v>11148.67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61.12</v>
      </c>
      <c r="I190" s="44">
        <f t="shared" ref="I190:I199" si="211">ROUND(H190*$I$10,2)</f>
        <v>15.28</v>
      </c>
      <c r="J190" s="44">
        <f>ROUND(0.283*0.95,2)</f>
        <v>0.27</v>
      </c>
      <c r="K190" s="43">
        <f t="shared" ref="K190:K199" si="212">ROUND((H190+I190)*J190,2)</f>
        <v>20.63</v>
      </c>
      <c r="L190" s="44">
        <f t="shared" ref="L190:L199" si="213">(K190*$L$10)</f>
        <v>4.5385999999999997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51.570684999999997</v>
      </c>
      <c r="P190" s="45">
        <f t="shared" si="160"/>
        <v>2.0699999999999998</v>
      </c>
      <c r="Q190" s="44">
        <f t="shared" ref="Q190:Q199" si="216">SUM(O190+P190)</f>
        <v>53.640684999999998</v>
      </c>
      <c r="R190" s="44">
        <f t="shared" ref="R190:R199" si="217">+T190-S190</f>
        <v>53.641666666666673</v>
      </c>
      <c r="S190" s="44">
        <f t="shared" ref="S190:S199" si="218">+T190/6</f>
        <v>10.728333333333333</v>
      </c>
      <c r="T190" s="65">
        <f t="shared" ref="T190:T199" si="219">ROUND(Q190*$T$10,2)</f>
        <v>64.37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61.12</v>
      </c>
      <c r="I191" s="44">
        <f t="shared" si="211"/>
        <v>15.28</v>
      </c>
      <c r="J191" s="44">
        <f>ROUND(0.455*0.95,2)</f>
        <v>0.43</v>
      </c>
      <c r="K191" s="43">
        <f t="shared" si="212"/>
        <v>32.85</v>
      </c>
      <c r="L191" s="44">
        <f t="shared" si="213"/>
        <v>7.2270000000000003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82.124765000000011</v>
      </c>
      <c r="P191" s="45">
        <f t="shared" si="160"/>
        <v>3.29</v>
      </c>
      <c r="Q191" s="44">
        <f t="shared" si="216"/>
        <v>85.414765000000017</v>
      </c>
      <c r="R191" s="44">
        <f t="shared" si="217"/>
        <v>85.416666666666671</v>
      </c>
      <c r="S191" s="44">
        <f t="shared" si="218"/>
        <v>17.083333333333332</v>
      </c>
      <c r="T191" s="65">
        <f t="shared" si="219"/>
        <v>102.5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61.12</v>
      </c>
      <c r="I192" s="44">
        <f t="shared" si="211"/>
        <v>15.28</v>
      </c>
      <c r="J192" s="44">
        <f>ROUND(0.767*0.95,2)</f>
        <v>0.73</v>
      </c>
      <c r="K192" s="43">
        <f t="shared" si="212"/>
        <v>55.77</v>
      </c>
      <c r="L192" s="44">
        <f t="shared" si="213"/>
        <v>12.269400000000001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139.42281499999999</v>
      </c>
      <c r="P192" s="45">
        <f t="shared" si="160"/>
        <v>5.58</v>
      </c>
      <c r="Q192" s="44">
        <f t="shared" si="216"/>
        <v>145.002815</v>
      </c>
      <c r="R192" s="44">
        <f t="shared" si="217"/>
        <v>145</v>
      </c>
      <c r="S192" s="44">
        <f t="shared" si="218"/>
        <v>29</v>
      </c>
      <c r="T192" s="65">
        <f t="shared" si="219"/>
        <v>174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61.12</v>
      </c>
      <c r="I193" s="44">
        <f t="shared" si="211"/>
        <v>15.28</v>
      </c>
      <c r="J193" s="44">
        <f>ROUND(1.583*0.95,2)</f>
        <v>1.5</v>
      </c>
      <c r="K193" s="43">
        <f t="shared" si="212"/>
        <v>114.6</v>
      </c>
      <c r="L193" s="44">
        <f t="shared" si="213"/>
        <v>25.212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286.49025</v>
      </c>
      <c r="P193" s="45">
        <f t="shared" si="160"/>
        <v>11.48</v>
      </c>
      <c r="Q193" s="44">
        <f t="shared" si="216"/>
        <v>297.97025000000002</v>
      </c>
      <c r="R193" s="44">
        <f t="shared" si="217"/>
        <v>297.9666666666667</v>
      </c>
      <c r="S193" s="44">
        <f t="shared" si="218"/>
        <v>59.593333333333334</v>
      </c>
      <c r="T193" s="65">
        <f t="shared" si="219"/>
        <v>357.56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61.12</v>
      </c>
      <c r="I194" s="44">
        <f t="shared" si="211"/>
        <v>15.28</v>
      </c>
      <c r="J194" s="44">
        <f>ROUND(3.183*0.95,2)</f>
        <v>3.02</v>
      </c>
      <c r="K194" s="43">
        <f t="shared" si="212"/>
        <v>230.73</v>
      </c>
      <c r="L194" s="44">
        <f t="shared" si="213"/>
        <v>50.760599999999997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576.80281000000002</v>
      </c>
      <c r="P194" s="45">
        <f t="shared" si="160"/>
        <v>23.1</v>
      </c>
      <c r="Q194" s="44">
        <f t="shared" si="216"/>
        <v>599.90281000000004</v>
      </c>
      <c r="R194" s="44">
        <f t="shared" si="217"/>
        <v>599.9</v>
      </c>
      <c r="S194" s="44">
        <f t="shared" si="218"/>
        <v>119.98</v>
      </c>
      <c r="T194" s="65">
        <f t="shared" si="219"/>
        <v>719.88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61.12</v>
      </c>
      <c r="I195" s="44">
        <f t="shared" si="211"/>
        <v>15.28</v>
      </c>
      <c r="J195" s="44">
        <f>ROUND((3.183+1)*0.95,2)</f>
        <v>3.97</v>
      </c>
      <c r="K195" s="43">
        <f t="shared" si="212"/>
        <v>303.31</v>
      </c>
      <c r="L195" s="44">
        <f t="shared" si="213"/>
        <v>66.728200000000001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758.24663500000008</v>
      </c>
      <c r="P195" s="45">
        <f t="shared" si="160"/>
        <v>30.37</v>
      </c>
      <c r="Q195" s="44">
        <f t="shared" si="216"/>
        <v>788.61663500000009</v>
      </c>
      <c r="R195" s="44">
        <f t="shared" si="217"/>
        <v>788.61666666666667</v>
      </c>
      <c r="S195" s="44">
        <f t="shared" si="218"/>
        <v>157.72333333333333</v>
      </c>
      <c r="T195" s="65">
        <f t="shared" si="219"/>
        <v>946.34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61.12</v>
      </c>
      <c r="I196" s="44">
        <f t="shared" si="211"/>
        <v>15.28</v>
      </c>
      <c r="J196" s="44">
        <f>ROUND((4.183+1)*0.95,2)</f>
        <v>4.92</v>
      </c>
      <c r="K196" s="43">
        <f t="shared" si="212"/>
        <v>375.89</v>
      </c>
      <c r="L196" s="44">
        <f t="shared" si="213"/>
        <v>82.695799999999991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939.6904599999998</v>
      </c>
      <c r="P196" s="45">
        <f t="shared" si="160"/>
        <v>37.64</v>
      </c>
      <c r="Q196" s="44">
        <f t="shared" si="216"/>
        <v>977.33045999999979</v>
      </c>
      <c r="R196" s="44">
        <f t="shared" si="217"/>
        <v>977.33333333333326</v>
      </c>
      <c r="S196" s="44">
        <f t="shared" si="218"/>
        <v>195.46666666666667</v>
      </c>
      <c r="T196" s="65">
        <f t="shared" si="219"/>
        <v>1172.8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61.12</v>
      </c>
      <c r="I197" s="44">
        <f t="shared" si="211"/>
        <v>15.28</v>
      </c>
      <c r="J197" s="44">
        <f>ROUND((5.183+1)*0.95,2)</f>
        <v>5.87</v>
      </c>
      <c r="K197" s="43">
        <f t="shared" si="212"/>
        <v>448.47</v>
      </c>
      <c r="L197" s="44">
        <f t="shared" si="213"/>
        <v>98.66340000000001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1121.1342850000001</v>
      </c>
      <c r="P197" s="45">
        <f t="shared" si="160"/>
        <v>44.91</v>
      </c>
      <c r="Q197" s="44">
        <f t="shared" si="216"/>
        <v>1166.0442850000002</v>
      </c>
      <c r="R197" s="44">
        <f t="shared" si="217"/>
        <v>1166.0416666666667</v>
      </c>
      <c r="S197" s="44">
        <f t="shared" si="218"/>
        <v>233.20833333333334</v>
      </c>
      <c r="T197" s="65">
        <f t="shared" si="219"/>
        <v>1399.25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61.12</v>
      </c>
      <c r="I198" s="44">
        <f t="shared" si="211"/>
        <v>15.28</v>
      </c>
      <c r="J198" s="44">
        <f>ROUND((6.183+1)*0.95,2)</f>
        <v>6.82</v>
      </c>
      <c r="K198" s="43">
        <f t="shared" si="212"/>
        <v>521.04999999999995</v>
      </c>
      <c r="L198" s="44">
        <f t="shared" si="213"/>
        <v>114.63099999999999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1302.5781099999999</v>
      </c>
      <c r="P198" s="45">
        <f t="shared" si="160"/>
        <v>52.17</v>
      </c>
      <c r="Q198" s="44">
        <f t="shared" si="216"/>
        <v>1354.74811</v>
      </c>
      <c r="R198" s="44">
        <f t="shared" si="217"/>
        <v>1354.75</v>
      </c>
      <c r="S198" s="44">
        <f t="shared" si="218"/>
        <v>270.95</v>
      </c>
      <c r="T198" s="65">
        <f t="shared" si="219"/>
        <v>1625.7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61.12</v>
      </c>
      <c r="I199" s="44">
        <f t="shared" si="211"/>
        <v>15.28</v>
      </c>
      <c r="J199" s="44">
        <f>ROUND((7.183+1)*0.95,2)</f>
        <v>7.77</v>
      </c>
      <c r="K199" s="43">
        <f t="shared" si="212"/>
        <v>593.63</v>
      </c>
      <c r="L199" s="44">
        <f t="shared" si="213"/>
        <v>130.5986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1484.0219350000002</v>
      </c>
      <c r="P199" s="45">
        <f t="shared" si="160"/>
        <v>59.44</v>
      </c>
      <c r="Q199" s="44">
        <f t="shared" si="216"/>
        <v>1543.4619350000003</v>
      </c>
      <c r="R199" s="44">
        <f t="shared" si="217"/>
        <v>1543.4583333333335</v>
      </c>
      <c r="S199" s="44">
        <f t="shared" si="218"/>
        <v>308.69166666666666</v>
      </c>
      <c r="T199" s="65">
        <f t="shared" si="219"/>
        <v>1852.15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61.12</v>
      </c>
      <c r="I201" s="44">
        <f t="shared" ref="I201:I210" si="221">ROUND(H201*$I$10,2)</f>
        <v>15.28</v>
      </c>
      <c r="J201" s="44">
        <f>ROUND(0.167*0.95,2)</f>
        <v>0.16</v>
      </c>
      <c r="K201" s="43">
        <f t="shared" ref="K201:K210" si="222">ROUND((H201+I201)*J201,2)</f>
        <v>12.22</v>
      </c>
      <c r="L201" s="44">
        <f t="shared" ref="L201:L210" si="223">(K201*$L$10)</f>
        <v>2.6884000000000001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30.554079999999999</v>
      </c>
      <c r="P201" s="45">
        <f t="shared" si="160"/>
        <v>1.22</v>
      </c>
      <c r="Q201" s="44">
        <f t="shared" ref="Q201:Q210" si="226">SUM(O201+P201)</f>
        <v>31.774079999999998</v>
      </c>
      <c r="R201" s="44">
        <f t="shared" ref="R201:R210" si="227">+T201-S201</f>
        <v>31.775000000000002</v>
      </c>
      <c r="S201" s="44">
        <f t="shared" ref="S201:S210" si="228">+T201/6</f>
        <v>6.3550000000000004</v>
      </c>
      <c r="T201" s="65">
        <f t="shared" ref="T201:T210" si="229">ROUND(Q201*$T$10,2)</f>
        <v>38.130000000000003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61.12</v>
      </c>
      <c r="I202" s="44">
        <f t="shared" si="221"/>
        <v>15.28</v>
      </c>
      <c r="J202" s="44">
        <f>ROUND(0.3*0.95,2)</f>
        <v>0.28999999999999998</v>
      </c>
      <c r="K202" s="43">
        <f t="shared" si="222"/>
        <v>22.16</v>
      </c>
      <c r="L202" s="44">
        <f t="shared" si="223"/>
        <v>4.8752000000000004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55.392994999999999</v>
      </c>
      <c r="P202" s="45">
        <f t="shared" si="160"/>
        <v>2.2200000000000002</v>
      </c>
      <c r="Q202" s="44">
        <f t="shared" si="226"/>
        <v>57.612994999999998</v>
      </c>
      <c r="R202" s="44">
        <f t="shared" si="227"/>
        <v>57.616666666666667</v>
      </c>
      <c r="S202" s="44">
        <f t="shared" si="228"/>
        <v>11.523333333333333</v>
      </c>
      <c r="T202" s="65">
        <f t="shared" si="229"/>
        <v>69.14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61.12</v>
      </c>
      <c r="I203" s="44">
        <f t="shared" si="221"/>
        <v>15.28</v>
      </c>
      <c r="J203" s="44">
        <f>ROUND(0.513*0.95,2)</f>
        <v>0.49</v>
      </c>
      <c r="K203" s="43">
        <f t="shared" si="222"/>
        <v>37.44</v>
      </c>
      <c r="L203" s="44">
        <f t="shared" si="223"/>
        <v>8.2367999999999988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93.591694999999987</v>
      </c>
      <c r="P203" s="45">
        <f t="shared" si="160"/>
        <v>3.75</v>
      </c>
      <c r="Q203" s="44">
        <f t="shared" si="226"/>
        <v>97.341694999999987</v>
      </c>
      <c r="R203" s="44">
        <f t="shared" si="227"/>
        <v>97.341666666666669</v>
      </c>
      <c r="S203" s="44">
        <f t="shared" si="228"/>
        <v>19.468333333333334</v>
      </c>
      <c r="T203" s="65">
        <f t="shared" si="229"/>
        <v>116.81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61.12</v>
      </c>
      <c r="I204" s="44">
        <f t="shared" si="221"/>
        <v>15.28</v>
      </c>
      <c r="J204" s="44">
        <f>ROUND(0.75*0.95,2)</f>
        <v>0.71</v>
      </c>
      <c r="K204" s="43">
        <f t="shared" si="222"/>
        <v>54.24</v>
      </c>
      <c r="L204" s="44">
        <f t="shared" si="223"/>
        <v>11.9328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135.60050499999997</v>
      </c>
      <c r="P204" s="45">
        <f t="shared" si="160"/>
        <v>5.43</v>
      </c>
      <c r="Q204" s="44">
        <f t="shared" si="226"/>
        <v>141.03050499999998</v>
      </c>
      <c r="R204" s="44">
        <f t="shared" si="227"/>
        <v>141.03333333333333</v>
      </c>
      <c r="S204" s="44">
        <f t="shared" si="228"/>
        <v>28.206666666666667</v>
      </c>
      <c r="T204" s="65">
        <f t="shared" si="229"/>
        <v>169.24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61.12</v>
      </c>
      <c r="I205" s="44">
        <f t="shared" si="221"/>
        <v>15.28</v>
      </c>
      <c r="J205" s="44">
        <f>ROUND(1.367*0.95,2)</f>
        <v>1.3</v>
      </c>
      <c r="K205" s="43">
        <f t="shared" si="222"/>
        <v>99.32</v>
      </c>
      <c r="L205" s="44">
        <f t="shared" si="223"/>
        <v>21.850399999999997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248.29154999999997</v>
      </c>
      <c r="P205" s="45">
        <f t="shared" si="160"/>
        <v>9.9499999999999993</v>
      </c>
      <c r="Q205" s="44">
        <f t="shared" si="226"/>
        <v>258.24154999999996</v>
      </c>
      <c r="R205" s="44">
        <f t="shared" si="227"/>
        <v>258.24166666666667</v>
      </c>
      <c r="S205" s="44">
        <f t="shared" si="228"/>
        <v>51.648333333333333</v>
      </c>
      <c r="T205" s="65">
        <f t="shared" si="229"/>
        <v>309.89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61.12</v>
      </c>
      <c r="I206" s="44">
        <f t="shared" si="221"/>
        <v>15.28</v>
      </c>
      <c r="J206" s="44">
        <f>ROUND((1.367+0.6)*0.95,2)</f>
        <v>1.87</v>
      </c>
      <c r="K206" s="43">
        <f t="shared" si="222"/>
        <v>142.87</v>
      </c>
      <c r="L206" s="44">
        <f t="shared" si="223"/>
        <v>31.4314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357.16028499999999</v>
      </c>
      <c r="P206" s="45">
        <f t="shared" si="160"/>
        <v>14.31</v>
      </c>
      <c r="Q206" s="44">
        <f t="shared" si="226"/>
        <v>371.47028499999999</v>
      </c>
      <c r="R206" s="44">
        <f t="shared" si="227"/>
        <v>371.46666666666664</v>
      </c>
      <c r="S206" s="44">
        <f t="shared" si="228"/>
        <v>74.293333333333337</v>
      </c>
      <c r="T206" s="65">
        <f t="shared" si="229"/>
        <v>445.76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61.12</v>
      </c>
      <c r="I207" s="44">
        <f t="shared" si="221"/>
        <v>15.28</v>
      </c>
      <c r="J207" s="44">
        <f>ROUND((1.967+0.6)*0.95,2)</f>
        <v>2.44</v>
      </c>
      <c r="K207" s="43">
        <f t="shared" si="222"/>
        <v>186.42</v>
      </c>
      <c r="L207" s="44">
        <f t="shared" si="223"/>
        <v>41.0124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466.02902</v>
      </c>
      <c r="P207" s="45">
        <f t="shared" si="160"/>
        <v>18.670000000000002</v>
      </c>
      <c r="Q207" s="44">
        <f t="shared" si="226"/>
        <v>484.69902000000002</v>
      </c>
      <c r="R207" s="44">
        <f t="shared" si="227"/>
        <v>484.7</v>
      </c>
      <c r="S207" s="44">
        <f t="shared" si="228"/>
        <v>96.94</v>
      </c>
      <c r="T207" s="65">
        <f t="shared" si="229"/>
        <v>581.64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61.12</v>
      </c>
      <c r="I208" s="44">
        <f t="shared" si="221"/>
        <v>15.28</v>
      </c>
      <c r="J208" s="44">
        <f>ROUND((2.567+0.6)*0.95,2)</f>
        <v>3.01</v>
      </c>
      <c r="K208" s="43">
        <f t="shared" si="222"/>
        <v>229.96</v>
      </c>
      <c r="L208" s="44">
        <f t="shared" si="223"/>
        <v>50.591200000000001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574.88555499999995</v>
      </c>
      <c r="P208" s="45">
        <f t="shared" si="160"/>
        <v>23.03</v>
      </c>
      <c r="Q208" s="44">
        <f t="shared" si="226"/>
        <v>597.91555499999993</v>
      </c>
      <c r="R208" s="44">
        <f t="shared" si="227"/>
        <v>597.91666666666663</v>
      </c>
      <c r="S208" s="44">
        <f t="shared" si="228"/>
        <v>119.58333333333333</v>
      </c>
      <c r="T208" s="65">
        <f t="shared" si="229"/>
        <v>717.5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61.12</v>
      </c>
      <c r="I209" s="44">
        <f t="shared" si="221"/>
        <v>15.28</v>
      </c>
      <c r="J209" s="44">
        <f>ROUND((3.167+0.6)*0.95,2)</f>
        <v>3.58</v>
      </c>
      <c r="K209" s="43">
        <f t="shared" si="222"/>
        <v>273.51</v>
      </c>
      <c r="L209" s="44">
        <f t="shared" si="223"/>
        <v>60.172199999999997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683.75428999999997</v>
      </c>
      <c r="P209" s="45">
        <f t="shared" si="160"/>
        <v>27.39</v>
      </c>
      <c r="Q209" s="44">
        <f t="shared" si="226"/>
        <v>711.14428999999996</v>
      </c>
      <c r="R209" s="44">
        <f t="shared" si="227"/>
        <v>711.14166666666665</v>
      </c>
      <c r="S209" s="44">
        <f t="shared" si="228"/>
        <v>142.22833333333332</v>
      </c>
      <c r="T209" s="65">
        <f t="shared" si="229"/>
        <v>853.37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61.12</v>
      </c>
      <c r="I210" s="44">
        <f t="shared" si="221"/>
        <v>15.28</v>
      </c>
      <c r="J210" s="44">
        <f>ROUND((3.767+0.6)*0.95,2)</f>
        <v>4.1500000000000004</v>
      </c>
      <c r="K210" s="43">
        <f t="shared" si="222"/>
        <v>317.06</v>
      </c>
      <c r="L210" s="44">
        <f t="shared" si="223"/>
        <v>69.753200000000007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792.62302499999998</v>
      </c>
      <c r="P210" s="45">
        <f t="shared" si="160"/>
        <v>31.75</v>
      </c>
      <c r="Q210" s="44">
        <f t="shared" si="226"/>
        <v>824.37302499999998</v>
      </c>
      <c r="R210" s="44">
        <f t="shared" si="227"/>
        <v>824.375</v>
      </c>
      <c r="S210" s="44">
        <f t="shared" si="228"/>
        <v>164.875</v>
      </c>
      <c r="T210" s="65">
        <f t="shared" si="229"/>
        <v>989.25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61.12</v>
      </c>
      <c r="I212" s="44">
        <f t="shared" ref="I212:I240" si="231">ROUND(H212*$I$10,2)</f>
        <v>15.28</v>
      </c>
      <c r="J212" s="44">
        <f>ROUND(0.275*0.95,2)</f>
        <v>0.26</v>
      </c>
      <c r="K212" s="43">
        <f t="shared" ref="K212:K240" si="232">ROUND((H212+I212)*J212,2)</f>
        <v>19.86</v>
      </c>
      <c r="L212" s="44">
        <f t="shared" ref="L212:L244" si="233">(K212*$L$10)</f>
        <v>4.3692000000000002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49.65343</v>
      </c>
      <c r="P212" s="45">
        <f t="shared" si="160"/>
        <v>1.99</v>
      </c>
      <c r="Q212" s="44">
        <f t="shared" ref="Q212:Q240" si="236">SUM(O212+P212)</f>
        <v>51.643430000000002</v>
      </c>
      <c r="R212" s="44">
        <f t="shared" ref="R212:R240" si="237">+T212-S212</f>
        <v>51.641666666666666</v>
      </c>
      <c r="S212" s="44">
        <f t="shared" ref="S212:S240" si="238">+T212/6</f>
        <v>10.328333333333333</v>
      </c>
      <c r="T212" s="65">
        <f t="shared" ref="T212:T271" si="239">ROUND(Q212*$T$10,2)</f>
        <v>61.97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61.12</v>
      </c>
      <c r="I213" s="44">
        <f t="shared" si="231"/>
        <v>15.28</v>
      </c>
      <c r="J213" s="44">
        <f>ROUND(0.441*0.95,2)</f>
        <v>0.42</v>
      </c>
      <c r="K213" s="43">
        <f t="shared" si="232"/>
        <v>32.090000000000003</v>
      </c>
      <c r="L213" s="44">
        <f t="shared" si="233"/>
        <v>7.059800000000001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80.219709999999992</v>
      </c>
      <c r="P213" s="45">
        <f t="shared" si="160"/>
        <v>3.21</v>
      </c>
      <c r="Q213" s="44">
        <f t="shared" si="236"/>
        <v>83.429709999999986</v>
      </c>
      <c r="R213" s="44">
        <f t="shared" si="237"/>
        <v>83.433333333333337</v>
      </c>
      <c r="S213" s="44">
        <f t="shared" si="238"/>
        <v>16.686666666666667</v>
      </c>
      <c r="T213" s="65">
        <f t="shared" si="239"/>
        <v>100.12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61.12</v>
      </c>
      <c r="I214" s="44">
        <f t="shared" si="231"/>
        <v>15.28</v>
      </c>
      <c r="J214" s="44">
        <f>ROUND(0.708*0.95,2)</f>
        <v>0.67</v>
      </c>
      <c r="K214" s="43">
        <f t="shared" si="232"/>
        <v>51.19</v>
      </c>
      <c r="L214" s="44">
        <f t="shared" si="233"/>
        <v>11.261799999999999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127.968085</v>
      </c>
      <c r="P214" s="45">
        <f t="shared" si="160"/>
        <v>5.13</v>
      </c>
      <c r="Q214" s="44">
        <f t="shared" si="236"/>
        <v>133.098085</v>
      </c>
      <c r="R214" s="44">
        <f t="shared" si="237"/>
        <v>133.1</v>
      </c>
      <c r="S214" s="44">
        <f t="shared" si="238"/>
        <v>26.62</v>
      </c>
      <c r="T214" s="65">
        <f t="shared" si="239"/>
        <v>159.72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61.12</v>
      </c>
      <c r="I215" s="44">
        <f t="shared" si="231"/>
        <v>15.28</v>
      </c>
      <c r="J215" s="44">
        <f>ROUND(1.358*0.95,2)</f>
        <v>1.29</v>
      </c>
      <c r="K215" s="43">
        <f t="shared" si="232"/>
        <v>98.56</v>
      </c>
      <c r="L215" s="44">
        <f t="shared" si="233"/>
        <v>21.683199999999999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246.386495</v>
      </c>
      <c r="P215" s="45">
        <f t="shared" si="160"/>
        <v>9.8699999999999992</v>
      </c>
      <c r="Q215" s="44">
        <f t="shared" si="236"/>
        <v>256.25649499999997</v>
      </c>
      <c r="R215" s="44">
        <f t="shared" si="237"/>
        <v>256.25833333333333</v>
      </c>
      <c r="S215" s="44">
        <f t="shared" si="238"/>
        <v>51.251666666666665</v>
      </c>
      <c r="T215" s="65">
        <f t="shared" si="239"/>
        <v>307.51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61.12</v>
      </c>
      <c r="I216" s="44">
        <f t="shared" si="231"/>
        <v>15.28</v>
      </c>
      <c r="J216" s="44">
        <f>ROUND(2.608*0.95,2)</f>
        <v>2.48</v>
      </c>
      <c r="K216" s="43">
        <f t="shared" si="232"/>
        <v>189.47</v>
      </c>
      <c r="L216" s="44">
        <f t="shared" si="233"/>
        <v>41.683399999999999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473.66143999999997</v>
      </c>
      <c r="P216" s="45">
        <f t="shared" si="160"/>
        <v>18.97</v>
      </c>
      <c r="Q216" s="44">
        <f t="shared" si="236"/>
        <v>492.63144</v>
      </c>
      <c r="R216" s="44">
        <f t="shared" si="237"/>
        <v>492.63333333333333</v>
      </c>
      <c r="S216" s="44">
        <f t="shared" si="238"/>
        <v>98.526666666666657</v>
      </c>
      <c r="T216" s="65">
        <f t="shared" si="239"/>
        <v>591.16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61.12</v>
      </c>
      <c r="I217" s="44">
        <f t="shared" si="231"/>
        <v>15.28</v>
      </c>
      <c r="J217" s="44">
        <f>ROUND((2.608+0.9)*0.95,2)</f>
        <v>3.33</v>
      </c>
      <c r="K217" s="43">
        <f t="shared" si="232"/>
        <v>254.41</v>
      </c>
      <c r="L217" s="44">
        <f t="shared" si="233"/>
        <v>55.970199999999998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636.00591499999996</v>
      </c>
      <c r="P217" s="45">
        <f t="shared" si="160"/>
        <v>25.47</v>
      </c>
      <c r="Q217" s="44">
        <f t="shared" si="236"/>
        <v>661.47591499999999</v>
      </c>
      <c r="R217" s="44">
        <f t="shared" si="237"/>
        <v>661.47500000000002</v>
      </c>
      <c r="S217" s="44">
        <f t="shared" si="238"/>
        <v>132.29499999999999</v>
      </c>
      <c r="T217" s="65">
        <f t="shared" si="239"/>
        <v>793.77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61.12</v>
      </c>
      <c r="I218" s="44">
        <f t="shared" si="231"/>
        <v>15.28</v>
      </c>
      <c r="J218" s="44">
        <f>ROUND((3.508+0.9)*0.95,2)</f>
        <v>4.1900000000000004</v>
      </c>
      <c r="K218" s="43">
        <f t="shared" si="232"/>
        <v>320.12</v>
      </c>
      <c r="L218" s="44">
        <f t="shared" si="233"/>
        <v>70.426400000000001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800.2676449999999</v>
      </c>
      <c r="P218" s="45">
        <f t="shared" si="160"/>
        <v>32.049999999999997</v>
      </c>
      <c r="Q218" s="44">
        <f t="shared" si="236"/>
        <v>832.31764499999986</v>
      </c>
      <c r="R218" s="44">
        <f t="shared" si="237"/>
        <v>832.31666666666661</v>
      </c>
      <c r="S218" s="44">
        <f t="shared" si="238"/>
        <v>166.46333333333334</v>
      </c>
      <c r="T218" s="65">
        <f t="shared" si="239"/>
        <v>998.78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61.12</v>
      </c>
      <c r="I219" s="44">
        <f t="shared" si="231"/>
        <v>15.28</v>
      </c>
      <c r="J219" s="44">
        <f>ROUND((4.408+0.9)*0.95,2)</f>
        <v>5.04</v>
      </c>
      <c r="K219" s="43">
        <f t="shared" si="232"/>
        <v>385.06</v>
      </c>
      <c r="L219" s="44">
        <f t="shared" si="233"/>
        <v>84.713200000000001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962.61211999999989</v>
      </c>
      <c r="P219" s="45">
        <f t="shared" si="160"/>
        <v>38.56</v>
      </c>
      <c r="Q219" s="44">
        <f t="shared" si="236"/>
        <v>1001.1721199999999</v>
      </c>
      <c r="R219" s="44">
        <f t="shared" si="237"/>
        <v>1001.1750000000001</v>
      </c>
      <c r="S219" s="44">
        <f t="shared" si="238"/>
        <v>200.23500000000001</v>
      </c>
      <c r="T219" s="65">
        <f t="shared" si="239"/>
        <v>1201.4100000000001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61.12</v>
      </c>
      <c r="I220" s="44">
        <f t="shared" si="231"/>
        <v>15.28</v>
      </c>
      <c r="J220" s="44">
        <f>ROUND((5.308+0.9)*0.95,2)</f>
        <v>5.9</v>
      </c>
      <c r="K220" s="43">
        <f t="shared" si="232"/>
        <v>450.76</v>
      </c>
      <c r="L220" s="44">
        <f t="shared" si="233"/>
        <v>99.167199999999994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1126.8616500000001</v>
      </c>
      <c r="P220" s="45">
        <f t="shared" si="160"/>
        <v>45.14</v>
      </c>
      <c r="Q220" s="44">
        <f t="shared" si="236"/>
        <v>1172.0016500000002</v>
      </c>
      <c r="R220" s="44">
        <f t="shared" si="237"/>
        <v>1172</v>
      </c>
      <c r="S220" s="44">
        <f t="shared" si="238"/>
        <v>234.4</v>
      </c>
      <c r="T220" s="65">
        <f t="shared" si="239"/>
        <v>1406.4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61.12</v>
      </c>
      <c r="I221" s="44">
        <f t="shared" si="231"/>
        <v>15.28</v>
      </c>
      <c r="J221" s="44">
        <f>ROUND((6.208+0.9)*0.95,2)</f>
        <v>6.75</v>
      </c>
      <c r="K221" s="43">
        <f t="shared" si="232"/>
        <v>515.70000000000005</v>
      </c>
      <c r="L221" s="44">
        <f t="shared" si="233"/>
        <v>113.45400000000001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1289.2061249999999</v>
      </c>
      <c r="P221" s="45">
        <f t="shared" si="160"/>
        <v>51.64</v>
      </c>
      <c r="Q221" s="44">
        <f t="shared" si="236"/>
        <v>1340.846125</v>
      </c>
      <c r="R221" s="44">
        <f t="shared" si="237"/>
        <v>1340.85</v>
      </c>
      <c r="S221" s="44">
        <f t="shared" si="238"/>
        <v>268.17</v>
      </c>
      <c r="T221" s="65">
        <f t="shared" si="239"/>
        <v>1609.02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61.12</v>
      </c>
      <c r="I222" s="44">
        <f t="shared" si="231"/>
        <v>15.28</v>
      </c>
      <c r="J222" s="44">
        <f>ROUND(0.467*0.95,2)</f>
        <v>0.44</v>
      </c>
      <c r="K222" s="43">
        <f t="shared" si="232"/>
        <v>33.619999999999997</v>
      </c>
      <c r="L222" s="44">
        <f t="shared" si="233"/>
        <v>7.3963999999999999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84.042020000000008</v>
      </c>
      <c r="P222" s="45">
        <f t="shared" si="160"/>
        <v>3.37</v>
      </c>
      <c r="Q222" s="44">
        <f t="shared" si="236"/>
        <v>87.412020000000012</v>
      </c>
      <c r="R222" s="44">
        <f t="shared" si="237"/>
        <v>87.408333333333331</v>
      </c>
      <c r="S222" s="44">
        <f t="shared" si="238"/>
        <v>17.481666666666666</v>
      </c>
      <c r="T222" s="65">
        <f t="shared" si="239"/>
        <v>104.89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58.26</v>
      </c>
      <c r="I223" s="44">
        <f t="shared" si="231"/>
        <v>14.57</v>
      </c>
      <c r="J223" s="44">
        <f>ROUND(1.065*0.95,2)</f>
        <v>1.01</v>
      </c>
      <c r="K223" s="43">
        <f t="shared" si="232"/>
        <v>73.56</v>
      </c>
      <c r="L223" s="44">
        <f t="shared" si="233"/>
        <v>16.183199999999999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188.50655499999999</v>
      </c>
      <c r="P223" s="45">
        <f t="shared" si="160"/>
        <v>7.73</v>
      </c>
      <c r="Q223" s="44">
        <f t="shared" si="236"/>
        <v>196.23655499999998</v>
      </c>
      <c r="R223" s="44">
        <f t="shared" si="237"/>
        <v>196.23333333333332</v>
      </c>
      <c r="S223" s="44">
        <f t="shared" si="238"/>
        <v>39.246666666666663</v>
      </c>
      <c r="T223" s="65">
        <f t="shared" si="239"/>
        <v>235.48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58.26</v>
      </c>
      <c r="I224" s="44">
        <f t="shared" si="231"/>
        <v>14.57</v>
      </c>
      <c r="J224" s="44">
        <f>ROUND(0.83*0.95,2)</f>
        <v>0.79</v>
      </c>
      <c r="K224" s="43">
        <f t="shared" si="232"/>
        <v>57.54</v>
      </c>
      <c r="L224" s="44">
        <f t="shared" si="233"/>
        <v>12.658799999999999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147.44934500000002</v>
      </c>
      <c r="P224" s="45">
        <f t="shared" si="160"/>
        <v>6.04</v>
      </c>
      <c r="Q224" s="44">
        <f t="shared" si="236"/>
        <v>153.48934500000001</v>
      </c>
      <c r="R224" s="44">
        <f t="shared" si="237"/>
        <v>153.49166666666667</v>
      </c>
      <c r="S224" s="44">
        <f t="shared" si="238"/>
        <v>30.698333333333334</v>
      </c>
      <c r="T224" s="65">
        <f t="shared" si="239"/>
        <v>184.19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59.21</v>
      </c>
      <c r="I225" s="44">
        <f t="shared" si="231"/>
        <v>14.8</v>
      </c>
      <c r="J225" s="223">
        <f>ROUND((0.83+0.415)*0.95,2)</f>
        <v>1.18</v>
      </c>
      <c r="K225" s="43">
        <f t="shared" si="232"/>
        <v>87.33</v>
      </c>
      <c r="L225" s="44">
        <f t="shared" si="233"/>
        <v>19.212599999999998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221.92948999999999</v>
      </c>
      <c r="P225" s="45">
        <f t="shared" ref="P225:P271" si="240">ROUND(J225*$P$10,2)</f>
        <v>9.0299999999999994</v>
      </c>
      <c r="Q225" s="44">
        <f t="shared" si="236"/>
        <v>230.95948999999999</v>
      </c>
      <c r="R225" s="44">
        <f t="shared" si="237"/>
        <v>230.95833333333331</v>
      </c>
      <c r="S225" s="44">
        <f t="shared" si="238"/>
        <v>46.191666666666663</v>
      </c>
      <c r="T225" s="65">
        <f t="shared" si="239"/>
        <v>277.14999999999998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58.26</v>
      </c>
      <c r="I226" s="44">
        <f t="shared" si="231"/>
        <v>14.57</v>
      </c>
      <c r="J226" s="44">
        <f>ROUND(0.523*0.95,2)</f>
        <v>0.5</v>
      </c>
      <c r="K226" s="43">
        <f t="shared" si="232"/>
        <v>36.42</v>
      </c>
      <c r="L226" s="44">
        <f t="shared" si="233"/>
        <v>8.0124000000000013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93.325149999999994</v>
      </c>
      <c r="P226" s="45">
        <f t="shared" si="240"/>
        <v>3.83</v>
      </c>
      <c r="Q226" s="44">
        <f t="shared" si="236"/>
        <v>97.155149999999992</v>
      </c>
      <c r="R226" s="44">
        <f t="shared" si="237"/>
        <v>97.158333333333331</v>
      </c>
      <c r="S226" s="44">
        <f t="shared" si="238"/>
        <v>19.431666666666668</v>
      </c>
      <c r="T226" s="65">
        <f t="shared" si="239"/>
        <v>116.59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58.26</v>
      </c>
      <c r="I227" s="44">
        <f t="shared" si="231"/>
        <v>14.57</v>
      </c>
      <c r="J227" s="44">
        <f>ROUND((0.523+1.138)*0.95,2)</f>
        <v>1.58</v>
      </c>
      <c r="K227" s="43">
        <f t="shared" si="232"/>
        <v>115.07</v>
      </c>
      <c r="L227" s="44">
        <f t="shared" si="233"/>
        <v>25.3154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294.88649000000004</v>
      </c>
      <c r="P227" s="45">
        <f t="shared" si="240"/>
        <v>12.09</v>
      </c>
      <c r="Q227" s="44">
        <f t="shared" si="236"/>
        <v>306.97649000000001</v>
      </c>
      <c r="R227" s="44">
        <f t="shared" si="237"/>
        <v>306.97500000000002</v>
      </c>
      <c r="S227" s="44">
        <f t="shared" si="238"/>
        <v>61.395000000000003</v>
      </c>
      <c r="T227" s="65">
        <f t="shared" si="239"/>
        <v>368.37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58.26</v>
      </c>
      <c r="I228" s="44">
        <f t="shared" si="231"/>
        <v>14.57</v>
      </c>
      <c r="J228" s="44">
        <f>ROUND(0.668*0.95,2)</f>
        <v>0.63</v>
      </c>
      <c r="K228" s="43">
        <f t="shared" si="232"/>
        <v>45.88</v>
      </c>
      <c r="L228" s="44">
        <f t="shared" si="233"/>
        <v>10.0936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117.57846500000001</v>
      </c>
      <c r="P228" s="45">
        <f t="shared" si="240"/>
        <v>4.82</v>
      </c>
      <c r="Q228" s="44">
        <f t="shared" si="236"/>
        <v>122.39846500000002</v>
      </c>
      <c r="R228" s="44">
        <f t="shared" si="237"/>
        <v>122.39999999999999</v>
      </c>
      <c r="S228" s="44">
        <f t="shared" si="238"/>
        <v>24.48</v>
      </c>
      <c r="T228" s="65">
        <f t="shared" si="239"/>
        <v>146.88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58.26</v>
      </c>
      <c r="I229" s="44">
        <f t="shared" si="231"/>
        <v>14.57</v>
      </c>
      <c r="J229" s="44">
        <f>ROUND(1.18*0.95,2)</f>
        <v>1.1200000000000001</v>
      </c>
      <c r="K229" s="43">
        <f t="shared" si="232"/>
        <v>81.569999999999993</v>
      </c>
      <c r="L229" s="44">
        <f t="shared" si="233"/>
        <v>17.945399999999999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209.03515999999999</v>
      </c>
      <c r="P229" s="45">
        <f t="shared" si="240"/>
        <v>8.57</v>
      </c>
      <c r="Q229" s="44">
        <f t="shared" si="236"/>
        <v>217.60515999999998</v>
      </c>
      <c r="R229" s="44">
        <f t="shared" si="237"/>
        <v>217.60833333333332</v>
      </c>
      <c r="S229" s="44">
        <f t="shared" si="238"/>
        <v>43.521666666666668</v>
      </c>
      <c r="T229" s="65">
        <f t="shared" si="239"/>
        <v>261.13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58.26</v>
      </c>
      <c r="I230" s="44">
        <f t="shared" si="231"/>
        <v>14.57</v>
      </c>
      <c r="J230" s="44">
        <f>ROUND(0.333*0.95,2)</f>
        <v>0.32</v>
      </c>
      <c r="K230" s="43">
        <f t="shared" si="232"/>
        <v>23.31</v>
      </c>
      <c r="L230" s="44">
        <f t="shared" si="233"/>
        <v>5.1281999999999996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59.729559999999992</v>
      </c>
      <c r="P230" s="45">
        <f t="shared" si="240"/>
        <v>2.4500000000000002</v>
      </c>
      <c r="Q230" s="44">
        <f t="shared" si="236"/>
        <v>62.179559999999995</v>
      </c>
      <c r="R230" s="44">
        <f t="shared" si="237"/>
        <v>62.183333333333337</v>
      </c>
      <c r="S230" s="44">
        <f t="shared" si="238"/>
        <v>12.436666666666667</v>
      </c>
      <c r="T230" s="65">
        <f t="shared" si="239"/>
        <v>74.62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58.26</v>
      </c>
      <c r="I231" s="44">
        <f t="shared" si="231"/>
        <v>14.57</v>
      </c>
      <c r="J231" s="44">
        <f>ROUND(2.18*0.95,2)</f>
        <v>2.0699999999999998</v>
      </c>
      <c r="K231" s="43">
        <f t="shared" si="232"/>
        <v>150.76</v>
      </c>
      <c r="L231" s="44">
        <f t="shared" si="233"/>
        <v>33.167200000000001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386.34318500000001</v>
      </c>
      <c r="P231" s="45">
        <f t="shared" si="240"/>
        <v>15.84</v>
      </c>
      <c r="Q231" s="44">
        <f t="shared" si="236"/>
        <v>402.18318499999998</v>
      </c>
      <c r="R231" s="44">
        <f t="shared" si="237"/>
        <v>402.18333333333334</v>
      </c>
      <c r="S231" s="44">
        <f t="shared" si="238"/>
        <v>80.436666666666667</v>
      </c>
      <c r="T231" s="65">
        <f t="shared" si="239"/>
        <v>482.62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58.26</v>
      </c>
      <c r="I232" s="44">
        <f t="shared" si="231"/>
        <v>14.57</v>
      </c>
      <c r="J232" s="44">
        <f>ROUND(0.833*0.95,2)</f>
        <v>0.79</v>
      </c>
      <c r="K232" s="43">
        <f t="shared" si="232"/>
        <v>57.54</v>
      </c>
      <c r="L232" s="44">
        <f t="shared" si="233"/>
        <v>12.658799999999999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147.44934500000002</v>
      </c>
      <c r="P232" s="45">
        <f t="shared" si="240"/>
        <v>6.04</v>
      </c>
      <c r="Q232" s="44">
        <f t="shared" si="236"/>
        <v>153.48934500000001</v>
      </c>
      <c r="R232" s="44">
        <f t="shared" si="237"/>
        <v>153.49166666666667</v>
      </c>
      <c r="S232" s="44">
        <f t="shared" si="238"/>
        <v>30.698333333333334</v>
      </c>
      <c r="T232" s="65">
        <f t="shared" si="239"/>
        <v>184.19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58.26</v>
      </c>
      <c r="I233" s="44">
        <f t="shared" si="231"/>
        <v>14.57</v>
      </c>
      <c r="J233" s="44">
        <f>ROUND(0.13*0.95,2)</f>
        <v>0.12</v>
      </c>
      <c r="K233" s="43">
        <f t="shared" si="232"/>
        <v>8.74</v>
      </c>
      <c r="L233" s="44">
        <f t="shared" si="233"/>
        <v>1.9228000000000001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22.39706</v>
      </c>
      <c r="P233" s="45">
        <f t="shared" si="240"/>
        <v>0.92</v>
      </c>
      <c r="Q233" s="44">
        <f t="shared" si="236"/>
        <v>23.317060000000001</v>
      </c>
      <c r="R233" s="44">
        <f t="shared" si="237"/>
        <v>23.316666666666666</v>
      </c>
      <c r="S233" s="44">
        <f t="shared" si="238"/>
        <v>4.6633333333333331</v>
      </c>
      <c r="T233" s="65">
        <f t="shared" si="239"/>
        <v>27.98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58.26</v>
      </c>
      <c r="I234" s="44">
        <f t="shared" si="231"/>
        <v>14.57</v>
      </c>
      <c r="J234" s="44">
        <f>ROUND(0.05*0.95,2)</f>
        <v>0.05</v>
      </c>
      <c r="K234" s="43">
        <f t="shared" si="232"/>
        <v>3.64</v>
      </c>
      <c r="L234" s="44">
        <f t="shared" si="233"/>
        <v>0.80080000000000007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9.330074999999999</v>
      </c>
      <c r="P234" s="45">
        <f t="shared" si="240"/>
        <v>0.38</v>
      </c>
      <c r="Q234" s="44">
        <f t="shared" si="236"/>
        <v>9.7100749999999998</v>
      </c>
      <c r="R234" s="44">
        <f t="shared" si="237"/>
        <v>9.7083333333333339</v>
      </c>
      <c r="S234" s="44">
        <f t="shared" si="238"/>
        <v>1.9416666666666667</v>
      </c>
      <c r="T234" s="65">
        <f t="shared" si="239"/>
        <v>11.65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55.39</v>
      </c>
      <c r="I235" s="44">
        <f t="shared" si="231"/>
        <v>13.85</v>
      </c>
      <c r="J235" s="44">
        <f>ROUND(0.45*0.95,2)</f>
        <v>0.43</v>
      </c>
      <c r="K235" s="43">
        <f t="shared" si="232"/>
        <v>29.77</v>
      </c>
      <c r="L235" s="44">
        <f t="shared" si="233"/>
        <v>6.5494000000000003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78.367165000000014</v>
      </c>
      <c r="P235" s="45">
        <f t="shared" si="240"/>
        <v>3.29</v>
      </c>
      <c r="Q235" s="44">
        <f t="shared" si="236"/>
        <v>81.65716500000002</v>
      </c>
      <c r="R235" s="44">
        <f t="shared" si="237"/>
        <v>81.658333333333331</v>
      </c>
      <c r="S235" s="44">
        <f t="shared" si="238"/>
        <v>16.331666666666667</v>
      </c>
      <c r="T235" s="65">
        <f t="shared" si="239"/>
        <v>97.99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55.39</v>
      </c>
      <c r="I236" s="44">
        <f t="shared" si="231"/>
        <v>13.85</v>
      </c>
      <c r="J236" s="44">
        <f>ROUND(0.54*0.95,2)</f>
        <v>0.51</v>
      </c>
      <c r="K236" s="43">
        <f t="shared" si="232"/>
        <v>35.31</v>
      </c>
      <c r="L236" s="44">
        <f t="shared" si="233"/>
        <v>7.7682000000000002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92.948805000000007</v>
      </c>
      <c r="P236" s="45">
        <f t="shared" si="240"/>
        <v>3.9</v>
      </c>
      <c r="Q236" s="44">
        <f t="shared" si="236"/>
        <v>96.848805000000013</v>
      </c>
      <c r="R236" s="44">
        <f t="shared" si="237"/>
        <v>96.85</v>
      </c>
      <c r="S236" s="44">
        <f t="shared" si="238"/>
        <v>19.37</v>
      </c>
      <c r="T236" s="65">
        <f t="shared" si="239"/>
        <v>116.22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58.26</v>
      </c>
      <c r="I237" s="44">
        <f t="shared" si="231"/>
        <v>14.57</v>
      </c>
      <c r="J237" s="44">
        <f>ROUND(0.26*0.95,2)</f>
        <v>0.25</v>
      </c>
      <c r="K237" s="43">
        <f t="shared" si="232"/>
        <v>18.21</v>
      </c>
      <c r="L237" s="44">
        <f t="shared" si="233"/>
        <v>4.0062000000000006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46.662574999999997</v>
      </c>
      <c r="P237" s="45">
        <f t="shared" si="240"/>
        <v>1.91</v>
      </c>
      <c r="Q237" s="44">
        <f t="shared" si="236"/>
        <v>48.572574999999993</v>
      </c>
      <c r="R237" s="44">
        <f t="shared" si="237"/>
        <v>48.575000000000003</v>
      </c>
      <c r="S237" s="44">
        <f t="shared" si="238"/>
        <v>9.7149999999999999</v>
      </c>
      <c r="T237" s="65">
        <f t="shared" si="239"/>
        <v>58.29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58.26</v>
      </c>
      <c r="I238" s="44">
        <f t="shared" si="231"/>
        <v>14.57</v>
      </c>
      <c r="J238" s="44">
        <f>ROUND(0.16*0.95,2)</f>
        <v>0.15</v>
      </c>
      <c r="K238" s="43">
        <f t="shared" si="232"/>
        <v>10.92</v>
      </c>
      <c r="L238" s="44">
        <f t="shared" si="233"/>
        <v>2.4024000000000001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27.990224999999999</v>
      </c>
      <c r="P238" s="45">
        <f t="shared" si="240"/>
        <v>1.1499999999999999</v>
      </c>
      <c r="Q238" s="44">
        <f t="shared" si="236"/>
        <v>29.140224999999997</v>
      </c>
      <c r="R238" s="44">
        <f t="shared" si="237"/>
        <v>29.141666666666666</v>
      </c>
      <c r="S238" s="44">
        <f t="shared" si="238"/>
        <v>5.8283333333333331</v>
      </c>
      <c r="T238" s="65">
        <f t="shared" si="239"/>
        <v>34.97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58.26</v>
      </c>
      <c r="I239" s="44">
        <f t="shared" si="231"/>
        <v>14.57</v>
      </c>
      <c r="J239" s="44">
        <f>ROUND(0.13*0.95,2)</f>
        <v>0.12</v>
      </c>
      <c r="K239" s="43">
        <f t="shared" si="232"/>
        <v>8.74</v>
      </c>
      <c r="L239" s="44">
        <f t="shared" si="233"/>
        <v>1.9228000000000001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22.39706</v>
      </c>
      <c r="P239" s="45">
        <f t="shared" si="240"/>
        <v>0.92</v>
      </c>
      <c r="Q239" s="44">
        <f t="shared" si="236"/>
        <v>23.317060000000001</v>
      </c>
      <c r="R239" s="44">
        <f t="shared" si="237"/>
        <v>23.316666666666666</v>
      </c>
      <c r="S239" s="44">
        <f t="shared" si="238"/>
        <v>4.6633333333333331</v>
      </c>
      <c r="T239" s="65">
        <f t="shared" si="239"/>
        <v>27.98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58.26</v>
      </c>
      <c r="I240" s="44">
        <f t="shared" si="231"/>
        <v>14.57</v>
      </c>
      <c r="J240" s="44">
        <f>ROUND(0.17*0.95,2)</f>
        <v>0.16</v>
      </c>
      <c r="K240" s="43">
        <f t="shared" si="232"/>
        <v>11.65</v>
      </c>
      <c r="L240" s="44">
        <f t="shared" si="233"/>
        <v>2.5630000000000002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29.85868</v>
      </c>
      <c r="P240" s="45">
        <f t="shared" si="240"/>
        <v>1.22</v>
      </c>
      <c r="Q240" s="44">
        <f t="shared" si="236"/>
        <v>31.078679999999999</v>
      </c>
      <c r="R240" s="44">
        <f t="shared" si="237"/>
        <v>31.074999999999999</v>
      </c>
      <c r="S240" s="44">
        <f t="shared" si="238"/>
        <v>6.2149999999999999</v>
      </c>
      <c r="T240" s="65">
        <f t="shared" si="239"/>
        <v>37.29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58.26</v>
      </c>
      <c r="I242" s="44">
        <f>ROUND(H242*$I$10,2)</f>
        <v>14.57</v>
      </c>
      <c r="J242" s="44">
        <f>ROUND(0.31*0.95,2)</f>
        <v>0.28999999999999998</v>
      </c>
      <c r="K242" s="43">
        <f>ROUND((H242+I242)*J242,2)</f>
        <v>21.12</v>
      </c>
      <c r="L242" s="44">
        <f t="shared" si="233"/>
        <v>4.6463999999999999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54.124195</v>
      </c>
      <c r="P242" s="45">
        <f t="shared" si="240"/>
        <v>2.2200000000000002</v>
      </c>
      <c r="Q242" s="44">
        <f>SUM(O242+P242)</f>
        <v>56.344194999999999</v>
      </c>
      <c r="R242" s="44">
        <f t="shared" ref="R242:R244" si="247">+T242-S242</f>
        <v>56.341666666666669</v>
      </c>
      <c r="S242" s="44">
        <f t="shared" ref="S242:S244" si="248">+T242/6</f>
        <v>11.268333333333333</v>
      </c>
      <c r="T242" s="65">
        <f t="shared" si="239"/>
        <v>67.61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58.26</v>
      </c>
      <c r="I243" s="44">
        <f>ROUND(H243*$I$10,2)</f>
        <v>14.57</v>
      </c>
      <c r="J243" s="44">
        <f>ROUND(0.25*0.95,2)</f>
        <v>0.24</v>
      </c>
      <c r="K243" s="43">
        <f>ROUND((H243+I243)*J243,2)</f>
        <v>17.48</v>
      </c>
      <c r="L243" s="44">
        <f t="shared" si="233"/>
        <v>3.8456000000000001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44.794119999999999</v>
      </c>
      <c r="P243" s="45">
        <f t="shared" si="240"/>
        <v>1.84</v>
      </c>
      <c r="Q243" s="44">
        <f>SUM(O243+P243)</f>
        <v>46.634120000000003</v>
      </c>
      <c r="R243" s="44">
        <f t="shared" si="247"/>
        <v>46.633333333333333</v>
      </c>
      <c r="S243" s="44">
        <f t="shared" si="248"/>
        <v>9.3266666666666662</v>
      </c>
      <c r="T243" s="65">
        <f t="shared" si="239"/>
        <v>55.96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58.26</v>
      </c>
      <c r="I244" s="44">
        <f>ROUND(H244*$I$10,2)</f>
        <v>14.57</v>
      </c>
      <c r="J244" s="44">
        <f>ROUND(0.07*0.95,2)</f>
        <v>7.0000000000000007E-2</v>
      </c>
      <c r="K244" s="43">
        <f>ROUND((H244+I244)*J244,2)</f>
        <v>5.0999999999999996</v>
      </c>
      <c r="L244" s="44">
        <f t="shared" si="233"/>
        <v>1.1219999999999999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13.066984999999999</v>
      </c>
      <c r="P244" s="45">
        <f t="shared" si="240"/>
        <v>0.54</v>
      </c>
      <c r="Q244" s="44">
        <f>SUM(O244+P244)</f>
        <v>13.606984999999998</v>
      </c>
      <c r="R244" s="44">
        <f t="shared" si="247"/>
        <v>13.608333333333333</v>
      </c>
      <c r="S244" s="44">
        <f t="shared" si="248"/>
        <v>2.7216666666666662</v>
      </c>
      <c r="T244" s="65">
        <f t="shared" si="239"/>
        <v>16.329999999999998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58.26</v>
      </c>
      <c r="I246" s="44">
        <f t="shared" ref="I246:I251" si="249">ROUND(H246*$I$10,2)</f>
        <v>14.57</v>
      </c>
      <c r="J246" s="44">
        <f>ROUND(2.713*0.95,2)</f>
        <v>2.58</v>
      </c>
      <c r="K246" s="43">
        <f t="shared" ref="K246:K251" si="250">ROUND((H246+I246)*J246,2)</f>
        <v>187.9</v>
      </c>
      <c r="L246" s="44">
        <f t="shared" ref="L246:L271" si="251">(K246*$L$10)</f>
        <v>41.338000000000001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481.52458999999999</v>
      </c>
      <c r="P246" s="45">
        <f t="shared" si="240"/>
        <v>19.739999999999998</v>
      </c>
      <c r="Q246" s="44">
        <f t="shared" ref="Q246:Q251" si="254">SUM(O246+P246)</f>
        <v>501.26459</v>
      </c>
      <c r="R246" s="44">
        <f t="shared" ref="R246:R251" si="255">+T246-S246</f>
        <v>501.26666666666665</v>
      </c>
      <c r="S246" s="44">
        <f t="shared" ref="S246:S251" si="256">+T246/6</f>
        <v>100.25333333333333</v>
      </c>
      <c r="T246" s="65">
        <f t="shared" si="239"/>
        <v>601.52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57.3</v>
      </c>
      <c r="I247" s="44">
        <f t="shared" si="249"/>
        <v>14.33</v>
      </c>
      <c r="J247" s="44">
        <f>ROUND((2.713+1.357)*0.95,2)</f>
        <v>3.87</v>
      </c>
      <c r="K247" s="43">
        <f t="shared" si="250"/>
        <v>277.20999999999998</v>
      </c>
      <c r="L247" s="44">
        <f t="shared" si="251"/>
        <v>60.986199999999997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716.62608499999999</v>
      </c>
      <c r="P247" s="45">
        <f t="shared" si="240"/>
        <v>29.61</v>
      </c>
      <c r="Q247" s="44">
        <f t="shared" si="254"/>
        <v>746.236085</v>
      </c>
      <c r="R247" s="44">
        <f t="shared" si="255"/>
        <v>746.23333333333335</v>
      </c>
      <c r="S247" s="44">
        <f t="shared" si="256"/>
        <v>149.24666666666667</v>
      </c>
      <c r="T247" s="65">
        <f t="shared" si="239"/>
        <v>895.48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64.94</v>
      </c>
      <c r="I248" s="44">
        <f t="shared" si="249"/>
        <v>16.239999999999998</v>
      </c>
      <c r="J248" s="44">
        <f>ROUND(2.992*0.95,2)</f>
        <v>2.84</v>
      </c>
      <c r="K248" s="43">
        <f t="shared" si="250"/>
        <v>230.55</v>
      </c>
      <c r="L248" s="44">
        <f t="shared" si="251"/>
        <v>50.721000000000004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558.98181999999997</v>
      </c>
      <c r="P248" s="45">
        <f t="shared" si="240"/>
        <v>21.73</v>
      </c>
      <c r="Q248" s="44">
        <f t="shared" si="254"/>
        <v>580.71181999999999</v>
      </c>
      <c r="R248" s="44">
        <f t="shared" si="255"/>
        <v>580.70833333333337</v>
      </c>
      <c r="S248" s="44">
        <f t="shared" si="256"/>
        <v>116.14166666666667</v>
      </c>
      <c r="T248" s="65">
        <f t="shared" si="239"/>
        <v>696.85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59.21</v>
      </c>
      <c r="I249" s="44">
        <f t="shared" si="249"/>
        <v>14.8</v>
      </c>
      <c r="J249" s="44">
        <f>ROUND((2.992+1.496)*0.95,2)</f>
        <v>4.26</v>
      </c>
      <c r="K249" s="43">
        <f t="shared" si="250"/>
        <v>315.27999999999997</v>
      </c>
      <c r="L249" s="44">
        <f t="shared" si="251"/>
        <v>69.361599999999996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801.20783000000006</v>
      </c>
      <c r="P249" s="45">
        <f t="shared" si="240"/>
        <v>32.590000000000003</v>
      </c>
      <c r="Q249" s="44">
        <f t="shared" si="254"/>
        <v>833.79783000000009</v>
      </c>
      <c r="R249" s="44">
        <f t="shared" si="255"/>
        <v>833.8</v>
      </c>
      <c r="S249" s="44">
        <f t="shared" si="256"/>
        <v>166.76</v>
      </c>
      <c r="T249" s="65">
        <f t="shared" si="239"/>
        <v>1000.56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55.39</v>
      </c>
      <c r="I250" s="44">
        <f t="shared" si="249"/>
        <v>13.85</v>
      </c>
      <c r="J250" s="44">
        <f>ROUND(0.575*0.95,2)</f>
        <v>0.55000000000000004</v>
      </c>
      <c r="K250" s="43">
        <f t="shared" si="250"/>
        <v>38.08</v>
      </c>
      <c r="L250" s="44">
        <f t="shared" si="251"/>
        <v>8.3775999999999993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100.239625</v>
      </c>
      <c r="P250" s="45">
        <f t="shared" si="240"/>
        <v>4.21</v>
      </c>
      <c r="Q250" s="44">
        <f t="shared" si="254"/>
        <v>104.449625</v>
      </c>
      <c r="R250" s="44">
        <f t="shared" si="255"/>
        <v>104.45</v>
      </c>
      <c r="S250" s="44">
        <f t="shared" si="256"/>
        <v>20.89</v>
      </c>
      <c r="T250" s="65">
        <f t="shared" si="239"/>
        <v>125.34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57.3</v>
      </c>
      <c r="I251" s="44">
        <f t="shared" si="249"/>
        <v>14.33</v>
      </c>
      <c r="J251" s="44">
        <f>ROUND(1.955*0.95,2)</f>
        <v>1.86</v>
      </c>
      <c r="K251" s="43">
        <f t="shared" si="250"/>
        <v>133.22999999999999</v>
      </c>
      <c r="L251" s="44">
        <f t="shared" si="251"/>
        <v>29.310599999999997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344.42162999999999</v>
      </c>
      <c r="P251" s="45">
        <f t="shared" si="240"/>
        <v>14.23</v>
      </c>
      <c r="Q251" s="44">
        <f t="shared" si="254"/>
        <v>358.65163000000001</v>
      </c>
      <c r="R251" s="44">
        <f t="shared" si="255"/>
        <v>358.65</v>
      </c>
      <c r="S251" s="44">
        <f t="shared" si="256"/>
        <v>71.73</v>
      </c>
      <c r="T251" s="65">
        <f t="shared" si="239"/>
        <v>430.38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64.94</v>
      </c>
      <c r="I253" s="44">
        <f t="shared" ref="I253:I256" si="257">ROUND(H253*$I$10,2)</f>
        <v>16.239999999999998</v>
      </c>
      <c r="J253" s="44">
        <f>ROUND(4.932*0.95,2)</f>
        <v>4.6900000000000004</v>
      </c>
      <c r="K253" s="43">
        <f t="shared" ref="K253:K256" si="258">ROUND((H253+I253)*J253,2)</f>
        <v>380.73</v>
      </c>
      <c r="L253" s="44">
        <f t="shared" si="251"/>
        <v>83.760600000000011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923.10459500000002</v>
      </c>
      <c r="P253" s="45">
        <f t="shared" si="240"/>
        <v>35.880000000000003</v>
      </c>
      <c r="Q253" s="44">
        <f t="shared" ref="Q253:Q256" si="261">SUM(O253+P253)</f>
        <v>958.98459500000001</v>
      </c>
      <c r="R253" s="44">
        <f t="shared" ref="R253:R256" si="262">+T253-S253</f>
        <v>958.98333333333335</v>
      </c>
      <c r="S253" s="44">
        <f t="shared" ref="S253:S256" si="263">+T253/6</f>
        <v>191.79666666666665</v>
      </c>
      <c r="T253" s="65">
        <f t="shared" si="239"/>
        <v>1150.78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64.94</v>
      </c>
      <c r="I254" s="44">
        <f t="shared" si="257"/>
        <v>16.239999999999998</v>
      </c>
      <c r="J254" s="44">
        <f>ROUND(3.533*0.95,2)</f>
        <v>3.36</v>
      </c>
      <c r="K254" s="43">
        <f t="shared" si="258"/>
        <v>272.76</v>
      </c>
      <c r="L254" s="44">
        <f t="shared" si="251"/>
        <v>60.007199999999997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661.32647999999983</v>
      </c>
      <c r="P254" s="45">
        <f t="shared" si="240"/>
        <v>25.7</v>
      </c>
      <c r="Q254" s="44">
        <f t="shared" si="261"/>
        <v>687.02647999999988</v>
      </c>
      <c r="R254" s="44">
        <f t="shared" si="262"/>
        <v>687.02499999999998</v>
      </c>
      <c r="S254" s="44">
        <f t="shared" si="263"/>
        <v>137.405</v>
      </c>
      <c r="T254" s="65">
        <f t="shared" si="239"/>
        <v>824.43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64.94</v>
      </c>
      <c r="I255" s="44">
        <f t="shared" si="257"/>
        <v>16.239999999999998</v>
      </c>
      <c r="J255" s="44">
        <f>ROUND(0.417*0.95,2)</f>
        <v>0.4</v>
      </c>
      <c r="K255" s="43">
        <f t="shared" si="258"/>
        <v>32.47</v>
      </c>
      <c r="L255" s="44">
        <f t="shared" si="251"/>
        <v>7.1433999999999997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78.727599999999995</v>
      </c>
      <c r="P255" s="45">
        <f t="shared" si="240"/>
        <v>3.06</v>
      </c>
      <c r="Q255" s="44">
        <f t="shared" si="261"/>
        <v>81.787599999999998</v>
      </c>
      <c r="R255" s="44">
        <f t="shared" si="262"/>
        <v>81.791666666666671</v>
      </c>
      <c r="S255" s="44">
        <f t="shared" si="263"/>
        <v>16.358333333333334</v>
      </c>
      <c r="T255" s="65">
        <f t="shared" si="239"/>
        <v>98.15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64.94</v>
      </c>
      <c r="I256" s="44">
        <f t="shared" si="257"/>
        <v>16.239999999999998</v>
      </c>
      <c r="J256" s="44">
        <f>ROUND(1.59*0.95,2)</f>
        <v>1.51</v>
      </c>
      <c r="K256" s="43">
        <f t="shared" si="258"/>
        <v>122.58</v>
      </c>
      <c r="L256" s="44">
        <f t="shared" si="251"/>
        <v>26.967600000000001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297.20370499999996</v>
      </c>
      <c r="P256" s="45">
        <f t="shared" si="240"/>
        <v>11.55</v>
      </c>
      <c r="Q256" s="44">
        <f t="shared" si="261"/>
        <v>308.75370499999997</v>
      </c>
      <c r="R256" s="44">
        <f t="shared" si="262"/>
        <v>308.75</v>
      </c>
      <c r="S256" s="44">
        <f t="shared" si="263"/>
        <v>61.75</v>
      </c>
      <c r="T256" s="65">
        <f t="shared" si="239"/>
        <v>370.5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64.94</v>
      </c>
      <c r="I258" s="44">
        <f t="shared" ref="I258:I271" si="266">ROUND(H258*$I$10,2)</f>
        <v>16.239999999999998</v>
      </c>
      <c r="J258" s="44">
        <f>ROUND(3.165*0.95,2)</f>
        <v>3.01</v>
      </c>
      <c r="K258" s="43">
        <f t="shared" ref="K258:K271" si="267">ROUND((H258+I258)*J258,2)</f>
        <v>244.35</v>
      </c>
      <c r="L258" s="44">
        <f t="shared" si="251"/>
        <v>53.756999999999998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592.44135499999993</v>
      </c>
      <c r="P258" s="45">
        <f t="shared" si="240"/>
        <v>23.03</v>
      </c>
      <c r="Q258" s="44">
        <f t="shared" ref="Q258:Q271" si="270">SUM(O258+P258)</f>
        <v>615.4713549999999</v>
      </c>
      <c r="R258" s="44">
        <f t="shared" ref="R258:R271" si="271">+T258-S258</f>
        <v>615.47500000000002</v>
      </c>
      <c r="S258" s="44">
        <f t="shared" ref="S258:S271" si="272">+T258/6</f>
        <v>123.09500000000001</v>
      </c>
      <c r="T258" s="65">
        <f t="shared" si="239"/>
        <v>738.57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64.94</v>
      </c>
      <c r="I259" s="44">
        <f t="shared" si="266"/>
        <v>16.239999999999998</v>
      </c>
      <c r="J259" s="44">
        <f>ROUND(4.5*0.95,2)</f>
        <v>4.28</v>
      </c>
      <c r="K259" s="43">
        <f t="shared" si="267"/>
        <v>347.45</v>
      </c>
      <c r="L259" s="44">
        <f t="shared" si="251"/>
        <v>76.438999999999993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842.41093999999987</v>
      </c>
      <c r="P259" s="45">
        <f t="shared" si="240"/>
        <v>32.74</v>
      </c>
      <c r="Q259" s="44">
        <f t="shared" si="270"/>
        <v>875.15093999999988</v>
      </c>
      <c r="R259" s="44">
        <f t="shared" si="271"/>
        <v>875.15000000000009</v>
      </c>
      <c r="S259" s="44">
        <f t="shared" si="272"/>
        <v>175.03</v>
      </c>
      <c r="T259" s="65">
        <f t="shared" si="239"/>
        <v>1050.18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64.94</v>
      </c>
      <c r="I260" s="44">
        <f t="shared" si="266"/>
        <v>16.239999999999998</v>
      </c>
      <c r="J260" s="44">
        <f>ROUND(0.5*0.95,2)</f>
        <v>0.48</v>
      </c>
      <c r="K260" s="43">
        <f t="shared" si="267"/>
        <v>38.97</v>
      </c>
      <c r="L260" s="44">
        <f t="shared" si="251"/>
        <v>8.5733999999999995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94.480439999999987</v>
      </c>
      <c r="P260" s="45">
        <f t="shared" si="240"/>
        <v>3.67</v>
      </c>
      <c r="Q260" s="44">
        <f t="shared" si="270"/>
        <v>98.150439999999989</v>
      </c>
      <c r="R260" s="44">
        <f t="shared" si="271"/>
        <v>98.15</v>
      </c>
      <c r="S260" s="44">
        <f t="shared" si="272"/>
        <v>19.63</v>
      </c>
      <c r="T260" s="65">
        <f t="shared" si="239"/>
        <v>117.78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61.12</v>
      </c>
      <c r="I261" s="44">
        <f t="shared" si="266"/>
        <v>15.28</v>
      </c>
      <c r="J261" s="44">
        <f>ROUND(1.807*0.95,2)</f>
        <v>1.72</v>
      </c>
      <c r="K261" s="43">
        <f t="shared" si="267"/>
        <v>131.41</v>
      </c>
      <c r="L261" s="44">
        <f t="shared" si="251"/>
        <v>28.9102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328.51126000000005</v>
      </c>
      <c r="P261" s="45">
        <f t="shared" si="240"/>
        <v>13.16</v>
      </c>
      <c r="Q261" s="44">
        <f t="shared" si="270"/>
        <v>341.67126000000007</v>
      </c>
      <c r="R261" s="44">
        <f t="shared" si="271"/>
        <v>341.67500000000001</v>
      </c>
      <c r="S261" s="44">
        <f t="shared" si="272"/>
        <v>68.334999999999994</v>
      </c>
      <c r="T261" s="65">
        <f t="shared" si="239"/>
        <v>410.01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61.12</v>
      </c>
      <c r="I262" s="44">
        <f t="shared" si="266"/>
        <v>15.28</v>
      </c>
      <c r="J262" s="44">
        <f>ROUND(7.907*0.95,2)</f>
        <v>7.51</v>
      </c>
      <c r="K262" s="43">
        <f t="shared" si="267"/>
        <v>573.76</v>
      </c>
      <c r="L262" s="44">
        <f t="shared" si="251"/>
        <v>126.2272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1434.356305</v>
      </c>
      <c r="P262" s="45">
        <f t="shared" si="240"/>
        <v>57.45</v>
      </c>
      <c r="Q262" s="44">
        <f t="shared" si="270"/>
        <v>1491.8063050000001</v>
      </c>
      <c r="R262" s="44">
        <f t="shared" si="271"/>
        <v>1491.8083333333334</v>
      </c>
      <c r="S262" s="44">
        <f t="shared" si="272"/>
        <v>298.36166666666668</v>
      </c>
      <c r="T262" s="65">
        <f t="shared" si="239"/>
        <v>1790.17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61.12</v>
      </c>
      <c r="I263" s="44">
        <f t="shared" si="266"/>
        <v>15.28</v>
      </c>
      <c r="J263" s="44">
        <f>ROUND((1)*0.95,2)</f>
        <v>0.95</v>
      </c>
      <c r="K263" s="43">
        <f t="shared" si="267"/>
        <v>72.58</v>
      </c>
      <c r="L263" s="44">
        <f t="shared" si="251"/>
        <v>15.967599999999999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181.443825</v>
      </c>
      <c r="P263" s="45">
        <f t="shared" si="240"/>
        <v>7.27</v>
      </c>
      <c r="Q263" s="44">
        <f t="shared" si="270"/>
        <v>188.71382500000001</v>
      </c>
      <c r="R263" s="44">
        <f t="shared" si="271"/>
        <v>188.71666666666667</v>
      </c>
      <c r="S263" s="44">
        <f t="shared" si="272"/>
        <v>37.743333333333332</v>
      </c>
      <c r="T263" s="65">
        <f t="shared" si="239"/>
        <v>226.46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61.12</v>
      </c>
      <c r="I264" s="44">
        <f t="shared" si="266"/>
        <v>15.28</v>
      </c>
      <c r="J264" s="44">
        <f>ROUND(1.917*0.95,2)</f>
        <v>1.82</v>
      </c>
      <c r="K264" s="43">
        <f t="shared" si="267"/>
        <v>139.05000000000001</v>
      </c>
      <c r="L264" s="44">
        <f t="shared" si="251"/>
        <v>30.591000000000001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347.61061000000001</v>
      </c>
      <c r="P264" s="45">
        <f t="shared" si="240"/>
        <v>13.92</v>
      </c>
      <c r="Q264" s="44">
        <f t="shared" si="270"/>
        <v>361.53061000000002</v>
      </c>
      <c r="R264" s="44">
        <f t="shared" si="271"/>
        <v>361.5333333333333</v>
      </c>
      <c r="S264" s="44">
        <f t="shared" si="272"/>
        <v>72.306666666666658</v>
      </c>
      <c r="T264" s="65">
        <f t="shared" si="239"/>
        <v>433.84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61.12</v>
      </c>
      <c r="I265" s="44">
        <f t="shared" si="266"/>
        <v>15.28</v>
      </c>
      <c r="J265" s="44">
        <f>ROUND(1.617*0.95,2)</f>
        <v>1.54</v>
      </c>
      <c r="K265" s="43">
        <f t="shared" si="267"/>
        <v>117.66</v>
      </c>
      <c r="L265" s="44">
        <f t="shared" si="251"/>
        <v>25.885200000000001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294.13486999999998</v>
      </c>
      <c r="P265" s="45">
        <f t="shared" si="240"/>
        <v>11.78</v>
      </c>
      <c r="Q265" s="44">
        <f t="shared" si="270"/>
        <v>305.91486999999995</v>
      </c>
      <c r="R265" s="44">
        <f t="shared" si="271"/>
        <v>305.91666666666669</v>
      </c>
      <c r="S265" s="44">
        <f t="shared" si="272"/>
        <v>61.183333333333337</v>
      </c>
      <c r="T265" s="65">
        <f t="shared" si="239"/>
        <v>367.1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61.12</v>
      </c>
      <c r="I266" s="44">
        <f t="shared" si="266"/>
        <v>15.28</v>
      </c>
      <c r="J266" s="44">
        <f>ROUND(1*0.95,2)</f>
        <v>0.95</v>
      </c>
      <c r="K266" s="43">
        <f t="shared" si="267"/>
        <v>72.58</v>
      </c>
      <c r="L266" s="44">
        <f t="shared" si="251"/>
        <v>15.967599999999999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181.443825</v>
      </c>
      <c r="P266" s="45">
        <f t="shared" si="240"/>
        <v>7.27</v>
      </c>
      <c r="Q266" s="44">
        <f t="shared" si="270"/>
        <v>188.71382500000001</v>
      </c>
      <c r="R266" s="44">
        <f t="shared" si="271"/>
        <v>188.71666666666667</v>
      </c>
      <c r="S266" s="44">
        <f t="shared" si="272"/>
        <v>37.743333333333332</v>
      </c>
      <c r="T266" s="65">
        <f t="shared" si="239"/>
        <v>226.46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61.12</v>
      </c>
      <c r="I267" s="44">
        <f t="shared" si="266"/>
        <v>15.28</v>
      </c>
      <c r="J267" s="44">
        <f>ROUND(0.645*0.95,2)</f>
        <v>0.61</v>
      </c>
      <c r="K267" s="43">
        <f t="shared" si="267"/>
        <v>46.6</v>
      </c>
      <c r="L267" s="44">
        <f t="shared" si="251"/>
        <v>10.252000000000001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116.501155</v>
      </c>
      <c r="P267" s="45">
        <f t="shared" si="240"/>
        <v>4.67</v>
      </c>
      <c r="Q267" s="44">
        <f t="shared" si="270"/>
        <v>121.171155</v>
      </c>
      <c r="R267" s="44">
        <f t="shared" si="271"/>
        <v>121.175</v>
      </c>
      <c r="S267" s="44">
        <f t="shared" si="272"/>
        <v>24.234999999999999</v>
      </c>
      <c r="T267" s="65">
        <f t="shared" si="239"/>
        <v>145.41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61.12</v>
      </c>
      <c r="I268" s="44">
        <f t="shared" si="266"/>
        <v>15.28</v>
      </c>
      <c r="J268" s="44">
        <f>ROUND(2.358*0.95,2)</f>
        <v>2.2400000000000002</v>
      </c>
      <c r="K268" s="43">
        <f t="shared" si="267"/>
        <v>171.14</v>
      </c>
      <c r="L268" s="44">
        <f t="shared" si="251"/>
        <v>37.650799999999997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427.83031999999997</v>
      </c>
      <c r="P268" s="45">
        <f t="shared" si="240"/>
        <v>17.14</v>
      </c>
      <c r="Q268" s="44">
        <f t="shared" si="270"/>
        <v>444.97031999999996</v>
      </c>
      <c r="R268" s="44">
        <f t="shared" si="271"/>
        <v>444.9666666666667</v>
      </c>
      <c r="S268" s="44">
        <f t="shared" si="272"/>
        <v>88.993333333333339</v>
      </c>
      <c r="T268" s="65">
        <f t="shared" si="239"/>
        <v>533.96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61.12</v>
      </c>
      <c r="I269" s="44">
        <f t="shared" si="266"/>
        <v>15.28</v>
      </c>
      <c r="J269" s="44">
        <f>ROUND(0.667*0.95,2)</f>
        <v>0.63</v>
      </c>
      <c r="K269" s="43">
        <f t="shared" si="267"/>
        <v>48.13</v>
      </c>
      <c r="L269" s="44">
        <f t="shared" si="251"/>
        <v>10.588600000000001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120.323465</v>
      </c>
      <c r="P269" s="45">
        <f t="shared" si="240"/>
        <v>4.82</v>
      </c>
      <c r="Q269" s="44">
        <f t="shared" si="270"/>
        <v>125.14346499999999</v>
      </c>
      <c r="R269" s="44">
        <f t="shared" si="271"/>
        <v>125.14166666666665</v>
      </c>
      <c r="S269" s="44">
        <f t="shared" si="272"/>
        <v>25.028333333333332</v>
      </c>
      <c r="T269" s="65">
        <f t="shared" si="239"/>
        <v>150.16999999999999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61.12</v>
      </c>
      <c r="I270" s="44">
        <f t="shared" si="266"/>
        <v>15.28</v>
      </c>
      <c r="J270" s="44">
        <f>ROUND(1.373*0.95,2)</f>
        <v>1.3</v>
      </c>
      <c r="K270" s="43">
        <f t="shared" si="267"/>
        <v>99.32</v>
      </c>
      <c r="L270" s="44">
        <f t="shared" si="251"/>
        <v>21.850399999999997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248.29154999999997</v>
      </c>
      <c r="P270" s="45">
        <f t="shared" si="240"/>
        <v>9.9499999999999993</v>
      </c>
      <c r="Q270" s="44">
        <f t="shared" si="270"/>
        <v>258.24154999999996</v>
      </c>
      <c r="R270" s="44">
        <f t="shared" si="271"/>
        <v>258.24166666666667</v>
      </c>
      <c r="S270" s="44">
        <f t="shared" si="272"/>
        <v>51.648333333333333</v>
      </c>
      <c r="T270" s="65">
        <f t="shared" si="239"/>
        <v>309.89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61.12</v>
      </c>
      <c r="I271" s="44">
        <f t="shared" si="266"/>
        <v>15.28</v>
      </c>
      <c r="J271" s="44">
        <f>ROUND(3.39*0.95,2)</f>
        <v>3.22</v>
      </c>
      <c r="K271" s="43">
        <f t="shared" si="267"/>
        <v>246.01</v>
      </c>
      <c r="L271" s="44">
        <f t="shared" si="251"/>
        <v>54.122199999999999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615.00151000000005</v>
      </c>
      <c r="P271" s="45">
        <f t="shared" si="240"/>
        <v>24.63</v>
      </c>
      <c r="Q271" s="44">
        <f t="shared" si="270"/>
        <v>639.63151000000005</v>
      </c>
      <c r="R271" s="44">
        <f t="shared" si="271"/>
        <v>639.63333333333333</v>
      </c>
      <c r="S271" s="44">
        <f t="shared" si="272"/>
        <v>127.92666666666666</v>
      </c>
      <c r="T271" s="65">
        <f t="shared" si="239"/>
        <v>767.56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H13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1376-1381-4B00-B1B3-83AC41083C73}">
  <dimension ref="A1:WVY282"/>
  <sheetViews>
    <sheetView topLeftCell="E19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40.869999999999997</v>
      </c>
      <c r="I13" s="43">
        <f>ROUND(H13*$I$10,2)</f>
        <v>10.220000000000001</v>
      </c>
      <c r="J13" s="44">
        <v>1</v>
      </c>
      <c r="K13" s="43">
        <f>ROUND((H13+I13)*J13,2)</f>
        <v>51.09</v>
      </c>
      <c r="L13" s="43">
        <f>ROUND(K13*$L$10,2)</f>
        <v>11.24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160.12</v>
      </c>
      <c r="P13" s="45">
        <f>ROUND(J13*$P$10,2)</f>
        <v>7.65</v>
      </c>
      <c r="Q13" s="45">
        <f>SUM(O13+P13)</f>
        <v>167.77</v>
      </c>
      <c r="R13" s="45">
        <f>+T13-S13</f>
        <v>167.76666666666665</v>
      </c>
      <c r="S13" s="45">
        <f>+T13/6</f>
        <v>33.553333333333335</v>
      </c>
      <c r="T13" s="45">
        <f>ROUND(Q13*$T$10,2)</f>
        <v>201.32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46.2</v>
      </c>
      <c r="I14" s="43">
        <f>ROUND(H14*$I$10,2)</f>
        <v>11.55</v>
      </c>
      <c r="J14" s="44">
        <v>1</v>
      </c>
      <c r="K14" s="43">
        <f>ROUND((H14+I14)*J14,2)</f>
        <v>57.75</v>
      </c>
      <c r="L14" s="43">
        <f>ROUND(K14*$L$10,2)</f>
        <v>12.71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168.25</v>
      </c>
      <c r="P14" s="45">
        <f t="shared" ref="P14:P17" si="1">ROUND(J14*$P$10,2)</f>
        <v>7.65</v>
      </c>
      <c r="Q14" s="45">
        <f>SUM(O14+P14)</f>
        <v>175.9</v>
      </c>
      <c r="R14" s="45">
        <f t="shared" ref="R14:R17" si="2">+T14-S14</f>
        <v>175.9</v>
      </c>
      <c r="S14" s="45">
        <f t="shared" ref="S14:S17" si="3">+T14/6</f>
        <v>35.18</v>
      </c>
      <c r="T14" s="45">
        <f>ROUND(Q14*$T$10,2)</f>
        <v>211.08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51.53</v>
      </c>
      <c r="I15" s="43">
        <f>ROUND(H15*$I$10,2)</f>
        <v>12.88</v>
      </c>
      <c r="J15" s="44">
        <v>1</v>
      </c>
      <c r="K15" s="43">
        <f>ROUND((H15+I15)*J15,2)</f>
        <v>64.41</v>
      </c>
      <c r="L15" s="43">
        <f>ROUND(K15*$L$10,2)</f>
        <v>14.17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176.37</v>
      </c>
      <c r="P15" s="45">
        <f t="shared" si="1"/>
        <v>7.65</v>
      </c>
      <c r="Q15" s="45">
        <f>SUM(O15+P15)</f>
        <v>184.02</v>
      </c>
      <c r="R15" s="45">
        <f t="shared" si="2"/>
        <v>184.01666666666665</v>
      </c>
      <c r="S15" s="45">
        <f t="shared" si="3"/>
        <v>36.803333333333335</v>
      </c>
      <c r="T15" s="45">
        <f>ROUND(Q15*$T$10,2)</f>
        <v>220.82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56.86</v>
      </c>
      <c r="I16" s="43">
        <f>ROUND(H16*$I$10,2)</f>
        <v>14.22</v>
      </c>
      <c r="J16" s="44">
        <v>1</v>
      </c>
      <c r="K16" s="43">
        <f>ROUND((H16+I16)*J16,2)</f>
        <v>71.08</v>
      </c>
      <c r="L16" s="43">
        <f>ROUND(K16*$L$10,2)</f>
        <v>15.64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184.51</v>
      </c>
      <c r="P16" s="45">
        <f t="shared" si="1"/>
        <v>7.65</v>
      </c>
      <c r="Q16" s="45">
        <f>SUM(O16+P16)</f>
        <v>192.16</v>
      </c>
      <c r="R16" s="45">
        <f t="shared" si="2"/>
        <v>192.15833333333333</v>
      </c>
      <c r="S16" s="45">
        <f t="shared" si="3"/>
        <v>38.431666666666665</v>
      </c>
      <c r="T16" s="45">
        <f>ROUND(Q16*$T$10,2)</f>
        <v>230.59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63.97</v>
      </c>
      <c r="I17" s="43">
        <f>ROUND(H17*$I$10,2)</f>
        <v>15.99</v>
      </c>
      <c r="J17" s="44">
        <v>1</v>
      </c>
      <c r="K17" s="43">
        <f>ROUND((H17+I17)*J17,2)</f>
        <v>79.959999999999994</v>
      </c>
      <c r="L17" s="43">
        <f>ROUND(K17*$L$10,2)</f>
        <v>17.59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195.33999999999997</v>
      </c>
      <c r="P17" s="45">
        <f t="shared" si="1"/>
        <v>7.65</v>
      </c>
      <c r="Q17" s="45">
        <f>SUM(O17+P17)</f>
        <v>202.98999999999998</v>
      </c>
      <c r="R17" s="45">
        <f t="shared" si="2"/>
        <v>202.99166666666667</v>
      </c>
      <c r="S17" s="45">
        <f t="shared" si="3"/>
        <v>40.598333333333336</v>
      </c>
      <c r="T17" s="45">
        <f>ROUND(Q17*$T$10,2)</f>
        <v>243.59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43.54</v>
      </c>
      <c r="I21" s="64">
        <f t="shared" ref="I21:I34" si="5">ROUND(H21*$I$10,2)</f>
        <v>10.89</v>
      </c>
      <c r="J21" s="64">
        <f>ROUND(0.19*0.95,2)</f>
        <v>0.18</v>
      </c>
      <c r="K21" s="100">
        <f t="shared" ref="K21:K26" si="6">ROUND((H21+I21)*J21,2)</f>
        <v>9.8000000000000007</v>
      </c>
      <c r="L21" s="64">
        <f>(K21*$L$10)</f>
        <v>2.1560000000000001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29.557390000000002</v>
      </c>
      <c r="P21" s="45">
        <f>ROUND(J21*$P$10,2)</f>
        <v>1.38</v>
      </c>
      <c r="Q21" s="64">
        <f>SUM(O21+P21)</f>
        <v>30.937390000000001</v>
      </c>
      <c r="R21" s="64">
        <f>+T21-S21</f>
        <v>30.93333333333333</v>
      </c>
      <c r="S21" s="64">
        <f>+T21/6</f>
        <v>6.1866666666666665</v>
      </c>
      <c r="T21" s="103">
        <f>ROUND(Q21*$T$10,2)</f>
        <v>37.119999999999997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43.54</v>
      </c>
      <c r="I22" s="64">
        <f t="shared" si="5"/>
        <v>10.89</v>
      </c>
      <c r="J22" s="64">
        <f>ROUND(0.26*0.95,2)</f>
        <v>0.25</v>
      </c>
      <c r="K22" s="100">
        <f t="shared" si="6"/>
        <v>13.61</v>
      </c>
      <c r="L22" s="64">
        <f t="shared" ref="L22:L26" si="7">(K22*$L$10)</f>
        <v>2.9941999999999998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41.050574999999995</v>
      </c>
      <c r="P22" s="45">
        <f t="shared" ref="P22:P85" si="10">ROUND(J22*$P$10,2)</f>
        <v>1.91</v>
      </c>
      <c r="Q22" s="64">
        <f t="shared" ref="Q22:Q26" si="11">SUM(O22+P22)</f>
        <v>42.960574999999992</v>
      </c>
      <c r="R22" s="64">
        <f t="shared" ref="R22:R26" si="12">+T22-S22</f>
        <v>42.958333333333329</v>
      </c>
      <c r="S22" s="64">
        <f t="shared" ref="S22:S26" si="13">+T22/6</f>
        <v>8.5916666666666668</v>
      </c>
      <c r="T22" s="103">
        <f t="shared" ref="T22:T34" si="14">ROUND(Q22*$T$10,2)</f>
        <v>51.55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43.54</v>
      </c>
      <c r="I23" s="64">
        <f t="shared" si="5"/>
        <v>10.89</v>
      </c>
      <c r="J23" s="64">
        <f>ROUND(0.42*0.95,2)</f>
        <v>0.4</v>
      </c>
      <c r="K23" s="100">
        <f t="shared" si="6"/>
        <v>21.77</v>
      </c>
      <c r="L23" s="64">
        <f t="shared" si="7"/>
        <v>4.7893999999999997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65.673599999999993</v>
      </c>
      <c r="P23" s="45">
        <f t="shared" si="10"/>
        <v>3.06</v>
      </c>
      <c r="Q23" s="64">
        <f t="shared" si="11"/>
        <v>68.733599999999996</v>
      </c>
      <c r="R23" s="64">
        <f t="shared" si="12"/>
        <v>68.733333333333334</v>
      </c>
      <c r="S23" s="64">
        <f t="shared" si="13"/>
        <v>13.746666666666668</v>
      </c>
      <c r="T23" s="103">
        <f t="shared" si="14"/>
        <v>82.48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43.54</v>
      </c>
      <c r="I24" s="64">
        <f t="shared" si="5"/>
        <v>10.89</v>
      </c>
      <c r="J24" s="64">
        <f>ROUND((0.42+0.19)*0.95,2)</f>
        <v>0.57999999999999996</v>
      </c>
      <c r="K24" s="100">
        <f t="shared" si="6"/>
        <v>31.57</v>
      </c>
      <c r="L24" s="64">
        <f t="shared" si="7"/>
        <v>6.9454000000000002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95.230989999999991</v>
      </c>
      <c r="P24" s="45">
        <f t="shared" si="10"/>
        <v>4.4400000000000004</v>
      </c>
      <c r="Q24" s="64">
        <f t="shared" si="11"/>
        <v>99.670989999999989</v>
      </c>
      <c r="R24" s="64">
        <f t="shared" si="12"/>
        <v>99.674999999999997</v>
      </c>
      <c r="S24" s="64">
        <f t="shared" si="13"/>
        <v>19.934999999999999</v>
      </c>
      <c r="T24" s="103">
        <f t="shared" si="14"/>
        <v>119.61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43.54</v>
      </c>
      <c r="I25" s="64">
        <f t="shared" si="5"/>
        <v>10.89</v>
      </c>
      <c r="J25" s="64">
        <f>ROUND((0.42+0.26)*0.95,2)</f>
        <v>0.65</v>
      </c>
      <c r="K25" s="100">
        <f t="shared" si="6"/>
        <v>35.380000000000003</v>
      </c>
      <c r="L25" s="64">
        <f t="shared" si="7"/>
        <v>7.7836000000000007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106.72417499999999</v>
      </c>
      <c r="P25" s="45">
        <f t="shared" si="10"/>
        <v>4.97</v>
      </c>
      <c r="Q25" s="64">
        <f t="shared" si="11"/>
        <v>111.69417499999999</v>
      </c>
      <c r="R25" s="64">
        <f t="shared" si="12"/>
        <v>111.69166666666666</v>
      </c>
      <c r="S25" s="64">
        <f t="shared" si="13"/>
        <v>22.338333333333335</v>
      </c>
      <c r="T25" s="103">
        <f t="shared" si="14"/>
        <v>134.03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43.54</v>
      </c>
      <c r="I26" s="64">
        <f t="shared" si="5"/>
        <v>10.89</v>
      </c>
      <c r="J26" s="64">
        <f>ROUND((0.42+0.42)*0.95,2)</f>
        <v>0.8</v>
      </c>
      <c r="K26" s="100">
        <f t="shared" si="6"/>
        <v>43.54</v>
      </c>
      <c r="L26" s="64">
        <f t="shared" si="7"/>
        <v>9.5787999999999993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131.34719999999999</v>
      </c>
      <c r="P26" s="45">
        <f t="shared" si="10"/>
        <v>6.12</v>
      </c>
      <c r="Q26" s="64">
        <f t="shared" si="11"/>
        <v>137.46719999999999</v>
      </c>
      <c r="R26" s="64">
        <f t="shared" si="12"/>
        <v>137.46666666666667</v>
      </c>
      <c r="S26" s="64">
        <f t="shared" si="13"/>
        <v>27.493333333333336</v>
      </c>
      <c r="T26" s="103">
        <f t="shared" si="14"/>
        <v>164.96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43.54</v>
      </c>
      <c r="I28" s="64">
        <f t="shared" si="5"/>
        <v>10.89</v>
      </c>
      <c r="J28" s="64">
        <f>ROUND((0.19*1.2)*0.95,2)</f>
        <v>0.22</v>
      </c>
      <c r="K28" s="100">
        <f t="shared" ref="K28:K34" si="16">ROUND((H28+I28)*J28,2)</f>
        <v>11.97</v>
      </c>
      <c r="L28" s="64">
        <f t="shared" ref="L28:L34" si="17">(K28*$L$10)</f>
        <v>2.6334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36.116210000000002</v>
      </c>
      <c r="P28" s="45">
        <f t="shared" si="10"/>
        <v>1.68</v>
      </c>
      <c r="Q28" s="64">
        <f t="shared" ref="Q28:Q34" si="20">SUM(O28+P28)</f>
        <v>37.796210000000002</v>
      </c>
      <c r="R28" s="64">
        <f>+T28-S28</f>
        <v>37.799999999999997</v>
      </c>
      <c r="S28" s="64">
        <f>+T28/6</f>
        <v>7.56</v>
      </c>
      <c r="T28" s="103">
        <f t="shared" si="14"/>
        <v>45.36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43.54</v>
      </c>
      <c r="I29" s="64">
        <f t="shared" si="5"/>
        <v>10.89</v>
      </c>
      <c r="J29" s="64">
        <f>ROUND((0.26*1.2)*0.95,2)</f>
        <v>0.3</v>
      </c>
      <c r="K29" s="100">
        <f t="shared" si="16"/>
        <v>16.329999999999998</v>
      </c>
      <c r="L29" s="64">
        <f t="shared" si="17"/>
        <v>3.5925999999999996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49.258249999999997</v>
      </c>
      <c r="P29" s="45">
        <f t="shared" si="10"/>
        <v>2.2999999999999998</v>
      </c>
      <c r="Q29" s="64">
        <f t="shared" si="20"/>
        <v>51.558249999999994</v>
      </c>
      <c r="R29" s="64">
        <f t="shared" ref="R29:R34" si="21">+T29-S29</f>
        <v>51.55833333333333</v>
      </c>
      <c r="S29" s="64">
        <f t="shared" ref="S29:S34" si="22">+T29/6</f>
        <v>10.311666666666666</v>
      </c>
      <c r="T29" s="103">
        <f t="shared" si="14"/>
        <v>61.87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43.54</v>
      </c>
      <c r="I30" s="64">
        <f t="shared" si="5"/>
        <v>10.89</v>
      </c>
      <c r="J30" s="64">
        <f>ROUND((0.42*1.2)*0.95,2)</f>
        <v>0.48</v>
      </c>
      <c r="K30" s="100">
        <f t="shared" si="16"/>
        <v>26.13</v>
      </c>
      <c r="L30" s="64">
        <f t="shared" si="17"/>
        <v>5.7485999999999997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78.815640000000002</v>
      </c>
      <c r="P30" s="45">
        <f t="shared" si="10"/>
        <v>3.67</v>
      </c>
      <c r="Q30" s="64">
        <f t="shared" si="20"/>
        <v>82.485640000000004</v>
      </c>
      <c r="R30" s="64">
        <f t="shared" si="21"/>
        <v>82.483333333333334</v>
      </c>
      <c r="S30" s="64">
        <f t="shared" si="22"/>
        <v>16.496666666666666</v>
      </c>
      <c r="T30" s="103">
        <f t="shared" si="14"/>
        <v>98.98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43.54</v>
      </c>
      <c r="I31" s="64">
        <f t="shared" si="5"/>
        <v>10.89</v>
      </c>
      <c r="J31" s="64">
        <f>ROUND(((0.42+0.19)*1.2)*0.95,2)</f>
        <v>0.7</v>
      </c>
      <c r="K31" s="100">
        <f t="shared" si="16"/>
        <v>38.1</v>
      </c>
      <c r="L31" s="64">
        <f t="shared" si="17"/>
        <v>8.3819999999999997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114.93185</v>
      </c>
      <c r="P31" s="45">
        <f t="shared" si="10"/>
        <v>5.36</v>
      </c>
      <c r="Q31" s="64">
        <f t="shared" si="20"/>
        <v>120.29185</v>
      </c>
      <c r="R31" s="64">
        <f t="shared" si="21"/>
        <v>120.29166666666666</v>
      </c>
      <c r="S31" s="64">
        <f t="shared" si="22"/>
        <v>24.058333333333334</v>
      </c>
      <c r="T31" s="103">
        <f t="shared" si="14"/>
        <v>144.35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43.54</v>
      </c>
      <c r="I32" s="64">
        <f t="shared" si="5"/>
        <v>10.89</v>
      </c>
      <c r="J32" s="64">
        <f>ROUND(((0.42+0.26)*1.2)*0.95,2)</f>
        <v>0.78</v>
      </c>
      <c r="K32" s="100">
        <f t="shared" si="16"/>
        <v>42.46</v>
      </c>
      <c r="L32" s="64">
        <f t="shared" si="17"/>
        <v>9.3412000000000006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128.07389000000001</v>
      </c>
      <c r="P32" s="45">
        <f t="shared" si="10"/>
        <v>5.97</v>
      </c>
      <c r="Q32" s="64">
        <f t="shared" si="20"/>
        <v>134.04389</v>
      </c>
      <c r="R32" s="64">
        <f t="shared" si="21"/>
        <v>134.04166666666666</v>
      </c>
      <c r="S32" s="64">
        <f t="shared" si="22"/>
        <v>26.808333333333334</v>
      </c>
      <c r="T32" s="103">
        <f t="shared" si="14"/>
        <v>160.85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43.54</v>
      </c>
      <c r="I33" s="64">
        <f t="shared" si="5"/>
        <v>10.89</v>
      </c>
      <c r="J33" s="64">
        <f>ROUND(((0.42+0.42)*1.2)*0.95,2)</f>
        <v>0.96</v>
      </c>
      <c r="K33" s="100">
        <f t="shared" si="16"/>
        <v>52.25</v>
      </c>
      <c r="L33" s="44">
        <f t="shared" si="17"/>
        <v>11.494999999999999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157.61908</v>
      </c>
      <c r="P33" s="45">
        <f t="shared" si="10"/>
        <v>7.34</v>
      </c>
      <c r="Q33" s="44">
        <f t="shared" si="20"/>
        <v>164.95908</v>
      </c>
      <c r="R33" s="44">
        <f t="shared" si="21"/>
        <v>164.95833333333331</v>
      </c>
      <c r="S33" s="44">
        <f t="shared" si="22"/>
        <v>32.991666666666667</v>
      </c>
      <c r="T33" s="65">
        <f t="shared" si="14"/>
        <v>197.95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43.54</v>
      </c>
      <c r="I34" s="64">
        <f t="shared" si="5"/>
        <v>10.89</v>
      </c>
      <c r="J34" s="64">
        <f>ROUND(0.064*0.95,2)</f>
        <v>0.06</v>
      </c>
      <c r="K34" s="100">
        <f t="shared" si="16"/>
        <v>3.27</v>
      </c>
      <c r="L34" s="64">
        <f t="shared" si="17"/>
        <v>0.71940000000000004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9.8565299999999993</v>
      </c>
      <c r="P34" s="45">
        <f t="shared" si="10"/>
        <v>0.46</v>
      </c>
      <c r="Q34" s="64">
        <f t="shared" si="20"/>
        <v>10.31653</v>
      </c>
      <c r="R34" s="64">
        <f t="shared" si="21"/>
        <v>10.316666666666666</v>
      </c>
      <c r="S34" s="64">
        <f t="shared" si="22"/>
        <v>2.0633333333333335</v>
      </c>
      <c r="T34" s="103">
        <f t="shared" si="14"/>
        <v>12.38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43.54</v>
      </c>
      <c r="I37" s="64">
        <f t="shared" ref="I37:I59" si="24">ROUND(H37*$I$10,2)</f>
        <v>10.89</v>
      </c>
      <c r="J37" s="64">
        <f>ROUND(0.11*0.95,2)</f>
        <v>0.1</v>
      </c>
      <c r="K37" s="100">
        <f t="shared" ref="K37:K42" si="25">ROUND((H37+I37)*J37,2)</f>
        <v>5.44</v>
      </c>
      <c r="L37" s="64">
        <f t="shared" ref="L37:L42" si="26">(K37*$L$10)</f>
        <v>1.1968000000000001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16.41535</v>
      </c>
      <c r="P37" s="45">
        <f t="shared" si="10"/>
        <v>0.77</v>
      </c>
      <c r="Q37" s="64">
        <f>SUM(O37+P37)</f>
        <v>17.18535</v>
      </c>
      <c r="R37" s="64">
        <f t="shared" ref="R37:R42" si="28">+T37-S37</f>
        <v>17.183333333333334</v>
      </c>
      <c r="S37" s="64">
        <f t="shared" ref="S37:S42" si="29">+T37/6</f>
        <v>3.436666666666667</v>
      </c>
      <c r="T37" s="103">
        <f t="shared" ref="T37:T59" si="30">ROUND(Q37*$T$10,2)</f>
        <v>20.62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43.54</v>
      </c>
      <c r="I38" s="64">
        <f t="shared" si="24"/>
        <v>10.89</v>
      </c>
      <c r="J38" s="64">
        <f>ROUND(0.14*0.95,2)</f>
        <v>0.13</v>
      </c>
      <c r="K38" s="100">
        <f t="shared" si="25"/>
        <v>7.08</v>
      </c>
      <c r="L38" s="64">
        <f t="shared" si="26"/>
        <v>1.5576000000000001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21.349715</v>
      </c>
      <c r="P38" s="45">
        <f t="shared" si="10"/>
        <v>0.99</v>
      </c>
      <c r="Q38" s="64">
        <f t="shared" ref="Q38:Q42" si="32">SUM(O38+P38)</f>
        <v>22.339714999999998</v>
      </c>
      <c r="R38" s="64">
        <f t="shared" si="28"/>
        <v>22.341666666666665</v>
      </c>
      <c r="S38" s="64">
        <f t="shared" si="29"/>
        <v>4.4683333333333328</v>
      </c>
      <c r="T38" s="103">
        <f t="shared" si="30"/>
        <v>26.81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43.54</v>
      </c>
      <c r="I39" s="64">
        <f t="shared" si="24"/>
        <v>10.89</v>
      </c>
      <c r="J39" s="64">
        <f>ROUND(0.2*0.95,2)</f>
        <v>0.19</v>
      </c>
      <c r="K39" s="100">
        <f t="shared" si="25"/>
        <v>10.34</v>
      </c>
      <c r="L39" s="64">
        <f t="shared" si="26"/>
        <v>2.2747999999999999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31.194044999999999</v>
      </c>
      <c r="P39" s="45">
        <f t="shared" si="10"/>
        <v>1.45</v>
      </c>
      <c r="Q39" s="64">
        <f t="shared" si="32"/>
        <v>32.644044999999998</v>
      </c>
      <c r="R39" s="64">
        <f t="shared" si="28"/>
        <v>32.641666666666666</v>
      </c>
      <c r="S39" s="64">
        <f t="shared" si="29"/>
        <v>6.5283333333333333</v>
      </c>
      <c r="T39" s="103">
        <f t="shared" si="30"/>
        <v>39.17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43.54</v>
      </c>
      <c r="I40" s="64">
        <f t="shared" si="24"/>
        <v>10.89</v>
      </c>
      <c r="J40" s="64">
        <f>ROUND((0.2+0.11)*0.95,2)</f>
        <v>0.28999999999999998</v>
      </c>
      <c r="K40" s="100">
        <f t="shared" si="25"/>
        <v>15.78</v>
      </c>
      <c r="L40" s="64">
        <f t="shared" si="26"/>
        <v>3.4716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47.609394999999992</v>
      </c>
      <c r="P40" s="45">
        <f t="shared" si="10"/>
        <v>2.2200000000000002</v>
      </c>
      <c r="Q40" s="64">
        <f t="shared" si="32"/>
        <v>49.829394999999991</v>
      </c>
      <c r="R40" s="64">
        <f t="shared" si="28"/>
        <v>49.833333333333329</v>
      </c>
      <c r="S40" s="64">
        <f t="shared" si="29"/>
        <v>9.9666666666666668</v>
      </c>
      <c r="T40" s="103">
        <f t="shared" si="30"/>
        <v>59.8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43.54</v>
      </c>
      <c r="I41" s="64">
        <f t="shared" si="24"/>
        <v>10.89</v>
      </c>
      <c r="J41" s="64">
        <f>ROUND((0.2+0.14)*0.95,2)</f>
        <v>0.32</v>
      </c>
      <c r="K41" s="100">
        <f t="shared" si="25"/>
        <v>17.420000000000002</v>
      </c>
      <c r="L41" s="64">
        <f t="shared" si="26"/>
        <v>3.8324000000000003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52.543759999999999</v>
      </c>
      <c r="P41" s="45">
        <f t="shared" si="10"/>
        <v>2.4500000000000002</v>
      </c>
      <c r="Q41" s="64">
        <f t="shared" si="32"/>
        <v>54.993760000000002</v>
      </c>
      <c r="R41" s="64">
        <f t="shared" si="28"/>
        <v>54.99166666666666</v>
      </c>
      <c r="S41" s="64">
        <f t="shared" si="29"/>
        <v>10.998333333333333</v>
      </c>
      <c r="T41" s="103">
        <f t="shared" si="30"/>
        <v>65.989999999999995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43.54</v>
      </c>
      <c r="I42" s="64">
        <f t="shared" si="24"/>
        <v>10.89</v>
      </c>
      <c r="J42" s="64">
        <f>ROUND((0.2+0.2)*0.95,2)</f>
        <v>0.38</v>
      </c>
      <c r="K42" s="100">
        <f t="shared" si="25"/>
        <v>20.68</v>
      </c>
      <c r="L42" s="64">
        <f t="shared" si="26"/>
        <v>4.5495999999999999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62.388089999999998</v>
      </c>
      <c r="P42" s="45">
        <f t="shared" si="10"/>
        <v>2.91</v>
      </c>
      <c r="Q42" s="64">
        <f t="shared" si="32"/>
        <v>65.298090000000002</v>
      </c>
      <c r="R42" s="64">
        <f t="shared" si="28"/>
        <v>65.3</v>
      </c>
      <c r="S42" s="64">
        <f t="shared" si="29"/>
        <v>13.06</v>
      </c>
      <c r="T42" s="103">
        <f t="shared" si="30"/>
        <v>78.36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43.54</v>
      </c>
      <c r="I44" s="64">
        <f t="shared" si="24"/>
        <v>10.89</v>
      </c>
      <c r="J44" s="64">
        <f>ROUND(0.03*0.95,2)</f>
        <v>0.03</v>
      </c>
      <c r="K44" s="100">
        <f t="shared" ref="K44:K52" si="34">ROUND((H44+I44)*J44,2)</f>
        <v>1.63</v>
      </c>
      <c r="L44" s="64">
        <f t="shared" ref="L44:L52" si="35">(K44*$L$10)</f>
        <v>0.35859999999999997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4.9221649999999997</v>
      </c>
      <c r="P44" s="45">
        <f t="shared" si="10"/>
        <v>0.23</v>
      </c>
      <c r="Q44" s="64">
        <f t="shared" ref="Q44:Q52" si="38">SUM(O44+P44)</f>
        <v>5.1521650000000001</v>
      </c>
      <c r="R44" s="64">
        <f>+T44-S44</f>
        <v>5.1499999999999995</v>
      </c>
      <c r="S44" s="64">
        <f>+T44/6</f>
        <v>1.03</v>
      </c>
      <c r="T44" s="103">
        <f t="shared" si="30"/>
        <v>6.18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43.54</v>
      </c>
      <c r="I45" s="64">
        <f t="shared" si="24"/>
        <v>10.89</v>
      </c>
      <c r="J45" s="64">
        <f>ROUND(0.05*0.95,2)</f>
        <v>0.05</v>
      </c>
      <c r="K45" s="100">
        <f t="shared" si="34"/>
        <v>2.72</v>
      </c>
      <c r="L45" s="64">
        <f t="shared" si="35"/>
        <v>0.59840000000000004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8.2076750000000001</v>
      </c>
      <c r="P45" s="45">
        <f t="shared" si="10"/>
        <v>0.38</v>
      </c>
      <c r="Q45" s="64">
        <f t="shared" si="38"/>
        <v>8.5876750000000008</v>
      </c>
      <c r="R45" s="64">
        <f>+T45-S45</f>
        <v>8.5916666666666668</v>
      </c>
      <c r="S45" s="64">
        <f>+T45/6</f>
        <v>1.7183333333333335</v>
      </c>
      <c r="T45" s="103">
        <f t="shared" si="30"/>
        <v>10.31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43.54</v>
      </c>
      <c r="I46" s="64">
        <f t="shared" si="24"/>
        <v>10.89</v>
      </c>
      <c r="J46" s="64">
        <f>ROUND(0.07*0.95,2)</f>
        <v>7.0000000000000007E-2</v>
      </c>
      <c r="K46" s="100">
        <f t="shared" si="34"/>
        <v>3.81</v>
      </c>
      <c r="L46" s="64">
        <f t="shared" si="35"/>
        <v>0.83820000000000006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11.493184999999999</v>
      </c>
      <c r="P46" s="45">
        <f t="shared" si="10"/>
        <v>0.54</v>
      </c>
      <c r="Q46" s="64">
        <f t="shared" si="38"/>
        <v>12.033185</v>
      </c>
      <c r="R46" s="64">
        <f t="shared" ref="R46:R52" si="39">+T46-S46</f>
        <v>12.033333333333333</v>
      </c>
      <c r="S46" s="64">
        <f t="shared" ref="S46:S52" si="40">+T46/6</f>
        <v>2.4066666666666667</v>
      </c>
      <c r="T46" s="103">
        <f t="shared" si="30"/>
        <v>14.44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48.87</v>
      </c>
      <c r="I47" s="64">
        <f t="shared" si="24"/>
        <v>12.22</v>
      </c>
      <c r="J47" s="64">
        <f>ROUND(2*0.95,2)</f>
        <v>1.9</v>
      </c>
      <c r="K47" s="100">
        <f t="shared" si="34"/>
        <v>116.07</v>
      </c>
      <c r="L47" s="64">
        <f t="shared" si="35"/>
        <v>25.535399999999999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327.39785000000001</v>
      </c>
      <c r="P47" s="45">
        <f t="shared" si="10"/>
        <v>14.54</v>
      </c>
      <c r="Q47" s="64">
        <f t="shared" si="38"/>
        <v>341.93785000000003</v>
      </c>
      <c r="R47" s="64">
        <f t="shared" si="39"/>
        <v>341.94166666666666</v>
      </c>
      <c r="S47" s="64">
        <f t="shared" si="40"/>
        <v>68.388333333333335</v>
      </c>
      <c r="T47" s="103">
        <f t="shared" si="30"/>
        <v>410.33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48.87</v>
      </c>
      <c r="I48" s="64">
        <f t="shared" si="24"/>
        <v>12.22</v>
      </c>
      <c r="J48" s="64">
        <f>ROUND((2*1.2)*0.95,2)</f>
        <v>2.2799999999999998</v>
      </c>
      <c r="K48" s="100">
        <f t="shared" si="34"/>
        <v>139.29</v>
      </c>
      <c r="L48" s="64">
        <f t="shared" si="35"/>
        <v>30.643799999999999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392.88473999999997</v>
      </c>
      <c r="P48" s="45">
        <f t="shared" si="10"/>
        <v>17.440000000000001</v>
      </c>
      <c r="Q48" s="64">
        <f t="shared" si="38"/>
        <v>410.32473999999996</v>
      </c>
      <c r="R48" s="64">
        <f t="shared" si="39"/>
        <v>410.32499999999999</v>
      </c>
      <c r="S48" s="64">
        <f t="shared" si="40"/>
        <v>82.064999999999998</v>
      </c>
      <c r="T48" s="103">
        <f t="shared" si="30"/>
        <v>492.39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43.54</v>
      </c>
      <c r="I49" s="64">
        <f t="shared" si="24"/>
        <v>10.89</v>
      </c>
      <c r="J49" s="64">
        <f>ROUND(0.05*0.95,2)</f>
        <v>0.05</v>
      </c>
      <c r="K49" s="100">
        <f t="shared" si="34"/>
        <v>2.72</v>
      </c>
      <c r="L49" s="64">
        <f t="shared" si="35"/>
        <v>0.59840000000000004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8.2076750000000001</v>
      </c>
      <c r="P49" s="45">
        <f t="shared" si="10"/>
        <v>0.38</v>
      </c>
      <c r="Q49" s="64">
        <f t="shared" si="38"/>
        <v>8.5876750000000008</v>
      </c>
      <c r="R49" s="64">
        <f t="shared" si="39"/>
        <v>8.5916666666666668</v>
      </c>
      <c r="S49" s="64">
        <f t="shared" si="40"/>
        <v>1.7183333333333335</v>
      </c>
      <c r="T49" s="103">
        <f t="shared" si="30"/>
        <v>10.31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43.54</v>
      </c>
      <c r="I50" s="64">
        <f t="shared" si="24"/>
        <v>10.89</v>
      </c>
      <c r="J50" s="64">
        <f>ROUND((0.05*0.8)*0.95,2)</f>
        <v>0.04</v>
      </c>
      <c r="K50" s="100">
        <f t="shared" si="34"/>
        <v>2.1800000000000002</v>
      </c>
      <c r="L50" s="64">
        <f t="shared" si="35"/>
        <v>0.47960000000000003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6.5710199999999999</v>
      </c>
      <c r="P50" s="45">
        <f t="shared" si="10"/>
        <v>0.31</v>
      </c>
      <c r="Q50" s="64">
        <f t="shared" si="38"/>
        <v>6.8810199999999995</v>
      </c>
      <c r="R50" s="64">
        <f t="shared" si="39"/>
        <v>6.8833333333333329</v>
      </c>
      <c r="S50" s="64">
        <f t="shared" si="40"/>
        <v>1.3766666666666667</v>
      </c>
      <c r="T50" s="103">
        <f t="shared" si="30"/>
        <v>8.26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43.54</v>
      </c>
      <c r="I51" s="64">
        <f t="shared" si="24"/>
        <v>10.89</v>
      </c>
      <c r="J51" s="64">
        <f>ROUND((0.05*1.2)*0.95,2)</f>
        <v>0.06</v>
      </c>
      <c r="K51" s="100">
        <f t="shared" si="34"/>
        <v>3.27</v>
      </c>
      <c r="L51" s="64">
        <f t="shared" si="35"/>
        <v>0.71940000000000004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9.8565299999999993</v>
      </c>
      <c r="P51" s="45">
        <f t="shared" si="10"/>
        <v>0.46</v>
      </c>
      <c r="Q51" s="64">
        <f t="shared" si="38"/>
        <v>10.31653</v>
      </c>
      <c r="R51" s="64">
        <f t="shared" si="39"/>
        <v>10.316666666666666</v>
      </c>
      <c r="S51" s="64">
        <f t="shared" si="40"/>
        <v>2.0633333333333335</v>
      </c>
      <c r="T51" s="103">
        <f t="shared" si="30"/>
        <v>12.38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43.54</v>
      </c>
      <c r="I52" s="64">
        <f t="shared" si="24"/>
        <v>10.89</v>
      </c>
      <c r="J52" s="64">
        <f>ROUND(0.05*0.95,2)</f>
        <v>0.05</v>
      </c>
      <c r="K52" s="100">
        <f t="shared" si="34"/>
        <v>2.72</v>
      </c>
      <c r="L52" s="64">
        <f t="shared" si="35"/>
        <v>0.59840000000000004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8.2076750000000001</v>
      </c>
      <c r="P52" s="45">
        <f t="shared" si="10"/>
        <v>0.38</v>
      </c>
      <c r="Q52" s="64">
        <f t="shared" si="38"/>
        <v>8.5876750000000008</v>
      </c>
      <c r="R52" s="64">
        <f t="shared" si="39"/>
        <v>8.5916666666666668</v>
      </c>
      <c r="S52" s="64">
        <f t="shared" si="40"/>
        <v>1.7183333333333335</v>
      </c>
      <c r="T52" s="103">
        <f t="shared" si="30"/>
        <v>10.31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43.54</v>
      </c>
      <c r="I54" s="64">
        <f t="shared" si="24"/>
        <v>10.89</v>
      </c>
      <c r="J54" s="64">
        <f>ROUND(0.26*0.95,2)</f>
        <v>0.25</v>
      </c>
      <c r="K54" s="100">
        <f t="shared" ref="K54:K59" si="43">ROUND((H54+I54)*J54,2)</f>
        <v>13.61</v>
      </c>
      <c r="L54" s="64">
        <f t="shared" ref="L54:L59" si="44">(K54*$L$10)</f>
        <v>2.9941999999999998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41.050574999999995</v>
      </c>
      <c r="P54" s="45">
        <f t="shared" si="10"/>
        <v>1.91</v>
      </c>
      <c r="Q54" s="64">
        <f t="shared" ref="Q54:Q59" si="47">SUM(O54+P54)</f>
        <v>42.960574999999992</v>
      </c>
      <c r="R54" s="64">
        <f t="shared" ref="R54:R59" si="48">+T54-S54</f>
        <v>42.958333333333329</v>
      </c>
      <c r="S54" s="64">
        <f t="shared" ref="S54:S59" si="49">+T54/6</f>
        <v>8.5916666666666668</v>
      </c>
      <c r="T54" s="103">
        <f t="shared" si="30"/>
        <v>51.55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43.54</v>
      </c>
      <c r="I55" s="64">
        <f t="shared" si="24"/>
        <v>10.89</v>
      </c>
      <c r="J55" s="64">
        <f>ROUND(0.05*0.95,2)</f>
        <v>0.05</v>
      </c>
      <c r="K55" s="100">
        <f t="shared" si="43"/>
        <v>2.72</v>
      </c>
      <c r="L55" s="64">
        <f t="shared" si="44"/>
        <v>0.59840000000000004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8.2076750000000001</v>
      </c>
      <c r="P55" s="45">
        <f t="shared" si="10"/>
        <v>0.38</v>
      </c>
      <c r="Q55" s="64">
        <f t="shared" si="47"/>
        <v>8.5876750000000008</v>
      </c>
      <c r="R55" s="64">
        <f t="shared" si="48"/>
        <v>8.5916666666666668</v>
      </c>
      <c r="S55" s="64">
        <f t="shared" si="49"/>
        <v>1.7183333333333335</v>
      </c>
      <c r="T55" s="103">
        <f t="shared" si="30"/>
        <v>10.31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43.54</v>
      </c>
      <c r="I56" s="64">
        <f t="shared" si="24"/>
        <v>10.89</v>
      </c>
      <c r="J56" s="64">
        <f>ROUND(0.08*0.95,2)</f>
        <v>0.08</v>
      </c>
      <c r="K56" s="100">
        <f t="shared" si="43"/>
        <v>4.3499999999999996</v>
      </c>
      <c r="L56" s="64">
        <f t="shared" si="44"/>
        <v>0.95699999999999996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13.129839999999998</v>
      </c>
      <c r="P56" s="45">
        <f t="shared" si="10"/>
        <v>0.61</v>
      </c>
      <c r="Q56" s="64">
        <f t="shared" si="47"/>
        <v>13.739839999999997</v>
      </c>
      <c r="R56" s="64">
        <f t="shared" si="48"/>
        <v>13.741666666666665</v>
      </c>
      <c r="S56" s="64">
        <f t="shared" si="49"/>
        <v>2.7483333333333331</v>
      </c>
      <c r="T56" s="103">
        <f t="shared" si="30"/>
        <v>16.489999999999998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43.54</v>
      </c>
      <c r="I57" s="64">
        <f t="shared" si="24"/>
        <v>10.89</v>
      </c>
      <c r="J57" s="64">
        <f>ROUND((0.08*1.2)*0.95,2)</f>
        <v>0.09</v>
      </c>
      <c r="K57" s="100">
        <f t="shared" si="43"/>
        <v>4.9000000000000004</v>
      </c>
      <c r="L57" s="64">
        <f t="shared" si="44"/>
        <v>1.0780000000000001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14.778695000000001</v>
      </c>
      <c r="P57" s="45">
        <f t="shared" si="10"/>
        <v>0.69</v>
      </c>
      <c r="Q57" s="64">
        <f t="shared" si="47"/>
        <v>15.468695</v>
      </c>
      <c r="R57" s="64">
        <f t="shared" si="48"/>
        <v>15.466666666666665</v>
      </c>
      <c r="S57" s="64">
        <f t="shared" si="49"/>
        <v>3.0933333333333333</v>
      </c>
      <c r="T57" s="103">
        <f t="shared" si="30"/>
        <v>18.559999999999999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43.54</v>
      </c>
      <c r="I58" s="64">
        <f t="shared" si="24"/>
        <v>10.89</v>
      </c>
      <c r="J58" s="64">
        <f>ROUND(0.06*0.95,2)</f>
        <v>0.06</v>
      </c>
      <c r="K58" s="100">
        <f t="shared" si="43"/>
        <v>3.27</v>
      </c>
      <c r="L58" s="64">
        <f t="shared" si="44"/>
        <v>0.71940000000000004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9.8565299999999993</v>
      </c>
      <c r="P58" s="45">
        <f t="shared" si="10"/>
        <v>0.46</v>
      </c>
      <c r="Q58" s="64">
        <f t="shared" si="47"/>
        <v>10.31653</v>
      </c>
      <c r="R58" s="64">
        <f t="shared" si="48"/>
        <v>10.316666666666666</v>
      </c>
      <c r="S58" s="64">
        <f t="shared" si="49"/>
        <v>2.0633333333333335</v>
      </c>
      <c r="T58" s="103">
        <f t="shared" si="30"/>
        <v>12.38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43.54</v>
      </c>
      <c r="I59" s="64">
        <f t="shared" si="24"/>
        <v>10.89</v>
      </c>
      <c r="J59" s="64">
        <f>ROUND((0.06*1.2)*0.95,2)</f>
        <v>7.0000000000000007E-2</v>
      </c>
      <c r="K59" s="100">
        <f t="shared" si="43"/>
        <v>3.81</v>
      </c>
      <c r="L59" s="64">
        <f t="shared" si="44"/>
        <v>0.83820000000000006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11.493184999999999</v>
      </c>
      <c r="P59" s="45">
        <f t="shared" si="10"/>
        <v>0.54</v>
      </c>
      <c r="Q59" s="64">
        <f t="shared" si="47"/>
        <v>12.033185</v>
      </c>
      <c r="R59" s="64">
        <f t="shared" si="48"/>
        <v>12.033333333333333</v>
      </c>
      <c r="S59" s="64">
        <f t="shared" si="49"/>
        <v>2.4066666666666667</v>
      </c>
      <c r="T59" s="103">
        <f t="shared" si="30"/>
        <v>14.44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43.54</v>
      </c>
      <c r="I62" s="64">
        <f>ROUND(H62*$I$10,2)</f>
        <v>10.89</v>
      </c>
      <c r="J62" s="64">
        <f>ROUND(0.53*0.95,2)</f>
        <v>0.5</v>
      </c>
      <c r="K62" s="100">
        <f>ROUND((H62+I62)*J62,2)</f>
        <v>27.22</v>
      </c>
      <c r="L62" s="64">
        <f t="shared" ref="L62:L64" si="51">(K62*$L$10)</f>
        <v>5.9883999999999995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82.10114999999999</v>
      </c>
      <c r="P62" s="45">
        <f t="shared" si="10"/>
        <v>3.83</v>
      </c>
      <c r="Q62" s="64">
        <f>SUM(O62+P62)</f>
        <v>85.931149999999988</v>
      </c>
      <c r="R62" s="64">
        <f t="shared" ref="R62:R64" si="53">+T62-S62</f>
        <v>85.933333333333337</v>
      </c>
      <c r="S62" s="64">
        <f t="shared" ref="S62:S64" si="54">+T62/6</f>
        <v>17.186666666666667</v>
      </c>
      <c r="T62" s="103">
        <f>ROUND(Q62*$T$10,2)</f>
        <v>103.12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43.54</v>
      </c>
      <c r="I63" s="64">
        <f>ROUND(H63*$I$10,2)</f>
        <v>10.89</v>
      </c>
      <c r="J63" s="64">
        <f>ROUND(0.3*0.95,2)</f>
        <v>0.28999999999999998</v>
      </c>
      <c r="K63" s="100">
        <f>ROUND((H63+I63)*J63,2)</f>
        <v>15.78</v>
      </c>
      <c r="L63" s="64">
        <f t="shared" si="51"/>
        <v>3.4716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47.609394999999992</v>
      </c>
      <c r="P63" s="45">
        <f t="shared" si="10"/>
        <v>2.2200000000000002</v>
      </c>
      <c r="Q63" s="64">
        <f>SUM(O63+P63)</f>
        <v>49.829394999999991</v>
      </c>
      <c r="R63" s="64">
        <f t="shared" si="53"/>
        <v>49.833333333333329</v>
      </c>
      <c r="S63" s="64">
        <f t="shared" si="54"/>
        <v>9.9666666666666668</v>
      </c>
      <c r="T63" s="103">
        <f>ROUND(Q63*$T$10,2)</f>
        <v>59.8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43.54</v>
      </c>
      <c r="I64" s="64">
        <f>ROUND(H64*$I$10,2)</f>
        <v>10.89</v>
      </c>
      <c r="J64" s="64">
        <f>ROUND(0.09*0.95,2)</f>
        <v>0.09</v>
      </c>
      <c r="K64" s="100">
        <f>ROUND((H64+I64)*J64,2)</f>
        <v>4.9000000000000004</v>
      </c>
      <c r="L64" s="64">
        <f t="shared" si="51"/>
        <v>1.0780000000000001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14.778695000000001</v>
      </c>
      <c r="P64" s="45">
        <f t="shared" si="10"/>
        <v>0.69</v>
      </c>
      <c r="Q64" s="64">
        <f>SUM(O64+P64)</f>
        <v>15.468695</v>
      </c>
      <c r="R64" s="64">
        <f t="shared" si="53"/>
        <v>15.466666666666665</v>
      </c>
      <c r="S64" s="64">
        <f t="shared" si="54"/>
        <v>3.0933333333333333</v>
      </c>
      <c r="T64" s="103">
        <f>ROUND(Q64*$T$10,2)</f>
        <v>18.559999999999999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43.54</v>
      </c>
      <c r="I67" s="64">
        <f t="shared" ref="I67:I93" si="56">ROUND(H67*$I$10,2)</f>
        <v>10.89</v>
      </c>
      <c r="J67" s="64">
        <f>ROUND((0.53*1.2)*0.95,2)</f>
        <v>0.6</v>
      </c>
      <c r="K67" s="100">
        <f>ROUND((H67+I67)*J67,2)</f>
        <v>32.659999999999997</v>
      </c>
      <c r="L67" s="64">
        <f t="shared" ref="L67:L69" si="57">(K67*$L$10)</f>
        <v>7.1851999999999991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98.516499999999994</v>
      </c>
      <c r="P67" s="45">
        <f t="shared" si="10"/>
        <v>4.59</v>
      </c>
      <c r="Q67" s="64">
        <f>SUM(O67+P67)</f>
        <v>103.1065</v>
      </c>
      <c r="R67" s="64">
        <f t="shared" ref="R67:R69" si="59">+T67-S67</f>
        <v>103.10833333333333</v>
      </c>
      <c r="S67" s="64">
        <f t="shared" ref="S67:S69" si="60">+T67/6</f>
        <v>20.621666666666666</v>
      </c>
      <c r="T67" s="103">
        <f t="shared" ref="T67:T93" si="61">ROUND(Q67*$T$10,2)</f>
        <v>123.73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43.54</v>
      </c>
      <c r="I68" s="64">
        <f t="shared" si="56"/>
        <v>10.89</v>
      </c>
      <c r="J68" s="64">
        <f>ROUND((0.3*1.2)*0.95,2)</f>
        <v>0.34</v>
      </c>
      <c r="K68" s="100">
        <f>ROUND((H68+I68)*J68,2)</f>
        <v>18.510000000000002</v>
      </c>
      <c r="L68" s="64">
        <f t="shared" si="57"/>
        <v>4.0722000000000005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55.829270000000001</v>
      </c>
      <c r="P68" s="45">
        <f t="shared" si="10"/>
        <v>2.6</v>
      </c>
      <c r="Q68" s="64">
        <f>SUM(O68+P68)</f>
        <v>58.429270000000002</v>
      </c>
      <c r="R68" s="64">
        <f t="shared" si="59"/>
        <v>58.433333333333337</v>
      </c>
      <c r="S68" s="64">
        <f t="shared" si="60"/>
        <v>11.686666666666667</v>
      </c>
      <c r="T68" s="103">
        <f t="shared" si="61"/>
        <v>70.12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43.54</v>
      </c>
      <c r="I69" s="64">
        <f t="shared" si="56"/>
        <v>10.89</v>
      </c>
      <c r="J69" s="64">
        <f>ROUND((0.09*1.2)*0.95,2)</f>
        <v>0.1</v>
      </c>
      <c r="K69" s="100">
        <f>ROUND((H69+I69)*J69,2)</f>
        <v>5.44</v>
      </c>
      <c r="L69" s="64">
        <f t="shared" si="57"/>
        <v>1.1968000000000001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16.41535</v>
      </c>
      <c r="P69" s="45">
        <f t="shared" si="10"/>
        <v>0.77</v>
      </c>
      <c r="Q69" s="64">
        <f>SUM(O69+P69)</f>
        <v>17.18535</v>
      </c>
      <c r="R69" s="64">
        <f t="shared" si="59"/>
        <v>17.183333333333334</v>
      </c>
      <c r="S69" s="64">
        <f t="shared" si="60"/>
        <v>3.436666666666667</v>
      </c>
      <c r="T69" s="103">
        <f t="shared" si="61"/>
        <v>20.62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46.2</v>
      </c>
      <c r="I72" s="64">
        <f t="shared" si="56"/>
        <v>11.55</v>
      </c>
      <c r="J72" s="64">
        <f>ROUND(0.5*0.95,2)</f>
        <v>0.48</v>
      </c>
      <c r="K72" s="100">
        <f>ROUND((H72+I72)*J72,2)</f>
        <v>27.72</v>
      </c>
      <c r="L72" s="64">
        <f t="shared" ref="L72:L73" si="62">(K72*$L$10)</f>
        <v>6.0983999999999998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80.755439999999993</v>
      </c>
      <c r="P72" s="45">
        <f t="shared" si="10"/>
        <v>3.67</v>
      </c>
      <c r="Q72" s="64">
        <f>SUM(O72+P72)</f>
        <v>84.425439999999995</v>
      </c>
      <c r="R72" s="64">
        <f t="shared" ref="R72:R73" si="64">+T72-S72</f>
        <v>84.424999999999997</v>
      </c>
      <c r="S72" s="64">
        <f t="shared" ref="S72:S73" si="65">+T72/6</f>
        <v>16.885000000000002</v>
      </c>
      <c r="T72" s="103">
        <f t="shared" si="61"/>
        <v>101.31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46.2</v>
      </c>
      <c r="I73" s="64">
        <f t="shared" si="56"/>
        <v>11.55</v>
      </c>
      <c r="J73" s="64">
        <f>ROUND(1.4*0.95,2)</f>
        <v>1.33</v>
      </c>
      <c r="K73" s="100">
        <f>ROUND((H73+I73)*J73,2)</f>
        <v>76.81</v>
      </c>
      <c r="L73" s="64">
        <f t="shared" si="62"/>
        <v>16.898199999999999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223.76291500000002</v>
      </c>
      <c r="P73" s="45">
        <f t="shared" si="10"/>
        <v>10.17</v>
      </c>
      <c r="Q73" s="64">
        <f>SUM(O73+P73)</f>
        <v>233.93291500000001</v>
      </c>
      <c r="R73" s="64">
        <f t="shared" si="64"/>
        <v>233.93333333333337</v>
      </c>
      <c r="S73" s="64">
        <f t="shared" si="65"/>
        <v>46.786666666666669</v>
      </c>
      <c r="T73" s="103">
        <f t="shared" si="61"/>
        <v>280.72000000000003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46.2</v>
      </c>
      <c r="I75" s="64">
        <f t="shared" si="56"/>
        <v>11.55</v>
      </c>
      <c r="J75" s="64">
        <f>ROUND(0.5*0.95,2)</f>
        <v>0.48</v>
      </c>
      <c r="K75" s="100">
        <f>ROUND((H75+I75)*J75,2)</f>
        <v>27.72</v>
      </c>
      <c r="L75" s="64">
        <f t="shared" ref="L75:L76" si="66">(K75*$L$10)</f>
        <v>6.0983999999999998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80.755439999999993</v>
      </c>
      <c r="P75" s="45">
        <f t="shared" si="10"/>
        <v>3.67</v>
      </c>
      <c r="Q75" s="64">
        <f>SUM(O75+P75)</f>
        <v>84.425439999999995</v>
      </c>
      <c r="R75" s="64">
        <f t="shared" ref="R75:R76" si="68">+T75-S75</f>
        <v>84.424999999999997</v>
      </c>
      <c r="S75" s="64">
        <f t="shared" ref="S75:S76" si="69">+T75/6</f>
        <v>16.885000000000002</v>
      </c>
      <c r="T75" s="103">
        <f t="shared" si="61"/>
        <v>101.31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46.2</v>
      </c>
      <c r="I76" s="64">
        <f t="shared" si="56"/>
        <v>11.55</v>
      </c>
      <c r="J76" s="64">
        <f>ROUND(1.6*0.95,2)</f>
        <v>1.52</v>
      </c>
      <c r="K76" s="100">
        <f>ROUND((H76+I76)*J76,2)</f>
        <v>87.78</v>
      </c>
      <c r="L76" s="64">
        <f t="shared" si="66"/>
        <v>19.311600000000002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255.72556</v>
      </c>
      <c r="P76" s="45">
        <f t="shared" si="10"/>
        <v>11.63</v>
      </c>
      <c r="Q76" s="64">
        <f>SUM(O76+P76)</f>
        <v>267.35556000000003</v>
      </c>
      <c r="R76" s="64">
        <f t="shared" si="68"/>
        <v>267.35833333333335</v>
      </c>
      <c r="S76" s="64">
        <f t="shared" si="69"/>
        <v>53.471666666666664</v>
      </c>
      <c r="T76" s="103">
        <f t="shared" si="61"/>
        <v>320.83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46.2</v>
      </c>
      <c r="I78" s="64">
        <f t="shared" si="56"/>
        <v>11.55</v>
      </c>
      <c r="J78" s="64">
        <f>ROUND(1.38*0.95,2)</f>
        <v>1.31</v>
      </c>
      <c r="K78" s="100">
        <f>ROUND((H78+I78)*J78,2)</f>
        <v>75.650000000000006</v>
      </c>
      <c r="L78" s="64">
        <f t="shared" ref="L78:L81" si="70">(K78*$L$10)</f>
        <v>16.643000000000001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220.39200500000001</v>
      </c>
      <c r="P78" s="45">
        <f t="shared" si="10"/>
        <v>10.02</v>
      </c>
      <c r="Q78" s="64">
        <f>SUM(O78+P78)</f>
        <v>230.41200500000002</v>
      </c>
      <c r="R78" s="64">
        <f t="shared" ref="R78:R81" si="72">+T78-S78</f>
        <v>230.40833333333333</v>
      </c>
      <c r="S78" s="64">
        <f t="shared" ref="S78:S81" si="73">+T78/6</f>
        <v>46.081666666666671</v>
      </c>
      <c r="T78" s="103">
        <f t="shared" si="61"/>
        <v>276.49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46.2</v>
      </c>
      <c r="I79" s="64">
        <f t="shared" si="56"/>
        <v>11.55</v>
      </c>
      <c r="J79" s="64">
        <f>ROUND(1.68*0.95,2)</f>
        <v>1.6</v>
      </c>
      <c r="K79" s="100">
        <f>ROUND((H79+I79)*J79,2)</f>
        <v>92.4</v>
      </c>
      <c r="L79" s="64">
        <f t="shared" si="70"/>
        <v>20.328000000000003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269.1848</v>
      </c>
      <c r="P79" s="45">
        <f t="shared" si="10"/>
        <v>12.24</v>
      </c>
      <c r="Q79" s="64">
        <f>SUM(O79+P79)</f>
        <v>281.4248</v>
      </c>
      <c r="R79" s="64">
        <f t="shared" si="72"/>
        <v>281.42499999999995</v>
      </c>
      <c r="S79" s="64">
        <f t="shared" si="73"/>
        <v>56.284999999999997</v>
      </c>
      <c r="T79" s="103">
        <f t="shared" si="61"/>
        <v>337.71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46.2</v>
      </c>
      <c r="I80" s="64">
        <f t="shared" si="56"/>
        <v>11.55</v>
      </c>
      <c r="J80" s="64">
        <f>ROUND(1.91*0.95,2)</f>
        <v>1.81</v>
      </c>
      <c r="K80" s="100">
        <f>ROUND((H80+I80)*J80,2)</f>
        <v>104.53</v>
      </c>
      <c r="L80" s="64">
        <f t="shared" si="70"/>
        <v>22.996600000000001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304.51835499999999</v>
      </c>
      <c r="P80" s="45">
        <f t="shared" si="10"/>
        <v>13.85</v>
      </c>
      <c r="Q80" s="64">
        <f>SUM(O80+P80)</f>
        <v>318.36835500000001</v>
      </c>
      <c r="R80" s="64">
        <f t="shared" si="72"/>
        <v>318.36666666666667</v>
      </c>
      <c r="S80" s="64">
        <f t="shared" si="73"/>
        <v>63.673333333333339</v>
      </c>
      <c r="T80" s="103">
        <f t="shared" si="61"/>
        <v>382.04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46.2</v>
      </c>
      <c r="I81" s="64">
        <f t="shared" si="56"/>
        <v>11.55</v>
      </c>
      <c r="J81" s="64">
        <f>ROUND(2.2*0.95,2)</f>
        <v>2.09</v>
      </c>
      <c r="K81" s="100">
        <f>ROUND((H81+I81)*J81,2)</f>
        <v>120.7</v>
      </c>
      <c r="L81" s="64">
        <f t="shared" si="70"/>
        <v>26.554000000000002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351.62569500000001</v>
      </c>
      <c r="P81" s="45">
        <f t="shared" si="10"/>
        <v>15.99</v>
      </c>
      <c r="Q81" s="64">
        <f>SUM(O81+P81)</f>
        <v>367.61569500000002</v>
      </c>
      <c r="R81" s="64">
        <f t="shared" si="72"/>
        <v>367.61666666666667</v>
      </c>
      <c r="S81" s="64">
        <f t="shared" si="73"/>
        <v>73.523333333333326</v>
      </c>
      <c r="T81" s="103">
        <f t="shared" si="61"/>
        <v>441.14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46.2</v>
      </c>
      <c r="I83" s="64">
        <f t="shared" si="56"/>
        <v>11.55</v>
      </c>
      <c r="J83" s="64">
        <f>ROUND(0.57*0.95,2)</f>
        <v>0.54</v>
      </c>
      <c r="K83" s="100">
        <f>ROUND((H83+I83)*J83,2)</f>
        <v>31.19</v>
      </c>
      <c r="L83" s="64">
        <f t="shared" ref="L83:L85" si="74">(K83*$L$10)</f>
        <v>6.8618000000000006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90.855969999999999</v>
      </c>
      <c r="P83" s="45">
        <f t="shared" si="10"/>
        <v>4.13</v>
      </c>
      <c r="Q83" s="64">
        <f>SUM(O83+P83)</f>
        <v>94.985969999999995</v>
      </c>
      <c r="R83" s="64">
        <f t="shared" ref="R83:R85" si="76">+T83-S83</f>
        <v>94.983333333333334</v>
      </c>
      <c r="S83" s="64">
        <f t="shared" ref="S83:S85" si="77">+T83/6</f>
        <v>18.996666666666666</v>
      </c>
      <c r="T83" s="103">
        <f t="shared" si="61"/>
        <v>113.98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46.2</v>
      </c>
      <c r="I84" s="64">
        <f t="shared" si="56"/>
        <v>11.55</v>
      </c>
      <c r="J84" s="64">
        <f>ROUND(0.62*0.95,2)</f>
        <v>0.59</v>
      </c>
      <c r="K84" s="100">
        <f>ROUND((H84+I84)*J84,2)</f>
        <v>34.07</v>
      </c>
      <c r="L84" s="64">
        <f t="shared" si="74"/>
        <v>7.4954000000000001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99.258844999999994</v>
      </c>
      <c r="P84" s="45">
        <f t="shared" si="10"/>
        <v>4.51</v>
      </c>
      <c r="Q84" s="64">
        <f>SUM(O84+P84)</f>
        <v>103.768845</v>
      </c>
      <c r="R84" s="64">
        <f t="shared" si="76"/>
        <v>103.76666666666667</v>
      </c>
      <c r="S84" s="64">
        <f t="shared" si="77"/>
        <v>20.753333333333334</v>
      </c>
      <c r="T84" s="103">
        <f t="shared" si="61"/>
        <v>124.52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46.2</v>
      </c>
      <c r="I85" s="64">
        <f t="shared" si="56"/>
        <v>11.55</v>
      </c>
      <c r="J85" s="64">
        <f>ROUND(0.83*0.95,2)</f>
        <v>0.79</v>
      </c>
      <c r="K85" s="100">
        <f>ROUND((H85+I85)*J85,2)</f>
        <v>45.62</v>
      </c>
      <c r="L85" s="64">
        <f t="shared" si="74"/>
        <v>10.036399999999999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132.90694500000001</v>
      </c>
      <c r="P85" s="45">
        <f t="shared" si="10"/>
        <v>6.04</v>
      </c>
      <c r="Q85" s="64">
        <f>SUM(O85+P85)</f>
        <v>138.946945</v>
      </c>
      <c r="R85" s="64">
        <f t="shared" si="76"/>
        <v>138.95000000000002</v>
      </c>
      <c r="S85" s="64">
        <f t="shared" si="77"/>
        <v>27.790000000000003</v>
      </c>
      <c r="T85" s="103">
        <f t="shared" si="61"/>
        <v>166.74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46.2</v>
      </c>
      <c r="I87" s="64">
        <f t="shared" si="56"/>
        <v>11.55</v>
      </c>
      <c r="J87" s="64">
        <f>ROUND((0.25*1.2)*0.95,2)</f>
        <v>0.28999999999999998</v>
      </c>
      <c r="K87" s="100">
        <f>ROUND((H87+I87)*J87,2)</f>
        <v>16.75</v>
      </c>
      <c r="L87" s="64">
        <f>(K87*$L$10)</f>
        <v>3.6850000000000001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48.792794999999998</v>
      </c>
      <c r="P87" s="45">
        <f t="shared" ref="P87:P150" si="79">ROUND(J87*$P$10,2)</f>
        <v>2.2200000000000002</v>
      </c>
      <c r="Q87" s="64">
        <f>SUM(O87+P87)</f>
        <v>51.012794999999997</v>
      </c>
      <c r="R87" s="64">
        <f>+T87-S87</f>
        <v>51.016666666666666</v>
      </c>
      <c r="S87" s="64">
        <f>+T87/6</f>
        <v>10.203333333333333</v>
      </c>
      <c r="T87" s="103">
        <f t="shared" si="61"/>
        <v>61.22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46.2</v>
      </c>
      <c r="I89" s="64">
        <f t="shared" si="56"/>
        <v>11.55</v>
      </c>
      <c r="J89" s="64">
        <f>ROUND((0.5*1.2)*0.95,2)</f>
        <v>0.56999999999999995</v>
      </c>
      <c r="K89" s="100">
        <f>ROUND((H89+I89)*J89,2)</f>
        <v>32.92</v>
      </c>
      <c r="L89" s="64">
        <f t="shared" ref="L89:L90" si="80">(K89*$L$10)</f>
        <v>7.2424000000000008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95.900134999999992</v>
      </c>
      <c r="P89" s="45">
        <f t="shared" si="79"/>
        <v>4.3600000000000003</v>
      </c>
      <c r="Q89" s="64">
        <f>SUM(O89+P89)</f>
        <v>100.26013499999999</v>
      </c>
      <c r="R89" s="64">
        <f t="shared" ref="R89:R90" si="82">+T89-S89</f>
        <v>100.25833333333334</v>
      </c>
      <c r="S89" s="64">
        <f t="shared" ref="S89:S90" si="83">+T89/6</f>
        <v>20.051666666666666</v>
      </c>
      <c r="T89" s="103">
        <f t="shared" si="61"/>
        <v>120.31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46.2</v>
      </c>
      <c r="I90" s="64">
        <f t="shared" si="56"/>
        <v>11.55</v>
      </c>
      <c r="J90" s="64">
        <f>ROUND((1.4*1.2)*0.95,2)</f>
        <v>1.6</v>
      </c>
      <c r="K90" s="100">
        <f>ROUND((H90+I90)*J90,2)</f>
        <v>92.4</v>
      </c>
      <c r="L90" s="64">
        <f t="shared" si="80"/>
        <v>20.328000000000003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269.1848</v>
      </c>
      <c r="P90" s="45">
        <f t="shared" si="79"/>
        <v>12.24</v>
      </c>
      <c r="Q90" s="64">
        <f>SUM(O90+P90)</f>
        <v>281.4248</v>
      </c>
      <c r="R90" s="64">
        <f t="shared" si="82"/>
        <v>281.42499999999995</v>
      </c>
      <c r="S90" s="64">
        <f t="shared" si="83"/>
        <v>56.284999999999997</v>
      </c>
      <c r="T90" s="103">
        <f t="shared" si="61"/>
        <v>337.71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46.2</v>
      </c>
      <c r="I92" s="64">
        <f t="shared" si="56"/>
        <v>11.55</v>
      </c>
      <c r="J92" s="64">
        <f>ROUND((0.5*1.2)*0.95,2)</f>
        <v>0.56999999999999995</v>
      </c>
      <c r="K92" s="100">
        <f>ROUND((H92+I92)*J92,2)</f>
        <v>32.92</v>
      </c>
      <c r="L92" s="64">
        <f t="shared" ref="L92:L93" si="84">(K92*$L$10)</f>
        <v>7.2424000000000008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95.900134999999992</v>
      </c>
      <c r="P92" s="45">
        <f t="shared" si="79"/>
        <v>4.3600000000000003</v>
      </c>
      <c r="Q92" s="64">
        <f>SUM(O92+P92)</f>
        <v>100.26013499999999</v>
      </c>
      <c r="R92" s="64">
        <f t="shared" ref="R92:R93" si="86">+T92-S92</f>
        <v>100.25833333333334</v>
      </c>
      <c r="S92" s="64">
        <f t="shared" ref="S92:S93" si="87">+T92/6</f>
        <v>20.051666666666666</v>
      </c>
      <c r="T92" s="103">
        <f t="shared" si="61"/>
        <v>120.31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46.2</v>
      </c>
      <c r="I93" s="64">
        <f t="shared" si="56"/>
        <v>11.55</v>
      </c>
      <c r="J93" s="64">
        <f>ROUND((1.6*1.2)*0.95,2)</f>
        <v>1.82</v>
      </c>
      <c r="K93" s="100">
        <f>ROUND((H93+I93)*J93,2)</f>
        <v>105.11</v>
      </c>
      <c r="L93" s="64">
        <f t="shared" si="84"/>
        <v>23.124199999999998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306.20380999999998</v>
      </c>
      <c r="P93" s="45">
        <f t="shared" si="79"/>
        <v>13.92</v>
      </c>
      <c r="Q93" s="64">
        <f>SUM(O93+P93)</f>
        <v>320.12380999999999</v>
      </c>
      <c r="R93" s="64">
        <f t="shared" si="86"/>
        <v>320.125</v>
      </c>
      <c r="S93" s="64">
        <f t="shared" si="87"/>
        <v>64.024999999999991</v>
      </c>
      <c r="T93" s="103">
        <f t="shared" si="61"/>
        <v>384.15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51.53</v>
      </c>
      <c r="I95" s="64">
        <f>ROUND(H95*$I$10,2)</f>
        <v>12.88</v>
      </c>
      <c r="J95" s="64">
        <f>ROUND(0.38*0.95,2)</f>
        <v>0.36</v>
      </c>
      <c r="K95" s="100">
        <f>ROUND((H95+I95)*J95,2)</f>
        <v>23.19</v>
      </c>
      <c r="L95" s="64">
        <f t="shared" ref="L95:L96" si="88">(K95*$L$10)</f>
        <v>5.1017999999999999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63.494579999999999</v>
      </c>
      <c r="P95" s="45">
        <f t="shared" si="79"/>
        <v>2.75</v>
      </c>
      <c r="Q95" s="64">
        <f>SUM(O95+P95)</f>
        <v>66.244579999999999</v>
      </c>
      <c r="R95" s="64">
        <f t="shared" ref="R95:R96" si="90">+T95-S95</f>
        <v>66.24166666666666</v>
      </c>
      <c r="S95" s="64">
        <f t="shared" ref="S95:S96" si="91">+T95/6</f>
        <v>13.248333333333333</v>
      </c>
      <c r="T95" s="103">
        <f t="shared" ref="T95:T96" si="92">ROUND(Q95*$T$10,2)</f>
        <v>79.489999999999995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51.53</v>
      </c>
      <c r="I96" s="64">
        <f>ROUND(H96*$I$10,2)</f>
        <v>12.88</v>
      </c>
      <c r="J96" s="64">
        <f>ROUND(0.32*0.95,2)</f>
        <v>0.3</v>
      </c>
      <c r="K96" s="100">
        <f>ROUND((H96+I96)*J96,2)</f>
        <v>19.32</v>
      </c>
      <c r="L96" s="64">
        <f t="shared" si="88"/>
        <v>4.2504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52.906049999999993</v>
      </c>
      <c r="P96" s="45">
        <f t="shared" si="79"/>
        <v>2.2999999999999998</v>
      </c>
      <c r="Q96" s="64">
        <f>SUM(O96+P96)</f>
        <v>55.206049999999991</v>
      </c>
      <c r="R96" s="64">
        <f t="shared" si="90"/>
        <v>55.208333333333336</v>
      </c>
      <c r="S96" s="64">
        <f t="shared" si="91"/>
        <v>11.041666666666666</v>
      </c>
      <c r="T96" s="103">
        <f t="shared" si="92"/>
        <v>66.25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63.97</v>
      </c>
      <c r="I98" s="64">
        <f t="shared" ref="I98:I101" si="93">ROUND(H98*$I$10,2)</f>
        <v>15.99</v>
      </c>
      <c r="J98" s="64">
        <f>ROUND((1.5*0.95)/100,2)</f>
        <v>0.01</v>
      </c>
      <c r="K98" s="100">
        <f>ROUND((H98+I98)*J98,2)</f>
        <v>0.8</v>
      </c>
      <c r="L98" s="64">
        <f t="shared" ref="L98:L101" si="94">(K98*$L$10)</f>
        <v>0.17600000000000002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1.9538549999999999</v>
      </c>
      <c r="P98" s="45">
        <f t="shared" si="79"/>
        <v>0.08</v>
      </c>
      <c r="Q98" s="64">
        <f>SUM(O98+P98)</f>
        <v>2.033855</v>
      </c>
      <c r="R98" s="64">
        <f t="shared" ref="R98:R101" si="96">+T98-S98</f>
        <v>2.0333333333333332</v>
      </c>
      <c r="S98" s="64">
        <f t="shared" ref="S98:S101" si="97">+T98/6</f>
        <v>0.40666666666666668</v>
      </c>
      <c r="T98" s="103">
        <f t="shared" ref="T98:T101" si="98">ROUND(Q98*$T$10,2)</f>
        <v>2.44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63.97</v>
      </c>
      <c r="I99" s="64">
        <f t="shared" si="93"/>
        <v>15.99</v>
      </c>
      <c r="J99" s="64">
        <f>ROUND((3.9*0.95)/100,2)</f>
        <v>0.04</v>
      </c>
      <c r="K99" s="100">
        <f>ROUND((H99+I99)*J99,2)</f>
        <v>3.2</v>
      </c>
      <c r="L99" s="64">
        <f t="shared" si="94"/>
        <v>0.70400000000000007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7.8154199999999996</v>
      </c>
      <c r="P99" s="45">
        <f t="shared" si="79"/>
        <v>0.31</v>
      </c>
      <c r="Q99" s="64">
        <f>SUM(O99+P99)</f>
        <v>8.1254200000000001</v>
      </c>
      <c r="R99" s="64">
        <f t="shared" si="96"/>
        <v>8.125</v>
      </c>
      <c r="S99" s="64">
        <f t="shared" si="97"/>
        <v>1.625</v>
      </c>
      <c r="T99" s="103">
        <f t="shared" si="98"/>
        <v>9.75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53.31</v>
      </c>
      <c r="I100" s="44">
        <f t="shared" si="93"/>
        <v>13.33</v>
      </c>
      <c r="J100" s="44">
        <f>ROUND(1.5*0.95,2)</f>
        <v>1.43</v>
      </c>
      <c r="K100" s="43">
        <f>ROUND((H100+I100)*J100,2)</f>
        <v>95.3</v>
      </c>
      <c r="L100" s="44">
        <f t="shared" si="94"/>
        <v>20.966000000000001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256.09926499999995</v>
      </c>
      <c r="P100" s="45">
        <f t="shared" si="79"/>
        <v>10.94</v>
      </c>
      <c r="Q100" s="44">
        <f>SUM(O100+P100)</f>
        <v>267.03926499999994</v>
      </c>
      <c r="R100" s="44">
        <f t="shared" si="96"/>
        <v>267.04166666666663</v>
      </c>
      <c r="S100" s="44">
        <f t="shared" si="97"/>
        <v>53.408333333333331</v>
      </c>
      <c r="T100" s="65">
        <f t="shared" si="98"/>
        <v>320.45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48.87</v>
      </c>
      <c r="I101" s="64">
        <f t="shared" si="93"/>
        <v>12.22</v>
      </c>
      <c r="J101" s="64">
        <f>ROUND(0.13*0.95,2)</f>
        <v>0.12</v>
      </c>
      <c r="K101" s="100">
        <f>ROUND((H101+I101)*J101,2)</f>
        <v>7.33</v>
      </c>
      <c r="L101" s="64">
        <f t="shared" si="94"/>
        <v>1.6126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20.676859999999998</v>
      </c>
      <c r="P101" s="45">
        <f t="shared" si="79"/>
        <v>0.92</v>
      </c>
      <c r="Q101" s="64">
        <f>SUM(O101+P101)</f>
        <v>21.59686</v>
      </c>
      <c r="R101" s="64">
        <f t="shared" si="96"/>
        <v>21.6</v>
      </c>
      <c r="S101" s="64">
        <f t="shared" si="97"/>
        <v>4.32</v>
      </c>
      <c r="T101" s="103">
        <f t="shared" si="98"/>
        <v>25.92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48.87</v>
      </c>
      <c r="I105" s="44">
        <f>ROUND(H105*$I$10,2)</f>
        <v>12.22</v>
      </c>
      <c r="J105" s="44">
        <f>ROUND(0.6*0.95,2)</f>
        <v>0.56999999999999995</v>
      </c>
      <c r="K105" s="43">
        <f t="shared" ref="K105:K112" si="100">ROUND((H105+I105)*J105,2)</f>
        <v>34.82</v>
      </c>
      <c r="L105" s="44">
        <f t="shared" ref="L105:L112" si="101">(K105*$L$10)</f>
        <v>7.6604000000000001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98.21813499999999</v>
      </c>
      <c r="P105" s="45">
        <f t="shared" si="79"/>
        <v>4.3600000000000003</v>
      </c>
      <c r="Q105" s="44">
        <f t="shared" ref="Q105:Q112" si="104">SUM(O105+P105)</f>
        <v>102.57813499999999</v>
      </c>
      <c r="R105" s="44">
        <f t="shared" ref="R105:R112" si="105">+T105-S105</f>
        <v>102.575</v>
      </c>
      <c r="S105" s="44">
        <f t="shared" ref="S105:S112" si="106">+T105/6</f>
        <v>20.515000000000001</v>
      </c>
      <c r="T105" s="65">
        <f t="shared" ref="T105:T112" si="107">ROUND(Q105*$T$10,2)</f>
        <v>123.09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48.87</v>
      </c>
      <c r="I106" s="44">
        <f t="shared" ref="I106:I112" si="109">ROUND(H106*$I$10,2)</f>
        <v>12.22</v>
      </c>
      <c r="J106" s="44">
        <f>ROUND((0.6*1.8)*0.95,2)</f>
        <v>1.03</v>
      </c>
      <c r="K106" s="43">
        <f t="shared" si="100"/>
        <v>62.92</v>
      </c>
      <c r="L106" s="44">
        <f t="shared" si="101"/>
        <v>13.8424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177.48146499999999</v>
      </c>
      <c r="P106" s="45">
        <f t="shared" si="79"/>
        <v>7.88</v>
      </c>
      <c r="Q106" s="44">
        <f t="shared" si="104"/>
        <v>185.36146499999998</v>
      </c>
      <c r="R106" s="44">
        <f t="shared" si="105"/>
        <v>185.35833333333335</v>
      </c>
      <c r="S106" s="44">
        <f t="shared" si="106"/>
        <v>37.071666666666665</v>
      </c>
      <c r="T106" s="65">
        <f t="shared" si="107"/>
        <v>222.43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48.87</v>
      </c>
      <c r="I107" s="44">
        <f t="shared" si="109"/>
        <v>12.22</v>
      </c>
      <c r="J107" s="44">
        <f>ROUND(0.9*0.95,2)</f>
        <v>0.86</v>
      </c>
      <c r="K107" s="43">
        <f t="shared" si="100"/>
        <v>52.54</v>
      </c>
      <c r="L107" s="44">
        <f t="shared" si="101"/>
        <v>11.5588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148.19433000000001</v>
      </c>
      <c r="P107" s="45">
        <f t="shared" si="79"/>
        <v>6.58</v>
      </c>
      <c r="Q107" s="44">
        <f t="shared" si="104"/>
        <v>154.77433000000002</v>
      </c>
      <c r="R107" s="44">
        <f t="shared" si="105"/>
        <v>154.77499999999998</v>
      </c>
      <c r="S107" s="44">
        <f t="shared" si="106"/>
        <v>30.954999999999998</v>
      </c>
      <c r="T107" s="65">
        <f t="shared" si="107"/>
        <v>185.73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48.87</v>
      </c>
      <c r="I108" s="44">
        <f t="shared" si="109"/>
        <v>12.22</v>
      </c>
      <c r="J108" s="44">
        <f>ROUND((0.9*1.8)*0.95,2)</f>
        <v>1.54</v>
      </c>
      <c r="K108" s="43">
        <f t="shared" si="100"/>
        <v>94.08</v>
      </c>
      <c r="L108" s="44">
        <f t="shared" si="101"/>
        <v>20.697600000000001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265.36726999999996</v>
      </c>
      <c r="P108" s="45">
        <f t="shared" si="79"/>
        <v>11.78</v>
      </c>
      <c r="Q108" s="44">
        <f t="shared" si="104"/>
        <v>277.14726999999993</v>
      </c>
      <c r="R108" s="44">
        <f t="shared" si="105"/>
        <v>277.14999999999998</v>
      </c>
      <c r="S108" s="44">
        <f t="shared" si="106"/>
        <v>55.43</v>
      </c>
      <c r="T108" s="65">
        <f t="shared" si="107"/>
        <v>332.58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48.87</v>
      </c>
      <c r="I109" s="44">
        <f t="shared" si="109"/>
        <v>12.22</v>
      </c>
      <c r="J109" s="44">
        <f>ROUND(1.2*0.95,2)</f>
        <v>1.1399999999999999</v>
      </c>
      <c r="K109" s="43">
        <f t="shared" si="100"/>
        <v>69.64</v>
      </c>
      <c r="L109" s="44">
        <f t="shared" si="101"/>
        <v>15.3208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196.43626999999998</v>
      </c>
      <c r="P109" s="45">
        <f t="shared" si="79"/>
        <v>8.7200000000000006</v>
      </c>
      <c r="Q109" s="44">
        <f t="shared" si="104"/>
        <v>205.15626999999998</v>
      </c>
      <c r="R109" s="44">
        <f t="shared" si="105"/>
        <v>205.15833333333333</v>
      </c>
      <c r="S109" s="44">
        <f t="shared" si="106"/>
        <v>41.031666666666666</v>
      </c>
      <c r="T109" s="65">
        <f t="shared" si="107"/>
        <v>246.19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48.87</v>
      </c>
      <c r="I110" s="44">
        <f t="shared" si="109"/>
        <v>12.22</v>
      </c>
      <c r="J110" s="44">
        <f>ROUND((1.2*1.8)*0.95,2)</f>
        <v>2.0499999999999998</v>
      </c>
      <c r="K110" s="43">
        <f t="shared" si="100"/>
        <v>125.23</v>
      </c>
      <c r="L110" s="44">
        <f t="shared" si="101"/>
        <v>27.550599999999999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353.24087499999996</v>
      </c>
      <c r="P110" s="45">
        <f t="shared" si="79"/>
        <v>15.68</v>
      </c>
      <c r="Q110" s="44">
        <f t="shared" si="104"/>
        <v>368.92087499999997</v>
      </c>
      <c r="R110" s="44">
        <f t="shared" si="105"/>
        <v>368.92499999999995</v>
      </c>
      <c r="S110" s="44">
        <f t="shared" si="106"/>
        <v>73.784999999999997</v>
      </c>
      <c r="T110" s="65">
        <f t="shared" si="107"/>
        <v>442.71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48.87</v>
      </c>
      <c r="I111" s="44">
        <f t="shared" si="109"/>
        <v>12.22</v>
      </c>
      <c r="J111" s="44">
        <f>ROUND(0.4*0.95,2)</f>
        <v>0.38</v>
      </c>
      <c r="K111" s="43">
        <f t="shared" si="100"/>
        <v>23.21</v>
      </c>
      <c r="L111" s="44">
        <f t="shared" si="101"/>
        <v>5.1062000000000003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65.474689999999995</v>
      </c>
      <c r="P111" s="45">
        <f t="shared" si="79"/>
        <v>2.91</v>
      </c>
      <c r="Q111" s="44">
        <f t="shared" si="104"/>
        <v>68.384689999999992</v>
      </c>
      <c r="R111" s="44">
        <f t="shared" si="105"/>
        <v>68.38333333333334</v>
      </c>
      <c r="S111" s="44">
        <f t="shared" si="106"/>
        <v>13.676666666666668</v>
      </c>
      <c r="T111" s="65">
        <f t="shared" si="107"/>
        <v>82.06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48.87</v>
      </c>
      <c r="I112" s="44">
        <f t="shared" si="109"/>
        <v>12.22</v>
      </c>
      <c r="J112" s="44">
        <f>ROUND((0.4*1.8)*0.95,2)</f>
        <v>0.68</v>
      </c>
      <c r="K112" s="43">
        <f t="shared" si="100"/>
        <v>41.54</v>
      </c>
      <c r="L112" s="44">
        <f t="shared" si="101"/>
        <v>9.1387999999999998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117.17294</v>
      </c>
      <c r="P112" s="45">
        <f t="shared" si="79"/>
        <v>5.2</v>
      </c>
      <c r="Q112" s="44">
        <f t="shared" si="104"/>
        <v>122.37294</v>
      </c>
      <c r="R112" s="44">
        <f t="shared" si="105"/>
        <v>122.375</v>
      </c>
      <c r="S112" s="44">
        <f t="shared" si="106"/>
        <v>24.474999999999998</v>
      </c>
      <c r="T112" s="65">
        <f t="shared" si="107"/>
        <v>146.85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51.53</v>
      </c>
      <c r="I114" s="44">
        <f>ROUND(H114*$I$10,2)</f>
        <v>12.88</v>
      </c>
      <c r="J114" s="44">
        <f>ROUND(3.51*0.95,2)</f>
        <v>3.33</v>
      </c>
      <c r="K114" s="43">
        <f t="shared" ref="K114:K122" si="110">ROUND((H114+I114)*J114,2)</f>
        <v>214.49</v>
      </c>
      <c r="L114" s="44">
        <f t="shared" ref="L114:L122" si="111">(K114*$L$10)</f>
        <v>47.187800000000003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587.30351500000006</v>
      </c>
      <c r="P114" s="45">
        <f t="shared" si="79"/>
        <v>25.47</v>
      </c>
      <c r="Q114" s="44">
        <f t="shared" ref="Q114:Q122" si="114">SUM(O114+P114)</f>
        <v>612.77351500000009</v>
      </c>
      <c r="R114" s="44">
        <f t="shared" ref="R114:R122" si="115">+T114-S114</f>
        <v>612.77500000000009</v>
      </c>
      <c r="S114" s="44">
        <f t="shared" ref="S114:S122" si="116">+T114/6</f>
        <v>122.55500000000001</v>
      </c>
      <c r="T114" s="65">
        <f t="shared" ref="T114:T122" si="117">ROUND(Q114*$T$10,2)</f>
        <v>735.33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51.53</v>
      </c>
      <c r="I115" s="44">
        <f t="shared" ref="I115:I122" si="119">ROUND(H115*$I$10,2)</f>
        <v>12.88</v>
      </c>
      <c r="J115" s="44">
        <f>ROUND((3.51*1.8)*0.95,2)</f>
        <v>6</v>
      </c>
      <c r="K115" s="43">
        <f t="shared" si="110"/>
        <v>386.46</v>
      </c>
      <c r="L115" s="44">
        <f t="shared" si="111"/>
        <v>85.021199999999993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1058.1941999999999</v>
      </c>
      <c r="P115" s="45">
        <f t="shared" si="79"/>
        <v>45.9</v>
      </c>
      <c r="Q115" s="44">
        <f t="shared" si="114"/>
        <v>1104.0942</v>
      </c>
      <c r="R115" s="44">
        <f t="shared" si="115"/>
        <v>1104.0916666666667</v>
      </c>
      <c r="S115" s="44">
        <f t="shared" si="116"/>
        <v>220.81833333333336</v>
      </c>
      <c r="T115" s="65">
        <f>ROUND(Q115*$T$10,2)</f>
        <v>1324.91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51.53</v>
      </c>
      <c r="I116" s="44">
        <f t="shared" si="119"/>
        <v>12.88</v>
      </c>
      <c r="J116" s="44">
        <f>ROUND(5.38*0.95,2)</f>
        <v>5.1100000000000003</v>
      </c>
      <c r="K116" s="43">
        <f t="shared" si="110"/>
        <v>329.14</v>
      </c>
      <c r="L116" s="44">
        <f t="shared" si="111"/>
        <v>72.410799999999995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901.23470499999985</v>
      </c>
      <c r="P116" s="45">
        <f t="shared" si="79"/>
        <v>39.090000000000003</v>
      </c>
      <c r="Q116" s="44">
        <f t="shared" si="114"/>
        <v>940.32470499999988</v>
      </c>
      <c r="R116" s="44">
        <f t="shared" si="115"/>
        <v>940.32500000000005</v>
      </c>
      <c r="S116" s="44">
        <f t="shared" si="116"/>
        <v>188.06500000000003</v>
      </c>
      <c r="T116" s="65">
        <f t="shared" si="117"/>
        <v>1128.3900000000001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51.53</v>
      </c>
      <c r="I117" s="44">
        <f t="shared" si="119"/>
        <v>12.88</v>
      </c>
      <c r="J117" s="44">
        <f>ROUND((5.38*1.8)*0.95,2)</f>
        <v>9.1999999999999993</v>
      </c>
      <c r="K117" s="43">
        <f t="shared" si="110"/>
        <v>592.57000000000005</v>
      </c>
      <c r="L117" s="44">
        <f t="shared" si="111"/>
        <v>130.36540000000002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1622.5619999999999</v>
      </c>
      <c r="P117" s="45">
        <f t="shared" si="79"/>
        <v>70.38</v>
      </c>
      <c r="Q117" s="44">
        <f t="shared" si="114"/>
        <v>1692.942</v>
      </c>
      <c r="R117" s="44">
        <f t="shared" si="115"/>
        <v>1692.9416666666666</v>
      </c>
      <c r="S117" s="44">
        <f t="shared" si="116"/>
        <v>338.58833333333331</v>
      </c>
      <c r="T117" s="65">
        <f t="shared" si="117"/>
        <v>2031.53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51.53</v>
      </c>
      <c r="I118" s="44">
        <f t="shared" si="119"/>
        <v>12.88</v>
      </c>
      <c r="J118" s="44">
        <f>ROUND(7.02*0.95,2)</f>
        <v>6.67</v>
      </c>
      <c r="K118" s="43">
        <f t="shared" si="110"/>
        <v>429.61</v>
      </c>
      <c r="L118" s="44">
        <f t="shared" si="111"/>
        <v>94.514200000000002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1176.3534850000001</v>
      </c>
      <c r="P118" s="45">
        <f t="shared" si="79"/>
        <v>51.03</v>
      </c>
      <c r="Q118" s="44">
        <f t="shared" si="114"/>
        <v>1227.3834850000001</v>
      </c>
      <c r="R118" s="44">
        <f t="shared" si="115"/>
        <v>1227.3833333333332</v>
      </c>
      <c r="S118" s="44">
        <f t="shared" si="116"/>
        <v>245.47666666666666</v>
      </c>
      <c r="T118" s="65">
        <f t="shared" si="117"/>
        <v>1472.86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51.53</v>
      </c>
      <c r="I119" s="44">
        <f t="shared" si="119"/>
        <v>12.88</v>
      </c>
      <c r="J119" s="44">
        <f>ROUND((7.02*1.8)*0.95,2)</f>
        <v>12</v>
      </c>
      <c r="K119" s="43">
        <f t="shared" si="110"/>
        <v>772.92</v>
      </c>
      <c r="L119" s="44">
        <f t="shared" si="111"/>
        <v>170.04239999999999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2116.3883999999998</v>
      </c>
      <c r="P119" s="45">
        <f t="shared" si="79"/>
        <v>91.8</v>
      </c>
      <c r="Q119" s="44">
        <f t="shared" si="114"/>
        <v>2208.1884</v>
      </c>
      <c r="R119" s="44">
        <f t="shared" si="115"/>
        <v>2208.1916666666666</v>
      </c>
      <c r="S119" s="44">
        <f t="shared" si="116"/>
        <v>441.63833333333332</v>
      </c>
      <c r="T119" s="65">
        <f t="shared" si="117"/>
        <v>2649.83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48.87</v>
      </c>
      <c r="I120" s="44">
        <f t="shared" si="119"/>
        <v>12.22</v>
      </c>
      <c r="J120" s="44">
        <f>ROUND(2.2*0.95,2)</f>
        <v>2.09</v>
      </c>
      <c r="K120" s="43">
        <f t="shared" si="110"/>
        <v>127.68</v>
      </c>
      <c r="L120" s="44">
        <f t="shared" si="111"/>
        <v>28.089600000000001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360.14129499999996</v>
      </c>
      <c r="P120" s="45">
        <f t="shared" si="79"/>
        <v>15.99</v>
      </c>
      <c r="Q120" s="44">
        <f t="shared" si="114"/>
        <v>376.13129499999997</v>
      </c>
      <c r="R120" s="44">
        <f t="shared" si="115"/>
        <v>376.13333333333333</v>
      </c>
      <c r="S120" s="44">
        <f t="shared" si="116"/>
        <v>75.226666666666674</v>
      </c>
      <c r="T120" s="65">
        <f t="shared" si="117"/>
        <v>451.36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48.87</v>
      </c>
      <c r="I121" s="44">
        <f t="shared" si="119"/>
        <v>12.22</v>
      </c>
      <c r="J121" s="44">
        <f>ROUND((2.2*1.8)*0.95,2)</f>
        <v>3.76</v>
      </c>
      <c r="K121" s="43">
        <f t="shared" si="110"/>
        <v>229.7</v>
      </c>
      <c r="L121" s="44">
        <f t="shared" si="111"/>
        <v>50.533999999999999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647.90747999999996</v>
      </c>
      <c r="P121" s="45">
        <f t="shared" si="79"/>
        <v>28.76</v>
      </c>
      <c r="Q121" s="44">
        <f t="shared" si="114"/>
        <v>676.66747999999995</v>
      </c>
      <c r="R121" s="44">
        <f t="shared" si="115"/>
        <v>676.66666666666663</v>
      </c>
      <c r="S121" s="44">
        <f t="shared" si="116"/>
        <v>135.33333333333334</v>
      </c>
      <c r="T121" s="65">
        <f t="shared" si="117"/>
        <v>812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51.53</v>
      </c>
      <c r="I122" s="44">
        <f t="shared" si="119"/>
        <v>12.88</v>
      </c>
      <c r="J122" s="44">
        <f>ROUND(4.32*0.95,2)</f>
        <v>4.0999999999999996</v>
      </c>
      <c r="K122" s="43">
        <f t="shared" si="110"/>
        <v>264.08</v>
      </c>
      <c r="L122" s="44">
        <f t="shared" si="111"/>
        <v>58.0976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723.09814999999992</v>
      </c>
      <c r="P122" s="45">
        <f t="shared" si="79"/>
        <v>31.37</v>
      </c>
      <c r="Q122" s="44">
        <f t="shared" si="114"/>
        <v>754.46814999999992</v>
      </c>
      <c r="R122" s="44">
        <f t="shared" si="115"/>
        <v>754.4666666666667</v>
      </c>
      <c r="S122" s="44">
        <f t="shared" si="116"/>
        <v>150.89333333333335</v>
      </c>
      <c r="T122" s="65">
        <f t="shared" si="117"/>
        <v>905.36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51.53</v>
      </c>
      <c r="I126" s="234">
        <f t="shared" ref="I126:I131" si="120">ROUND(H126*$I$10,2)</f>
        <v>12.88</v>
      </c>
      <c r="J126" s="44">
        <f>ROUND(13*0.95,2)</f>
        <v>12.35</v>
      </c>
      <c r="K126" s="235">
        <f t="shared" ref="K126:K131" si="121">ROUND((H126+I126)*J126,2)</f>
        <v>795.46</v>
      </c>
      <c r="L126" s="234">
        <f t="shared" ref="L126:L131" si="122">(K126*$L$10)</f>
        <v>175.00120000000001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2178.1121249999997</v>
      </c>
      <c r="P126" s="236">
        <f t="shared" si="79"/>
        <v>94.48</v>
      </c>
      <c r="Q126" s="234">
        <f t="shared" ref="Q126:Q131" si="125">SUM(O126+P126)</f>
        <v>2272.5921249999997</v>
      </c>
      <c r="R126" s="234">
        <f t="shared" ref="R126:R131" si="126">+T126-S126</f>
        <v>2272.5916666666667</v>
      </c>
      <c r="S126" s="234">
        <f t="shared" ref="S126:S131" si="127">+T126/6</f>
        <v>454.51833333333337</v>
      </c>
      <c r="T126" s="237">
        <f t="shared" ref="T126:T131" si="128">ROUND(Q126*$T$10,2)</f>
        <v>2727.11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51.53</v>
      </c>
      <c r="I127" s="234">
        <f t="shared" si="120"/>
        <v>12.88</v>
      </c>
      <c r="J127" s="44">
        <f>ROUND((13*1.95)*0.95,2)</f>
        <v>24.08</v>
      </c>
      <c r="K127" s="235">
        <f t="shared" si="121"/>
        <v>1550.99</v>
      </c>
      <c r="L127" s="234">
        <f t="shared" si="122"/>
        <v>341.21780000000001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4246.8826399999998</v>
      </c>
      <c r="P127" s="236">
        <f t="shared" si="79"/>
        <v>184.21</v>
      </c>
      <c r="Q127" s="234">
        <f t="shared" si="125"/>
        <v>4431.0926399999998</v>
      </c>
      <c r="R127" s="234">
        <f t="shared" si="126"/>
        <v>4431.0916666666672</v>
      </c>
      <c r="S127" s="234">
        <f t="shared" si="127"/>
        <v>886.21833333333336</v>
      </c>
      <c r="T127" s="237">
        <f t="shared" si="128"/>
        <v>5317.31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51.53</v>
      </c>
      <c r="I128" s="234">
        <f t="shared" si="120"/>
        <v>12.88</v>
      </c>
      <c r="J128" s="44">
        <f>ROUND(19.5*0.95,2)</f>
        <v>18.53</v>
      </c>
      <c r="K128" s="235">
        <f t="shared" si="121"/>
        <v>1193.52</v>
      </c>
      <c r="L128" s="234">
        <f t="shared" si="122"/>
        <v>262.57440000000003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3268.0597149999999</v>
      </c>
      <c r="P128" s="236">
        <f t="shared" si="79"/>
        <v>141.75</v>
      </c>
      <c r="Q128" s="234">
        <f t="shared" si="125"/>
        <v>3409.8097149999999</v>
      </c>
      <c r="R128" s="234">
        <f t="shared" si="126"/>
        <v>3409.8083333333334</v>
      </c>
      <c r="S128" s="234">
        <f t="shared" si="127"/>
        <v>681.9616666666667</v>
      </c>
      <c r="T128" s="237">
        <f t="shared" si="128"/>
        <v>4091.77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51.53</v>
      </c>
      <c r="I129" s="234">
        <f t="shared" si="120"/>
        <v>12.88</v>
      </c>
      <c r="J129" s="44">
        <f>ROUND((19.5*1.95)*0.95,2)</f>
        <v>36.119999999999997</v>
      </c>
      <c r="K129" s="235">
        <f t="shared" si="121"/>
        <v>2326.4899999999998</v>
      </c>
      <c r="L129" s="234">
        <f t="shared" si="122"/>
        <v>511.82779999999997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6370.3300599999993</v>
      </c>
      <c r="P129" s="236">
        <f t="shared" si="79"/>
        <v>276.32</v>
      </c>
      <c r="Q129" s="234">
        <f t="shared" si="125"/>
        <v>6646.650059999999</v>
      </c>
      <c r="R129" s="234">
        <f t="shared" si="126"/>
        <v>6646.65</v>
      </c>
      <c r="S129" s="234">
        <f t="shared" si="127"/>
        <v>1329.33</v>
      </c>
      <c r="T129" s="237">
        <f t="shared" si="128"/>
        <v>7975.98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51.53</v>
      </c>
      <c r="I130" s="234">
        <f t="shared" si="120"/>
        <v>12.88</v>
      </c>
      <c r="J130" s="44">
        <f>ROUND(26*0.95,2)</f>
        <v>24.7</v>
      </c>
      <c r="K130" s="235">
        <f t="shared" si="121"/>
        <v>1590.93</v>
      </c>
      <c r="L130" s="234">
        <f t="shared" si="122"/>
        <v>350.00460000000004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4356.2364499999994</v>
      </c>
      <c r="P130" s="236">
        <f t="shared" si="79"/>
        <v>188.96</v>
      </c>
      <c r="Q130" s="234">
        <f t="shared" si="125"/>
        <v>4545.1964499999995</v>
      </c>
      <c r="R130" s="234">
        <f t="shared" si="126"/>
        <v>4545.2</v>
      </c>
      <c r="S130" s="234">
        <f t="shared" si="127"/>
        <v>909.04</v>
      </c>
      <c r="T130" s="237">
        <f t="shared" si="128"/>
        <v>5454.24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51.53</v>
      </c>
      <c r="I131" s="234">
        <f t="shared" si="120"/>
        <v>12.88</v>
      </c>
      <c r="J131" s="44">
        <f>ROUND((26*1.95)*0.95,2)</f>
        <v>48.17</v>
      </c>
      <c r="K131" s="235">
        <f t="shared" si="121"/>
        <v>3102.63</v>
      </c>
      <c r="L131" s="234">
        <f t="shared" si="122"/>
        <v>682.57860000000005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8495.5361349999985</v>
      </c>
      <c r="P131" s="236">
        <f t="shared" si="79"/>
        <v>368.5</v>
      </c>
      <c r="Q131" s="234">
        <f t="shared" si="125"/>
        <v>8864.0361349999985</v>
      </c>
      <c r="R131" s="234">
        <f t="shared" si="126"/>
        <v>8864.0333333333328</v>
      </c>
      <c r="S131" s="234">
        <f t="shared" si="127"/>
        <v>1772.8066666666666</v>
      </c>
      <c r="T131" s="237">
        <f t="shared" si="128"/>
        <v>10636.84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51.53</v>
      </c>
      <c r="I133" s="234">
        <f t="shared" ref="I133:I138" si="131">ROUND(H133*$I$10,2)</f>
        <v>12.88</v>
      </c>
      <c r="J133" s="44">
        <f>ROUND(13.5*0.95,2)</f>
        <v>12.83</v>
      </c>
      <c r="K133" s="235">
        <f t="shared" ref="K133:K138" si="132">ROUND((H133+I133)*J133,2)</f>
        <v>826.38</v>
      </c>
      <c r="L133" s="234">
        <f t="shared" ref="L133:L138" si="133">(K133*$L$10)</f>
        <v>181.80359999999999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2262.771565</v>
      </c>
      <c r="P133" s="236">
        <f t="shared" si="79"/>
        <v>98.15</v>
      </c>
      <c r="Q133" s="234">
        <f t="shared" ref="Q133:Q138" si="136">SUM(O133+P133)</f>
        <v>2360.9215650000001</v>
      </c>
      <c r="R133" s="234">
        <f t="shared" ref="R133:R138" si="137">+T133-S133</f>
        <v>2360.9250000000002</v>
      </c>
      <c r="S133" s="234">
        <f t="shared" ref="S133:S138" si="138">+T133/6</f>
        <v>472.185</v>
      </c>
      <c r="T133" s="237">
        <f t="shared" ref="T133:T138" si="139">ROUND(Q133*$T$10,2)</f>
        <v>2833.11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51.53</v>
      </c>
      <c r="I134" s="234">
        <f t="shared" si="131"/>
        <v>12.88</v>
      </c>
      <c r="J134" s="44">
        <f>ROUND((13.5*1.95)*0.95,2)</f>
        <v>25.01</v>
      </c>
      <c r="K134" s="235">
        <f t="shared" si="132"/>
        <v>1610.89</v>
      </c>
      <c r="L134" s="234">
        <f t="shared" si="133"/>
        <v>354.39580000000001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4410.9011549999996</v>
      </c>
      <c r="P134" s="236">
        <f t="shared" si="79"/>
        <v>191.33</v>
      </c>
      <c r="Q134" s="234">
        <f t="shared" si="136"/>
        <v>4602.2311549999995</v>
      </c>
      <c r="R134" s="234">
        <f t="shared" si="137"/>
        <v>4602.2333333333336</v>
      </c>
      <c r="S134" s="234">
        <f t="shared" si="138"/>
        <v>920.44666666666672</v>
      </c>
      <c r="T134" s="237">
        <f t="shared" si="139"/>
        <v>5522.68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51.53</v>
      </c>
      <c r="I135" s="234">
        <f t="shared" si="131"/>
        <v>12.88</v>
      </c>
      <c r="J135" s="44">
        <f>ROUND(20.28*0.95,2)</f>
        <v>19.27</v>
      </c>
      <c r="K135" s="235">
        <f t="shared" si="132"/>
        <v>1241.18</v>
      </c>
      <c r="L135" s="234">
        <f t="shared" si="133"/>
        <v>273.05959999999999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3398.5661850000001</v>
      </c>
      <c r="P135" s="236">
        <f t="shared" si="79"/>
        <v>147.41999999999999</v>
      </c>
      <c r="Q135" s="234">
        <f t="shared" si="136"/>
        <v>3545.9861850000002</v>
      </c>
      <c r="R135" s="234">
        <f t="shared" si="137"/>
        <v>3545.9833333333336</v>
      </c>
      <c r="S135" s="234">
        <f t="shared" si="138"/>
        <v>709.19666666666672</v>
      </c>
      <c r="T135" s="237">
        <f t="shared" si="139"/>
        <v>4255.18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51.53</v>
      </c>
      <c r="I136" s="234">
        <f t="shared" si="131"/>
        <v>12.88</v>
      </c>
      <c r="J136" s="44">
        <f>ROUND((20.28*1.95)*0.95,2)</f>
        <v>37.57</v>
      </c>
      <c r="K136" s="235">
        <f t="shared" si="132"/>
        <v>2419.88</v>
      </c>
      <c r="L136" s="234">
        <f t="shared" si="133"/>
        <v>532.37360000000001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6626.0548349999999</v>
      </c>
      <c r="P136" s="236">
        <f t="shared" si="79"/>
        <v>287.41000000000003</v>
      </c>
      <c r="Q136" s="234">
        <f t="shared" si="136"/>
        <v>6913.4648349999998</v>
      </c>
      <c r="R136" s="234">
        <f t="shared" si="137"/>
        <v>6913.4666666666662</v>
      </c>
      <c r="S136" s="234">
        <f t="shared" si="138"/>
        <v>1382.6933333333334</v>
      </c>
      <c r="T136" s="237">
        <f t="shared" si="139"/>
        <v>8296.16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51.53</v>
      </c>
      <c r="I137" s="234">
        <f t="shared" si="131"/>
        <v>12.88</v>
      </c>
      <c r="J137" s="44">
        <f>ROUND(27*0.95,2)</f>
        <v>25.65</v>
      </c>
      <c r="K137" s="235">
        <f t="shared" si="132"/>
        <v>1652.12</v>
      </c>
      <c r="L137" s="234">
        <f t="shared" si="133"/>
        <v>363.46639999999996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4523.7844750000004</v>
      </c>
      <c r="P137" s="236">
        <f t="shared" si="79"/>
        <v>196.22</v>
      </c>
      <c r="Q137" s="234">
        <f t="shared" si="136"/>
        <v>4720.0044750000006</v>
      </c>
      <c r="R137" s="234">
        <f t="shared" si="137"/>
        <v>4720.0083333333332</v>
      </c>
      <c r="S137" s="234">
        <f t="shared" si="138"/>
        <v>944.00166666666667</v>
      </c>
      <c r="T137" s="237">
        <f t="shared" si="139"/>
        <v>5664.01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51.53</v>
      </c>
      <c r="I138" s="234">
        <f t="shared" si="131"/>
        <v>12.88</v>
      </c>
      <c r="J138" s="44">
        <f>ROUND((27*1.95)*0.95,2)</f>
        <v>50.02</v>
      </c>
      <c r="K138" s="235">
        <f t="shared" si="132"/>
        <v>3221.79</v>
      </c>
      <c r="L138" s="234">
        <f t="shared" si="133"/>
        <v>708.79380000000003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8821.8145100000002</v>
      </c>
      <c r="P138" s="236">
        <f t="shared" si="79"/>
        <v>382.65</v>
      </c>
      <c r="Q138" s="234">
        <f t="shared" si="136"/>
        <v>9204.4645099999998</v>
      </c>
      <c r="R138" s="234">
        <f t="shared" si="137"/>
        <v>9204.4666666666672</v>
      </c>
      <c r="S138" s="234">
        <f t="shared" si="138"/>
        <v>1840.8933333333334</v>
      </c>
      <c r="T138" s="237">
        <f t="shared" si="139"/>
        <v>11045.36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51.53</v>
      </c>
      <c r="I140" s="234">
        <f t="shared" ref="I140:I145" si="141">ROUND(H140*$I$10,2)</f>
        <v>12.88</v>
      </c>
      <c r="J140" s="44">
        <f>ROUND(10.8*0.95,2)</f>
        <v>10.26</v>
      </c>
      <c r="K140" s="235">
        <f t="shared" ref="K140:K145" si="142">ROUND((H140+I140)*J140,2)</f>
        <v>660.85</v>
      </c>
      <c r="L140" s="234">
        <f t="shared" ref="L140:L145" si="143">(K140*$L$10)</f>
        <v>145.387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1809.51623</v>
      </c>
      <c r="P140" s="236">
        <f t="shared" si="79"/>
        <v>78.489999999999995</v>
      </c>
      <c r="Q140" s="234">
        <f t="shared" ref="Q140:Q145" si="146">SUM(O140+P140)</f>
        <v>1888.00623</v>
      </c>
      <c r="R140" s="234">
        <f t="shared" ref="R140:R145" si="147">+T140-S140</f>
        <v>1888.0083333333334</v>
      </c>
      <c r="S140" s="234">
        <f t="shared" ref="S140:S145" si="148">+T140/6</f>
        <v>377.60166666666669</v>
      </c>
      <c r="T140" s="237">
        <f t="shared" ref="T140:T145" si="149">ROUND(Q140*$T$10,2)</f>
        <v>2265.61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51.53</v>
      </c>
      <c r="I141" s="234">
        <f t="shared" si="141"/>
        <v>12.88</v>
      </c>
      <c r="J141" s="44">
        <f>ROUND((10.8*1.95)*0.95,2)</f>
        <v>20.010000000000002</v>
      </c>
      <c r="K141" s="235">
        <f t="shared" si="142"/>
        <v>1288.8399999999999</v>
      </c>
      <c r="L141" s="234">
        <f t="shared" si="143"/>
        <v>283.54480000000001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3529.0726549999999</v>
      </c>
      <c r="P141" s="236">
        <f t="shared" si="79"/>
        <v>153.08000000000001</v>
      </c>
      <c r="Q141" s="234">
        <f t="shared" si="146"/>
        <v>3682.1526549999999</v>
      </c>
      <c r="R141" s="234">
        <f t="shared" si="147"/>
        <v>3682.15</v>
      </c>
      <c r="S141" s="234">
        <f t="shared" si="148"/>
        <v>736.43</v>
      </c>
      <c r="T141" s="237">
        <f t="shared" si="149"/>
        <v>4418.58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51.53</v>
      </c>
      <c r="I142" s="234">
        <f t="shared" si="141"/>
        <v>12.88</v>
      </c>
      <c r="J142" s="44">
        <f>ROUND(16.22*0.95,2)</f>
        <v>15.41</v>
      </c>
      <c r="K142" s="235">
        <f t="shared" si="142"/>
        <v>992.56</v>
      </c>
      <c r="L142" s="234">
        <f t="shared" si="143"/>
        <v>218.36319999999998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2717.7977550000001</v>
      </c>
      <c r="P142" s="236">
        <f t="shared" si="79"/>
        <v>117.89</v>
      </c>
      <c r="Q142" s="234">
        <f t="shared" si="146"/>
        <v>2835.6877549999999</v>
      </c>
      <c r="R142" s="234">
        <f t="shared" si="147"/>
        <v>2835.6916666666666</v>
      </c>
      <c r="S142" s="234">
        <f t="shared" si="148"/>
        <v>567.13833333333332</v>
      </c>
      <c r="T142" s="237">
        <f t="shared" si="149"/>
        <v>3402.83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51.53</v>
      </c>
      <c r="I143" s="234">
        <f t="shared" si="141"/>
        <v>12.88</v>
      </c>
      <c r="J143" s="44">
        <f>ROUND((16.22*1.95)*0.95,2)</f>
        <v>30.05</v>
      </c>
      <c r="K143" s="235">
        <f t="shared" si="142"/>
        <v>1935.52</v>
      </c>
      <c r="L143" s="234">
        <f t="shared" si="143"/>
        <v>425.81439999999998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5299.7886749999998</v>
      </c>
      <c r="P143" s="236">
        <f t="shared" si="79"/>
        <v>229.88</v>
      </c>
      <c r="Q143" s="234">
        <f t="shared" si="146"/>
        <v>5529.6686749999999</v>
      </c>
      <c r="R143" s="234">
        <f t="shared" si="147"/>
        <v>5529.666666666667</v>
      </c>
      <c r="S143" s="234">
        <f t="shared" si="148"/>
        <v>1105.9333333333334</v>
      </c>
      <c r="T143" s="237">
        <f t="shared" si="149"/>
        <v>6635.6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51.53</v>
      </c>
      <c r="I144" s="234">
        <f t="shared" si="141"/>
        <v>12.88</v>
      </c>
      <c r="J144" s="44">
        <f>ROUND(21.57*0.95,2)</f>
        <v>20.49</v>
      </c>
      <c r="K144" s="235">
        <f t="shared" si="142"/>
        <v>1319.76</v>
      </c>
      <c r="L144" s="234">
        <f t="shared" si="143"/>
        <v>290.34719999999999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3613.7320949999994</v>
      </c>
      <c r="P144" s="236">
        <f t="shared" si="79"/>
        <v>156.75</v>
      </c>
      <c r="Q144" s="234">
        <f t="shared" si="146"/>
        <v>3770.4820949999994</v>
      </c>
      <c r="R144" s="234">
        <f t="shared" si="147"/>
        <v>3770.4833333333331</v>
      </c>
      <c r="S144" s="234">
        <f t="shared" si="148"/>
        <v>754.09666666666669</v>
      </c>
      <c r="T144" s="237">
        <f t="shared" si="149"/>
        <v>4524.58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51.53</v>
      </c>
      <c r="I145" s="234">
        <f t="shared" si="141"/>
        <v>12.88</v>
      </c>
      <c r="J145" s="44">
        <f>ROUND((21.57*1.95)*0.95,2)</f>
        <v>39.96</v>
      </c>
      <c r="K145" s="235">
        <f t="shared" si="142"/>
        <v>2573.8200000000002</v>
      </c>
      <c r="L145" s="234">
        <f t="shared" si="143"/>
        <v>566.24040000000002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7047.56898</v>
      </c>
      <c r="P145" s="236">
        <f t="shared" si="79"/>
        <v>305.69</v>
      </c>
      <c r="Q145" s="234">
        <f t="shared" si="146"/>
        <v>7353.2589799999996</v>
      </c>
      <c r="R145" s="234">
        <f t="shared" si="147"/>
        <v>7353.2583333333332</v>
      </c>
      <c r="S145" s="234">
        <f t="shared" si="148"/>
        <v>1470.6516666666666</v>
      </c>
      <c r="T145" s="237">
        <f t="shared" si="149"/>
        <v>8823.91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51.53</v>
      </c>
      <c r="I147" s="234">
        <f t="shared" ref="I147:I154" si="151">ROUND(H147*$I$10,2)</f>
        <v>12.88</v>
      </c>
      <c r="J147" s="44">
        <f>ROUND(11.2*0.95,2)</f>
        <v>10.64</v>
      </c>
      <c r="K147" s="235">
        <f t="shared" ref="K147:K154" si="152">ROUND((H147+I147)*J147,2)</f>
        <v>685.32</v>
      </c>
      <c r="L147" s="234">
        <f t="shared" ref="L147:L154" si="153">(K147*$L$10)</f>
        <v>150.77040000000002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1876.5281199999999</v>
      </c>
      <c r="P147" s="236">
        <f t="shared" si="79"/>
        <v>81.400000000000006</v>
      </c>
      <c r="Q147" s="234">
        <f t="shared" ref="Q147:Q154" si="156">SUM(O147+P147)</f>
        <v>1957.92812</v>
      </c>
      <c r="R147" s="234">
        <f t="shared" ref="R147:R154" si="157">+T147-S147</f>
        <v>1957.9250000000002</v>
      </c>
      <c r="S147" s="234">
        <f t="shared" ref="S147:S154" si="158">+T147/6</f>
        <v>391.58500000000004</v>
      </c>
      <c r="T147" s="237">
        <f t="shared" ref="T147:T154" si="159">ROUND(Q147*$T$10,2)</f>
        <v>2349.5100000000002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51.53</v>
      </c>
      <c r="I148" s="234">
        <f t="shared" si="151"/>
        <v>12.88</v>
      </c>
      <c r="J148" s="44">
        <f>ROUND((11.2*1.95)*0.95,2)</f>
        <v>20.75</v>
      </c>
      <c r="K148" s="235">
        <f t="shared" si="152"/>
        <v>1336.51</v>
      </c>
      <c r="L148" s="234">
        <f t="shared" si="153"/>
        <v>294.03219999999999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3659.5913249999999</v>
      </c>
      <c r="P148" s="236">
        <f t="shared" si="79"/>
        <v>158.74</v>
      </c>
      <c r="Q148" s="234">
        <f t="shared" si="156"/>
        <v>3818.3313250000001</v>
      </c>
      <c r="R148" s="234">
        <f t="shared" si="157"/>
        <v>3818.3333333333335</v>
      </c>
      <c r="S148" s="234">
        <f t="shared" si="158"/>
        <v>763.66666666666663</v>
      </c>
      <c r="T148" s="237">
        <f t="shared" si="159"/>
        <v>4582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51.53</v>
      </c>
      <c r="I149" s="234">
        <f t="shared" si="151"/>
        <v>12.88</v>
      </c>
      <c r="J149" s="44">
        <f>ROUND(16.82*0.95,2)</f>
        <v>15.98</v>
      </c>
      <c r="K149" s="235">
        <f t="shared" si="152"/>
        <v>1029.27</v>
      </c>
      <c r="L149" s="234">
        <f t="shared" si="153"/>
        <v>226.43940000000001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2818.3216900000002</v>
      </c>
      <c r="P149" s="236">
        <f t="shared" si="79"/>
        <v>122.25</v>
      </c>
      <c r="Q149" s="234">
        <f t="shared" si="156"/>
        <v>2940.5716900000002</v>
      </c>
      <c r="R149" s="234">
        <f t="shared" si="157"/>
        <v>2940.5749999999998</v>
      </c>
      <c r="S149" s="234">
        <f t="shared" si="158"/>
        <v>588.11500000000001</v>
      </c>
      <c r="T149" s="237">
        <f t="shared" si="159"/>
        <v>3528.69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51.53</v>
      </c>
      <c r="I150" s="234">
        <f t="shared" si="151"/>
        <v>12.88</v>
      </c>
      <c r="J150" s="44">
        <f>ROUND((16.82*1.95)*0.95,2)</f>
        <v>31.16</v>
      </c>
      <c r="K150" s="235">
        <f t="shared" si="152"/>
        <v>2007.02</v>
      </c>
      <c r="L150" s="234">
        <f t="shared" si="153"/>
        <v>441.5444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5495.5605800000003</v>
      </c>
      <c r="P150" s="236">
        <f t="shared" si="79"/>
        <v>238.37</v>
      </c>
      <c r="Q150" s="234">
        <f t="shared" si="156"/>
        <v>5733.9305800000002</v>
      </c>
      <c r="R150" s="234">
        <f t="shared" si="157"/>
        <v>5733.9333333333334</v>
      </c>
      <c r="S150" s="234">
        <f t="shared" si="158"/>
        <v>1146.7866666666666</v>
      </c>
      <c r="T150" s="237">
        <f t="shared" si="159"/>
        <v>6880.72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51.53</v>
      </c>
      <c r="I151" s="234">
        <f t="shared" si="151"/>
        <v>12.88</v>
      </c>
      <c r="J151" s="44">
        <f>ROUND(22.38*0.95,2)</f>
        <v>21.26</v>
      </c>
      <c r="K151" s="235">
        <f t="shared" si="152"/>
        <v>1369.36</v>
      </c>
      <c r="L151" s="234">
        <f t="shared" si="153"/>
        <v>301.25919999999996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3749.5389299999997</v>
      </c>
      <c r="P151" s="236">
        <f t="shared" ref="P151:P224" si="160">ROUND(J151*$P$10,2)</f>
        <v>162.63999999999999</v>
      </c>
      <c r="Q151" s="234">
        <f t="shared" si="156"/>
        <v>3912.1789299999996</v>
      </c>
      <c r="R151" s="234">
        <f t="shared" si="157"/>
        <v>3912.1749999999997</v>
      </c>
      <c r="S151" s="234">
        <f t="shared" si="158"/>
        <v>782.43499999999995</v>
      </c>
      <c r="T151" s="237">
        <f t="shared" si="159"/>
        <v>4694.6099999999997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51.53</v>
      </c>
      <c r="I152" s="234">
        <f t="shared" si="151"/>
        <v>12.88</v>
      </c>
      <c r="J152" s="44">
        <f>ROUND((22.38*1.95)*0.95,2)</f>
        <v>41.46</v>
      </c>
      <c r="K152" s="235">
        <f t="shared" si="152"/>
        <v>2670.44</v>
      </c>
      <c r="L152" s="234">
        <f t="shared" si="153"/>
        <v>587.49680000000001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7312.123630000001</v>
      </c>
      <c r="P152" s="236">
        <f t="shared" si="160"/>
        <v>317.17</v>
      </c>
      <c r="Q152" s="234">
        <f t="shared" si="156"/>
        <v>7629.293630000001</v>
      </c>
      <c r="R152" s="234">
        <f t="shared" si="157"/>
        <v>7629.2916666666661</v>
      </c>
      <c r="S152" s="234">
        <f t="shared" si="158"/>
        <v>1525.8583333333333</v>
      </c>
      <c r="T152" s="237">
        <f t="shared" si="159"/>
        <v>9155.15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54.2</v>
      </c>
      <c r="I153" s="234">
        <f t="shared" si="151"/>
        <v>13.55</v>
      </c>
      <c r="J153" s="44">
        <f>ROUND(6.7*0.95,2)</f>
        <v>6.37</v>
      </c>
      <c r="K153" s="235">
        <f t="shared" si="152"/>
        <v>431.57</v>
      </c>
      <c r="L153" s="234">
        <f t="shared" si="153"/>
        <v>94.945399999999992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1149.4090349999999</v>
      </c>
      <c r="P153" s="236">
        <f t="shared" si="160"/>
        <v>48.73</v>
      </c>
      <c r="Q153" s="234">
        <f t="shared" si="156"/>
        <v>1198.1390349999999</v>
      </c>
      <c r="R153" s="234">
        <f t="shared" si="157"/>
        <v>1198.1416666666667</v>
      </c>
      <c r="S153" s="234">
        <f t="shared" si="158"/>
        <v>239.62833333333333</v>
      </c>
      <c r="T153" s="237">
        <f t="shared" si="159"/>
        <v>1437.77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54.2</v>
      </c>
      <c r="I154" s="234">
        <f t="shared" si="151"/>
        <v>13.55</v>
      </c>
      <c r="J154" s="44">
        <f>ROUND((6.7*1.8)*0.95,2)</f>
        <v>11.46</v>
      </c>
      <c r="K154" s="235">
        <f t="shared" si="152"/>
        <v>776.42</v>
      </c>
      <c r="L154" s="234">
        <f t="shared" si="153"/>
        <v>170.8124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2067.8542299999999</v>
      </c>
      <c r="P154" s="236">
        <f t="shared" si="160"/>
        <v>87.67</v>
      </c>
      <c r="Q154" s="234">
        <f t="shared" si="156"/>
        <v>2155.52423</v>
      </c>
      <c r="R154" s="234">
        <f t="shared" si="157"/>
        <v>2155.5250000000001</v>
      </c>
      <c r="S154" s="234">
        <f t="shared" si="158"/>
        <v>431.10500000000002</v>
      </c>
      <c r="T154" s="237">
        <f t="shared" si="159"/>
        <v>2586.63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54.2</v>
      </c>
      <c r="I158" s="44">
        <f>ROUND(H158*$I$10,2)</f>
        <v>13.55</v>
      </c>
      <c r="J158" s="44">
        <f>ROUND(0.175*0.95,2)</f>
        <v>0.17</v>
      </c>
      <c r="K158" s="43">
        <f>ROUND((H158+I158)*J158,2)</f>
        <v>11.52</v>
      </c>
      <c r="L158" s="44">
        <f t="shared" ref="L158:L162" si="161">(K158*$L$10)</f>
        <v>2.5343999999999998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30.677935000000002</v>
      </c>
      <c r="P158" s="45">
        <f t="shared" si="160"/>
        <v>1.3</v>
      </c>
      <c r="Q158" s="44">
        <f>SUM(O158+P158)</f>
        <v>31.977935000000002</v>
      </c>
      <c r="R158" s="44">
        <f t="shared" ref="R158:R161" si="163">+T158-S158</f>
        <v>31.974999999999998</v>
      </c>
      <c r="S158" s="44">
        <f t="shared" ref="S158:S161" si="164">+T158/6</f>
        <v>6.3949999999999996</v>
      </c>
      <c r="T158" s="65">
        <f t="shared" ref="T158:T162" si="165">ROUND(Q158*$T$10,2)</f>
        <v>38.369999999999997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54.2</v>
      </c>
      <c r="I159" s="44">
        <f>ROUND(H159*$I$10,2)</f>
        <v>13.55</v>
      </c>
      <c r="J159" s="44">
        <f>ROUND(0.442*0.95,2)</f>
        <v>0.42</v>
      </c>
      <c r="K159" s="43">
        <f>ROUND((H159+I159)*J159,2)</f>
        <v>28.46</v>
      </c>
      <c r="L159" s="44">
        <f t="shared" si="161"/>
        <v>6.2612000000000005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75.791109999999989</v>
      </c>
      <c r="P159" s="45">
        <f t="shared" si="160"/>
        <v>3.21</v>
      </c>
      <c r="Q159" s="44">
        <f>SUM(O159+P159)</f>
        <v>79.001109999999983</v>
      </c>
      <c r="R159" s="44">
        <f t="shared" si="163"/>
        <v>79</v>
      </c>
      <c r="S159" s="44">
        <f t="shared" si="164"/>
        <v>15.799999999999999</v>
      </c>
      <c r="T159" s="65">
        <f t="shared" si="165"/>
        <v>94.8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54.2</v>
      </c>
      <c r="I160" s="44">
        <f>ROUND(H160*$I$10,2)</f>
        <v>13.55</v>
      </c>
      <c r="J160" s="44">
        <f>ROUND(2.142*0.95,2)</f>
        <v>2.0299999999999998</v>
      </c>
      <c r="K160" s="43">
        <f>ROUND((H160+I160)*J160,2)</f>
        <v>137.53</v>
      </c>
      <c r="L160" s="44">
        <f t="shared" si="161"/>
        <v>30.256599999999999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366.29116499999998</v>
      </c>
      <c r="P160" s="45">
        <f t="shared" si="160"/>
        <v>15.53</v>
      </c>
      <c r="Q160" s="44">
        <f>SUM(O160+P160)</f>
        <v>381.82116499999995</v>
      </c>
      <c r="R160" s="44">
        <f t="shared" si="163"/>
        <v>381.82499999999999</v>
      </c>
      <c r="S160" s="44">
        <f t="shared" si="164"/>
        <v>76.364999999999995</v>
      </c>
      <c r="T160" s="65">
        <f t="shared" si="165"/>
        <v>458.19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54.2</v>
      </c>
      <c r="I161" s="44">
        <f>ROUND(H161*$I$10,2)</f>
        <v>13.55</v>
      </c>
      <c r="J161" s="44">
        <f>ROUND(4.175*0.95,2)</f>
        <v>3.97</v>
      </c>
      <c r="K161" s="43">
        <f>ROUND((H161+I161)*J161,2)</f>
        <v>268.97000000000003</v>
      </c>
      <c r="L161" s="44">
        <f t="shared" si="161"/>
        <v>59.173400000000008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716.35183500000005</v>
      </c>
      <c r="P161" s="45">
        <f t="shared" si="160"/>
        <v>30.37</v>
      </c>
      <c r="Q161" s="44">
        <f>SUM(O161+P161)</f>
        <v>746.72183500000006</v>
      </c>
      <c r="R161" s="44">
        <f t="shared" si="163"/>
        <v>746.72500000000002</v>
      </c>
      <c r="S161" s="44">
        <f t="shared" si="164"/>
        <v>149.345</v>
      </c>
      <c r="T161" s="65">
        <f t="shared" si="165"/>
        <v>896.07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54.2</v>
      </c>
      <c r="I162" s="44">
        <f>ROUND(H162*$I$10,2)</f>
        <v>13.55</v>
      </c>
      <c r="J162" s="44">
        <f>ROUND(0.125*0.95,2)</f>
        <v>0.12</v>
      </c>
      <c r="K162" s="43">
        <f>ROUND((H162+I162)*J162,2)</f>
        <v>8.1300000000000008</v>
      </c>
      <c r="L162" s="44">
        <f t="shared" si="161"/>
        <v>1.7886000000000002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21.65286</v>
      </c>
      <c r="P162" s="45">
        <f t="shared" si="160"/>
        <v>0.92</v>
      </c>
      <c r="Q162" s="44">
        <f>SUM(O162+P162)</f>
        <v>22.572860000000002</v>
      </c>
      <c r="R162" s="44">
        <f>+T162-S162</f>
        <v>22.574999999999999</v>
      </c>
      <c r="S162" s="44">
        <f>+T162/6</f>
        <v>4.5149999999999997</v>
      </c>
      <c r="T162" s="65">
        <f t="shared" si="165"/>
        <v>27.09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54.2</v>
      </c>
      <c r="I164" s="44">
        <f t="shared" ref="I164:I167" si="167">ROUND(H164*$I$10,2)</f>
        <v>13.55</v>
      </c>
      <c r="J164" s="44">
        <f>ROUND((0.175+0.1)*0.95,2)</f>
        <v>0.26</v>
      </c>
      <c r="K164" s="43">
        <f t="shared" ref="K164:K167" si="168">ROUND((H164+I164)*J164,2)</f>
        <v>17.62</v>
      </c>
      <c r="L164" s="44">
        <f t="shared" ref="L164:L167" si="169">(K164*$L$10)</f>
        <v>3.8764000000000003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46.920630000000003</v>
      </c>
      <c r="P164" s="45">
        <f t="shared" ref="P164:P167" si="172">ROUND(J164*$P$10,2)</f>
        <v>1.99</v>
      </c>
      <c r="Q164" s="44">
        <f t="shared" ref="Q164:Q167" si="173">SUM(O164+P164)</f>
        <v>48.910630000000005</v>
      </c>
      <c r="R164" s="44">
        <f t="shared" ref="R164:R167" si="174">+T164-S164</f>
        <v>48.908333333333331</v>
      </c>
      <c r="S164" s="44">
        <f t="shared" ref="S164:S167" si="175">+T164/6</f>
        <v>9.7816666666666663</v>
      </c>
      <c r="T164" s="65">
        <f t="shared" ref="T164:T167" si="176">ROUND(Q164*$T$10,2)</f>
        <v>58.69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54.2</v>
      </c>
      <c r="I165" s="44">
        <f t="shared" si="167"/>
        <v>13.55</v>
      </c>
      <c r="J165" s="44">
        <f>ROUND((0.442+0.1)*0.95,2)</f>
        <v>0.51</v>
      </c>
      <c r="K165" s="43">
        <f t="shared" si="168"/>
        <v>34.549999999999997</v>
      </c>
      <c r="L165" s="44">
        <f t="shared" si="169"/>
        <v>7.6009999999999991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92.021604999999994</v>
      </c>
      <c r="P165" s="45">
        <f t="shared" si="172"/>
        <v>3.9</v>
      </c>
      <c r="Q165" s="44">
        <f t="shared" si="173"/>
        <v>95.921605</v>
      </c>
      <c r="R165" s="44">
        <f t="shared" si="174"/>
        <v>95.924999999999997</v>
      </c>
      <c r="S165" s="44">
        <f t="shared" si="175"/>
        <v>19.184999999999999</v>
      </c>
      <c r="T165" s="65">
        <f t="shared" si="176"/>
        <v>115.11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54.2</v>
      </c>
      <c r="I166" s="44">
        <f t="shared" si="167"/>
        <v>13.55</v>
      </c>
      <c r="J166" s="44">
        <f>ROUND((2.142+0.1)*0.95,2)</f>
        <v>2.13</v>
      </c>
      <c r="K166" s="43">
        <f t="shared" si="168"/>
        <v>144.31</v>
      </c>
      <c r="L166" s="44">
        <f t="shared" si="169"/>
        <v>31.748200000000001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384.34131500000001</v>
      </c>
      <c r="P166" s="45">
        <f t="shared" si="172"/>
        <v>16.29</v>
      </c>
      <c r="Q166" s="44">
        <f t="shared" si="173"/>
        <v>400.63131500000003</v>
      </c>
      <c r="R166" s="44">
        <f t="shared" si="174"/>
        <v>400.63333333333333</v>
      </c>
      <c r="S166" s="44">
        <f t="shared" si="175"/>
        <v>80.126666666666665</v>
      </c>
      <c r="T166" s="65">
        <f t="shared" si="176"/>
        <v>480.76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54.2</v>
      </c>
      <c r="I167" s="44">
        <f t="shared" si="167"/>
        <v>13.55</v>
      </c>
      <c r="J167" s="44">
        <f>ROUND((4.175+0.1)*0.95,2)</f>
        <v>4.0599999999999996</v>
      </c>
      <c r="K167" s="43">
        <f t="shared" si="168"/>
        <v>275.07</v>
      </c>
      <c r="L167" s="44">
        <f t="shared" si="169"/>
        <v>60.5154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732.59452999999996</v>
      </c>
      <c r="P167" s="45">
        <f t="shared" si="172"/>
        <v>31.06</v>
      </c>
      <c r="Q167" s="44">
        <f t="shared" si="173"/>
        <v>763.65452999999991</v>
      </c>
      <c r="R167" s="44">
        <f t="shared" si="174"/>
        <v>763.6583333333333</v>
      </c>
      <c r="S167" s="44">
        <f t="shared" si="175"/>
        <v>152.73166666666665</v>
      </c>
      <c r="T167" s="65">
        <f t="shared" si="176"/>
        <v>916.39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54.2</v>
      </c>
      <c r="I169" s="44">
        <f>ROUND(H169*$I$10,2)</f>
        <v>13.55</v>
      </c>
      <c r="J169" s="44">
        <f>ROUND(0.208*0.95,2)</f>
        <v>0.2</v>
      </c>
      <c r="K169" s="43">
        <f>ROUND((H169+I169)*J169,2)</f>
        <v>13.55</v>
      </c>
      <c r="L169" s="44">
        <f t="shared" ref="L169:L172" si="178">(K169*$L$10)</f>
        <v>2.9810000000000003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36.088100000000004</v>
      </c>
      <c r="P169" s="45">
        <f t="shared" si="160"/>
        <v>1.53</v>
      </c>
      <c r="Q169" s="44">
        <f>SUM(O169+P169)</f>
        <v>37.618100000000005</v>
      </c>
      <c r="R169" s="44">
        <f>+T169-S169</f>
        <v>37.616666666666667</v>
      </c>
      <c r="S169" s="44">
        <f>+T169/6</f>
        <v>7.5233333333333334</v>
      </c>
      <c r="T169" s="65">
        <f t="shared" ref="T169:T172" si="180">ROUND(Q169*$T$10,2)</f>
        <v>45.14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54.2</v>
      </c>
      <c r="I170" s="44">
        <f>ROUND(H170*$I$10,2)</f>
        <v>13.55</v>
      </c>
      <c r="J170" s="44">
        <f>ROUND(0.475*0.95,2)</f>
        <v>0.45</v>
      </c>
      <c r="K170" s="43">
        <f>ROUND((H170+I170)*J170,2)</f>
        <v>30.49</v>
      </c>
      <c r="L170" s="44">
        <f t="shared" si="178"/>
        <v>6.7077999999999998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81.201274999999995</v>
      </c>
      <c r="P170" s="45">
        <f t="shared" si="160"/>
        <v>3.44</v>
      </c>
      <c r="Q170" s="44">
        <f>SUM(O170+P170)</f>
        <v>84.641274999999993</v>
      </c>
      <c r="R170" s="44">
        <f>+T170-S170</f>
        <v>84.641666666666666</v>
      </c>
      <c r="S170" s="44">
        <f>+T170/6</f>
        <v>16.928333333333331</v>
      </c>
      <c r="T170" s="65">
        <f t="shared" si="180"/>
        <v>101.57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54.2</v>
      </c>
      <c r="I171" s="44">
        <f>ROUND(H171*$I$10,2)</f>
        <v>13.55</v>
      </c>
      <c r="J171" s="44">
        <f>ROUND(2.175*0.95,2)</f>
        <v>2.0699999999999998</v>
      </c>
      <c r="K171" s="43">
        <f>ROUND((H171+I171)*J171,2)</f>
        <v>140.24</v>
      </c>
      <c r="L171" s="44">
        <f t="shared" si="178"/>
        <v>30.852800000000002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373.50878499999999</v>
      </c>
      <c r="P171" s="45">
        <f t="shared" si="160"/>
        <v>15.84</v>
      </c>
      <c r="Q171" s="44">
        <f>SUM(O171+P171)</f>
        <v>389.34878499999996</v>
      </c>
      <c r="R171" s="44">
        <f t="shared" ref="R171:R172" si="181">+T171-S171</f>
        <v>389.35</v>
      </c>
      <c r="S171" s="44">
        <f t="shared" ref="S171:S172" si="182">+T171/6</f>
        <v>77.87</v>
      </c>
      <c r="T171" s="65">
        <f t="shared" si="180"/>
        <v>467.22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54.2</v>
      </c>
      <c r="I172" s="44">
        <f>ROUND(H172*$I$10,2)</f>
        <v>13.55</v>
      </c>
      <c r="J172" s="44">
        <f>ROUND(4.208*0.95,2)</f>
        <v>4</v>
      </c>
      <c r="K172" s="43">
        <f>ROUND((H172+I172)*J172,2)</f>
        <v>271</v>
      </c>
      <c r="L172" s="44">
        <f t="shared" si="178"/>
        <v>59.62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721.76199999999994</v>
      </c>
      <c r="P172" s="45">
        <f t="shared" si="160"/>
        <v>30.6</v>
      </c>
      <c r="Q172" s="44">
        <f>SUM(O172+P172)</f>
        <v>752.36199999999997</v>
      </c>
      <c r="R172" s="44">
        <f t="shared" si="181"/>
        <v>752.35833333333335</v>
      </c>
      <c r="S172" s="44">
        <f t="shared" si="182"/>
        <v>150.47166666666666</v>
      </c>
      <c r="T172" s="65">
        <f t="shared" si="180"/>
        <v>902.83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54.2</v>
      </c>
      <c r="I174" s="44">
        <f t="shared" ref="I174:I177" si="184">ROUND(H174*$I$10,2)</f>
        <v>13.55</v>
      </c>
      <c r="J174" s="44">
        <f>ROUND((0.208+0.1)*0.95,2)</f>
        <v>0.28999999999999998</v>
      </c>
      <c r="K174" s="43">
        <f t="shared" ref="K174:K177" si="185">ROUND((H174+I174)*J174,2)</f>
        <v>19.649999999999999</v>
      </c>
      <c r="L174" s="44">
        <f t="shared" ref="L174:L177" si="186">(K174*$L$10)</f>
        <v>4.3229999999999995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52.330794999999995</v>
      </c>
      <c r="P174" s="45">
        <f t="shared" ref="P174:P177" si="189">ROUND(J174*$P$10,2)</f>
        <v>2.2200000000000002</v>
      </c>
      <c r="Q174" s="44">
        <f t="shared" ref="Q174:Q177" si="190">SUM(O174+P174)</f>
        <v>54.550794999999994</v>
      </c>
      <c r="R174" s="44">
        <f t="shared" ref="R174:R177" si="191">+T174-S174</f>
        <v>54.55</v>
      </c>
      <c r="S174" s="44">
        <f t="shared" ref="S174:S177" si="192">+T174/6</f>
        <v>10.909999999999998</v>
      </c>
      <c r="T174" s="65">
        <f t="shared" ref="T174:T177" si="193">ROUND(Q174*$T$10,2)</f>
        <v>65.459999999999994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54.2</v>
      </c>
      <c r="I175" s="44">
        <f t="shared" si="184"/>
        <v>13.55</v>
      </c>
      <c r="J175" s="44">
        <f>ROUND((0.475+0.1)*0.95,2)</f>
        <v>0.55000000000000004</v>
      </c>
      <c r="K175" s="43">
        <f t="shared" si="185"/>
        <v>37.26</v>
      </c>
      <c r="L175" s="44">
        <f t="shared" si="186"/>
        <v>8.1972000000000005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99.239225000000005</v>
      </c>
      <c r="P175" s="45">
        <f t="shared" si="189"/>
        <v>4.21</v>
      </c>
      <c r="Q175" s="44">
        <f t="shared" si="190"/>
        <v>103.449225</v>
      </c>
      <c r="R175" s="44">
        <f t="shared" si="191"/>
        <v>103.45</v>
      </c>
      <c r="S175" s="44">
        <f t="shared" si="192"/>
        <v>20.69</v>
      </c>
      <c r="T175" s="65">
        <f t="shared" si="193"/>
        <v>124.14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54.2</v>
      </c>
      <c r="I176" s="44">
        <f t="shared" si="184"/>
        <v>13.55</v>
      </c>
      <c r="J176" s="44">
        <f>ROUND((2.175+0.1)*0.95,2)</f>
        <v>2.16</v>
      </c>
      <c r="K176" s="43">
        <f t="shared" si="185"/>
        <v>146.34</v>
      </c>
      <c r="L176" s="44">
        <f t="shared" si="186"/>
        <v>32.194800000000001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389.75148000000002</v>
      </c>
      <c r="P176" s="45">
        <f t="shared" si="189"/>
        <v>16.52</v>
      </c>
      <c r="Q176" s="44">
        <f t="shared" si="190"/>
        <v>406.27148</v>
      </c>
      <c r="R176" s="44">
        <f t="shared" si="191"/>
        <v>406.27499999999998</v>
      </c>
      <c r="S176" s="44">
        <f t="shared" si="192"/>
        <v>81.254999999999995</v>
      </c>
      <c r="T176" s="65">
        <f t="shared" si="193"/>
        <v>487.53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54.2</v>
      </c>
      <c r="I177" s="44">
        <f t="shared" si="184"/>
        <v>13.55</v>
      </c>
      <c r="J177" s="44">
        <f>ROUND((4.208+0.1)*0.95,2)</f>
        <v>4.09</v>
      </c>
      <c r="K177" s="43">
        <f t="shared" si="185"/>
        <v>277.10000000000002</v>
      </c>
      <c r="L177" s="44">
        <f t="shared" si="186"/>
        <v>60.962000000000003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738.00469500000008</v>
      </c>
      <c r="P177" s="45">
        <f t="shared" si="189"/>
        <v>31.29</v>
      </c>
      <c r="Q177" s="44">
        <f t="shared" si="190"/>
        <v>769.29469500000005</v>
      </c>
      <c r="R177" s="44">
        <f t="shared" si="191"/>
        <v>769.29166666666663</v>
      </c>
      <c r="S177" s="44">
        <f t="shared" si="192"/>
        <v>153.85833333333332</v>
      </c>
      <c r="T177" s="65">
        <f t="shared" si="193"/>
        <v>923.15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54.2</v>
      </c>
      <c r="I179" s="44">
        <f>ROUND(H179*$I$10,2)</f>
        <v>13.55</v>
      </c>
      <c r="J179" s="44">
        <f>ROUND(0.508*0.95,2)</f>
        <v>0.48</v>
      </c>
      <c r="K179" s="43">
        <f>ROUND((H179+I179)*J179,2)</f>
        <v>32.520000000000003</v>
      </c>
      <c r="L179" s="44">
        <f t="shared" ref="L179:L181" si="195">(K179*$L$10)</f>
        <v>7.1544000000000008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86.611440000000002</v>
      </c>
      <c r="P179" s="45">
        <f t="shared" si="160"/>
        <v>3.67</v>
      </c>
      <c r="Q179" s="44">
        <f>SUM(O179+P179)</f>
        <v>90.281440000000003</v>
      </c>
      <c r="R179" s="44">
        <f t="shared" ref="R179:R181" si="197">+T179-S179</f>
        <v>90.283333333333331</v>
      </c>
      <c r="S179" s="44">
        <f t="shared" ref="S179:S181" si="198">+T179/6</f>
        <v>18.056666666666668</v>
      </c>
      <c r="T179" s="65">
        <f t="shared" ref="T179:T181" si="199">ROUND(Q179*$T$10,2)</f>
        <v>108.34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54.2</v>
      </c>
      <c r="I180" s="44">
        <f>ROUND(H180*$I$10,2)</f>
        <v>13.55</v>
      </c>
      <c r="J180" s="44">
        <f>ROUND(2.208*0.95,2)</f>
        <v>2.1</v>
      </c>
      <c r="K180" s="43">
        <f>ROUND((H180+I180)*J180,2)</f>
        <v>142.28</v>
      </c>
      <c r="L180" s="44">
        <f t="shared" si="195"/>
        <v>31.301600000000001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378.93115</v>
      </c>
      <c r="P180" s="45">
        <f t="shared" si="160"/>
        <v>16.07</v>
      </c>
      <c r="Q180" s="44">
        <f>SUM(O180+P180)</f>
        <v>395.00115</v>
      </c>
      <c r="R180" s="44">
        <f t="shared" si="197"/>
        <v>395</v>
      </c>
      <c r="S180" s="44">
        <f t="shared" si="198"/>
        <v>79</v>
      </c>
      <c r="T180" s="65">
        <f t="shared" si="199"/>
        <v>474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54.2</v>
      </c>
      <c r="I181" s="44">
        <f>ROUND(H181*$I$10,2)</f>
        <v>13.55</v>
      </c>
      <c r="J181" s="44">
        <f>ROUND(4.242*0.95,2)</f>
        <v>4.03</v>
      </c>
      <c r="K181" s="43">
        <f>ROUND((H181+I181)*J181,2)</f>
        <v>273.02999999999997</v>
      </c>
      <c r="L181" s="44">
        <f t="shared" si="195"/>
        <v>60.066599999999994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727.17216499999995</v>
      </c>
      <c r="P181" s="45">
        <f t="shared" si="160"/>
        <v>30.83</v>
      </c>
      <c r="Q181" s="44">
        <f>SUM(O181+P181)</f>
        <v>758.00216499999999</v>
      </c>
      <c r="R181" s="44">
        <f t="shared" si="197"/>
        <v>758</v>
      </c>
      <c r="S181" s="44">
        <f t="shared" si="198"/>
        <v>151.6</v>
      </c>
      <c r="T181" s="65">
        <f t="shared" si="199"/>
        <v>909.6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56.86</v>
      </c>
      <c r="I183" s="44">
        <f t="shared" ref="I183:I188" si="201">ROUND(H183*$I$10,2)</f>
        <v>14.22</v>
      </c>
      <c r="J183" s="44">
        <f>ROUND(2.067*0.95,2)</f>
        <v>1.96</v>
      </c>
      <c r="K183" s="43">
        <f t="shared" ref="K183:K188" si="202">ROUND((H183+I183)*J183,2)</f>
        <v>139.32</v>
      </c>
      <c r="L183" s="44">
        <f t="shared" ref="L183:L188" si="203">(K183*$L$10)</f>
        <v>30.650399999999998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361.62997999999993</v>
      </c>
      <c r="P183" s="45">
        <f t="shared" si="160"/>
        <v>14.99</v>
      </c>
      <c r="Q183" s="44">
        <f t="shared" ref="Q183:Q188" si="206">SUM(O183+P183)</f>
        <v>376.61997999999994</v>
      </c>
      <c r="R183" s="44">
        <f t="shared" ref="R183:R188" si="207">+T183-S183</f>
        <v>376.61666666666667</v>
      </c>
      <c r="S183" s="44">
        <f t="shared" ref="S183:S188" si="208">+T183/6</f>
        <v>75.323333333333338</v>
      </c>
      <c r="T183" s="65">
        <f t="shared" ref="T183:T188" si="209">ROUND(Q183*$T$10,2)</f>
        <v>451.94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56.86</v>
      </c>
      <c r="I184" s="44">
        <f t="shared" si="201"/>
        <v>14.22</v>
      </c>
      <c r="J184" s="44">
        <f>ROUND(3.233*0.95,2)</f>
        <v>3.07</v>
      </c>
      <c r="K184" s="43">
        <f t="shared" si="202"/>
        <v>218.22</v>
      </c>
      <c r="L184" s="44">
        <f t="shared" si="203"/>
        <v>48.008400000000002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566.42988500000013</v>
      </c>
      <c r="P184" s="45">
        <f t="shared" si="160"/>
        <v>23.49</v>
      </c>
      <c r="Q184" s="44">
        <f t="shared" si="206"/>
        <v>589.91988500000014</v>
      </c>
      <c r="R184" s="44">
        <f t="shared" si="207"/>
        <v>589.91666666666663</v>
      </c>
      <c r="S184" s="44">
        <f t="shared" si="208"/>
        <v>117.98333333333333</v>
      </c>
      <c r="T184" s="65">
        <f t="shared" si="209"/>
        <v>707.9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56.86</v>
      </c>
      <c r="I185" s="44">
        <f t="shared" si="201"/>
        <v>14.22</v>
      </c>
      <c r="J185" s="44">
        <f>ROUND(5.233*0.95,2)</f>
        <v>4.97</v>
      </c>
      <c r="K185" s="43">
        <f t="shared" si="202"/>
        <v>353.27</v>
      </c>
      <c r="L185" s="44">
        <f t="shared" si="203"/>
        <v>77.719399999999993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916.9833349999999</v>
      </c>
      <c r="P185" s="45">
        <f t="shared" si="160"/>
        <v>38.020000000000003</v>
      </c>
      <c r="Q185" s="44">
        <f t="shared" si="206"/>
        <v>955.00333499999988</v>
      </c>
      <c r="R185" s="44">
        <f t="shared" si="207"/>
        <v>955</v>
      </c>
      <c r="S185" s="44">
        <f t="shared" si="208"/>
        <v>191</v>
      </c>
      <c r="T185" s="65">
        <f t="shared" si="209"/>
        <v>1146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56.86</v>
      </c>
      <c r="I186" s="44">
        <f t="shared" si="201"/>
        <v>14.22</v>
      </c>
      <c r="J186" s="44">
        <f>ROUND(9.233*0.95,2)</f>
        <v>8.77</v>
      </c>
      <c r="K186" s="43">
        <f t="shared" si="202"/>
        <v>623.37</v>
      </c>
      <c r="L186" s="44">
        <f t="shared" si="203"/>
        <v>137.1414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1618.0902349999997</v>
      </c>
      <c r="P186" s="45">
        <f t="shared" si="160"/>
        <v>67.09</v>
      </c>
      <c r="Q186" s="44">
        <f t="shared" si="206"/>
        <v>1685.1802349999996</v>
      </c>
      <c r="R186" s="44">
        <f t="shared" si="207"/>
        <v>1685.1833333333334</v>
      </c>
      <c r="S186" s="44">
        <f t="shared" si="208"/>
        <v>337.03666666666669</v>
      </c>
      <c r="T186" s="65">
        <f t="shared" si="209"/>
        <v>2022.22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56.86</v>
      </c>
      <c r="I187" s="44">
        <f t="shared" si="201"/>
        <v>14.22</v>
      </c>
      <c r="J187" s="44">
        <f>ROUND(17.233*0.95,2)</f>
        <v>16.37</v>
      </c>
      <c r="K187" s="43">
        <f t="shared" si="202"/>
        <v>1163.58</v>
      </c>
      <c r="L187" s="44">
        <f t="shared" si="203"/>
        <v>255.98759999999999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3020.3162349999998</v>
      </c>
      <c r="P187" s="45">
        <f t="shared" si="160"/>
        <v>125.23</v>
      </c>
      <c r="Q187" s="44">
        <f t="shared" si="206"/>
        <v>3145.5462349999998</v>
      </c>
      <c r="R187" s="44">
        <f t="shared" si="207"/>
        <v>3145.5499999999997</v>
      </c>
      <c r="S187" s="44">
        <f t="shared" si="208"/>
        <v>629.11</v>
      </c>
      <c r="T187" s="65">
        <f t="shared" si="209"/>
        <v>3774.66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56.86</v>
      </c>
      <c r="I188" s="44">
        <f t="shared" si="201"/>
        <v>14.22</v>
      </c>
      <c r="J188" s="44">
        <f>ROUND(49.233*0.95,2)</f>
        <v>46.77</v>
      </c>
      <c r="K188" s="43">
        <f t="shared" si="202"/>
        <v>3324.41</v>
      </c>
      <c r="L188" s="44">
        <f t="shared" si="203"/>
        <v>731.37019999999995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8629.2080349999997</v>
      </c>
      <c r="P188" s="45">
        <f t="shared" si="160"/>
        <v>357.79</v>
      </c>
      <c r="Q188" s="44">
        <f t="shared" si="206"/>
        <v>8986.9980350000005</v>
      </c>
      <c r="R188" s="44">
        <f t="shared" si="207"/>
        <v>8987</v>
      </c>
      <c r="S188" s="44">
        <f t="shared" si="208"/>
        <v>1797.3999999999999</v>
      </c>
      <c r="T188" s="65">
        <f t="shared" si="209"/>
        <v>10784.4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56.86</v>
      </c>
      <c r="I190" s="44">
        <f t="shared" ref="I190:I199" si="211">ROUND(H190*$I$10,2)</f>
        <v>14.22</v>
      </c>
      <c r="J190" s="44">
        <f>ROUND(0.283*0.95,2)</f>
        <v>0.27</v>
      </c>
      <c r="K190" s="43">
        <f t="shared" ref="K190:K199" si="212">ROUND((H190+I190)*J190,2)</f>
        <v>19.190000000000001</v>
      </c>
      <c r="L190" s="44">
        <f t="shared" ref="L190:L199" si="213">(K190*$L$10)</f>
        <v>4.2218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49.813884999999999</v>
      </c>
      <c r="P190" s="45">
        <f t="shared" si="160"/>
        <v>2.0699999999999998</v>
      </c>
      <c r="Q190" s="44">
        <f t="shared" ref="Q190:Q199" si="216">SUM(O190+P190)</f>
        <v>51.883884999999999</v>
      </c>
      <c r="R190" s="44">
        <f t="shared" ref="R190:R199" si="217">+T190-S190</f>
        <v>51.883333333333333</v>
      </c>
      <c r="S190" s="44">
        <f t="shared" ref="S190:S199" si="218">+T190/6</f>
        <v>10.376666666666667</v>
      </c>
      <c r="T190" s="65">
        <f t="shared" ref="T190:T199" si="219">ROUND(Q190*$T$10,2)</f>
        <v>62.26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56.86</v>
      </c>
      <c r="I191" s="44">
        <f t="shared" si="211"/>
        <v>14.22</v>
      </c>
      <c r="J191" s="44">
        <f>ROUND(0.455*0.95,2)</f>
        <v>0.43</v>
      </c>
      <c r="K191" s="43">
        <f t="shared" si="212"/>
        <v>30.56</v>
      </c>
      <c r="L191" s="44">
        <f t="shared" si="213"/>
        <v>6.7231999999999994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79.330965000000006</v>
      </c>
      <c r="P191" s="45">
        <f t="shared" si="160"/>
        <v>3.29</v>
      </c>
      <c r="Q191" s="44">
        <f t="shared" si="216"/>
        <v>82.620965000000012</v>
      </c>
      <c r="R191" s="44">
        <f t="shared" si="217"/>
        <v>82.625</v>
      </c>
      <c r="S191" s="44">
        <f t="shared" si="218"/>
        <v>16.525000000000002</v>
      </c>
      <c r="T191" s="65">
        <f t="shared" si="219"/>
        <v>99.15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56.86</v>
      </c>
      <c r="I192" s="44">
        <f t="shared" si="211"/>
        <v>14.22</v>
      </c>
      <c r="J192" s="44">
        <f>ROUND(0.767*0.95,2)</f>
        <v>0.73</v>
      </c>
      <c r="K192" s="43">
        <f t="shared" si="212"/>
        <v>51.89</v>
      </c>
      <c r="L192" s="44">
        <f t="shared" si="213"/>
        <v>11.415800000000001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134.68921499999999</v>
      </c>
      <c r="P192" s="45">
        <f t="shared" si="160"/>
        <v>5.58</v>
      </c>
      <c r="Q192" s="44">
        <f t="shared" si="216"/>
        <v>140.269215</v>
      </c>
      <c r="R192" s="44">
        <f t="shared" si="217"/>
        <v>140.26666666666665</v>
      </c>
      <c r="S192" s="44">
        <f t="shared" si="218"/>
        <v>28.053333333333331</v>
      </c>
      <c r="T192" s="65">
        <f t="shared" si="219"/>
        <v>168.32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56.86</v>
      </c>
      <c r="I193" s="44">
        <f t="shared" si="211"/>
        <v>14.22</v>
      </c>
      <c r="J193" s="44">
        <f>ROUND(1.583*0.95,2)</f>
        <v>1.5</v>
      </c>
      <c r="K193" s="43">
        <f t="shared" si="212"/>
        <v>106.62</v>
      </c>
      <c r="L193" s="44">
        <f t="shared" si="213"/>
        <v>23.456400000000002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276.75465000000003</v>
      </c>
      <c r="P193" s="45">
        <f t="shared" si="160"/>
        <v>11.48</v>
      </c>
      <c r="Q193" s="44">
        <f t="shared" si="216"/>
        <v>288.23465000000004</v>
      </c>
      <c r="R193" s="44">
        <f t="shared" si="217"/>
        <v>288.23333333333335</v>
      </c>
      <c r="S193" s="44">
        <f t="shared" si="218"/>
        <v>57.646666666666668</v>
      </c>
      <c r="T193" s="65">
        <f t="shared" si="219"/>
        <v>345.88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56.86</v>
      </c>
      <c r="I194" s="44">
        <f t="shared" si="211"/>
        <v>14.22</v>
      </c>
      <c r="J194" s="44">
        <f>ROUND(3.183*0.95,2)</f>
        <v>3.02</v>
      </c>
      <c r="K194" s="43">
        <f t="shared" si="212"/>
        <v>214.66</v>
      </c>
      <c r="L194" s="44">
        <f t="shared" si="213"/>
        <v>47.225200000000001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557.19740999999999</v>
      </c>
      <c r="P194" s="45">
        <f t="shared" si="160"/>
        <v>23.1</v>
      </c>
      <c r="Q194" s="44">
        <f t="shared" si="216"/>
        <v>580.29741000000001</v>
      </c>
      <c r="R194" s="44">
        <f t="shared" si="217"/>
        <v>580.29999999999995</v>
      </c>
      <c r="S194" s="44">
        <f t="shared" si="218"/>
        <v>116.06</v>
      </c>
      <c r="T194" s="65">
        <f t="shared" si="219"/>
        <v>696.36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56.86</v>
      </c>
      <c r="I195" s="44">
        <f t="shared" si="211"/>
        <v>14.22</v>
      </c>
      <c r="J195" s="44">
        <f>ROUND((3.183+1)*0.95,2)</f>
        <v>3.97</v>
      </c>
      <c r="K195" s="43">
        <f t="shared" si="212"/>
        <v>282.19</v>
      </c>
      <c r="L195" s="44">
        <f t="shared" si="213"/>
        <v>62.081800000000001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732.48023499999999</v>
      </c>
      <c r="P195" s="45">
        <f t="shared" si="160"/>
        <v>30.37</v>
      </c>
      <c r="Q195" s="44">
        <f t="shared" si="216"/>
        <v>762.850235</v>
      </c>
      <c r="R195" s="44">
        <f t="shared" si="217"/>
        <v>762.84999999999991</v>
      </c>
      <c r="S195" s="44">
        <f t="shared" si="218"/>
        <v>152.57</v>
      </c>
      <c r="T195" s="65">
        <f t="shared" si="219"/>
        <v>915.42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56.86</v>
      </c>
      <c r="I196" s="44">
        <f t="shared" si="211"/>
        <v>14.22</v>
      </c>
      <c r="J196" s="44">
        <f>ROUND((4.183+1)*0.95,2)</f>
        <v>4.92</v>
      </c>
      <c r="K196" s="43">
        <f t="shared" si="212"/>
        <v>349.71</v>
      </c>
      <c r="L196" s="44">
        <f t="shared" si="213"/>
        <v>76.936199999999999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907.75085999999988</v>
      </c>
      <c r="P196" s="45">
        <f t="shared" si="160"/>
        <v>37.64</v>
      </c>
      <c r="Q196" s="44">
        <f t="shared" si="216"/>
        <v>945.39085999999986</v>
      </c>
      <c r="R196" s="44">
        <f t="shared" si="217"/>
        <v>945.39166666666665</v>
      </c>
      <c r="S196" s="44">
        <f t="shared" si="218"/>
        <v>189.07833333333335</v>
      </c>
      <c r="T196" s="65">
        <f t="shared" si="219"/>
        <v>1134.47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56.86</v>
      </c>
      <c r="I197" s="44">
        <f t="shared" si="211"/>
        <v>14.22</v>
      </c>
      <c r="J197" s="44">
        <f>ROUND((5.183+1)*0.95,2)</f>
        <v>5.87</v>
      </c>
      <c r="K197" s="43">
        <f t="shared" si="212"/>
        <v>417.24</v>
      </c>
      <c r="L197" s="44">
        <f t="shared" si="213"/>
        <v>91.7928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1083.0336849999999</v>
      </c>
      <c r="P197" s="45">
        <f t="shared" si="160"/>
        <v>44.91</v>
      </c>
      <c r="Q197" s="44">
        <f t="shared" si="216"/>
        <v>1127.943685</v>
      </c>
      <c r="R197" s="44">
        <f t="shared" si="217"/>
        <v>1127.9416666666666</v>
      </c>
      <c r="S197" s="44">
        <f t="shared" si="218"/>
        <v>225.58833333333334</v>
      </c>
      <c r="T197" s="65">
        <f t="shared" si="219"/>
        <v>1353.53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56.86</v>
      </c>
      <c r="I198" s="44">
        <f t="shared" si="211"/>
        <v>14.22</v>
      </c>
      <c r="J198" s="44">
        <f>ROUND((6.183+1)*0.95,2)</f>
        <v>6.82</v>
      </c>
      <c r="K198" s="43">
        <f t="shared" si="212"/>
        <v>484.77</v>
      </c>
      <c r="L198" s="44">
        <f t="shared" si="213"/>
        <v>106.6494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1258.3165099999999</v>
      </c>
      <c r="P198" s="45">
        <f t="shared" si="160"/>
        <v>52.17</v>
      </c>
      <c r="Q198" s="44">
        <f t="shared" si="216"/>
        <v>1310.48651</v>
      </c>
      <c r="R198" s="44">
        <f t="shared" si="217"/>
        <v>1310.4833333333333</v>
      </c>
      <c r="S198" s="44">
        <f t="shared" si="218"/>
        <v>262.09666666666664</v>
      </c>
      <c r="T198" s="65">
        <f t="shared" si="219"/>
        <v>1572.58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56.86</v>
      </c>
      <c r="I199" s="44">
        <f t="shared" si="211"/>
        <v>14.22</v>
      </c>
      <c r="J199" s="44">
        <f>ROUND((7.183+1)*0.95,2)</f>
        <v>7.77</v>
      </c>
      <c r="K199" s="43">
        <f t="shared" si="212"/>
        <v>552.29</v>
      </c>
      <c r="L199" s="44">
        <f t="shared" si="213"/>
        <v>121.5038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1433.587135</v>
      </c>
      <c r="P199" s="45">
        <f t="shared" si="160"/>
        <v>59.44</v>
      </c>
      <c r="Q199" s="44">
        <f t="shared" si="216"/>
        <v>1493.027135</v>
      </c>
      <c r="R199" s="44">
        <f t="shared" si="217"/>
        <v>1493.0250000000001</v>
      </c>
      <c r="S199" s="44">
        <f t="shared" si="218"/>
        <v>298.60500000000002</v>
      </c>
      <c r="T199" s="65">
        <f t="shared" si="219"/>
        <v>1791.63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56.86</v>
      </c>
      <c r="I201" s="44">
        <f t="shared" ref="I201:I210" si="221">ROUND(H201*$I$10,2)</f>
        <v>14.22</v>
      </c>
      <c r="J201" s="44">
        <f>ROUND(0.167*0.95,2)</f>
        <v>0.16</v>
      </c>
      <c r="K201" s="43">
        <f t="shared" ref="K201:K210" si="222">ROUND((H201+I201)*J201,2)</f>
        <v>11.37</v>
      </c>
      <c r="L201" s="44">
        <f t="shared" ref="L201:L210" si="223">(K201*$L$10)</f>
        <v>2.5013999999999998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29.51708</v>
      </c>
      <c r="P201" s="45">
        <f t="shared" si="160"/>
        <v>1.22</v>
      </c>
      <c r="Q201" s="44">
        <f t="shared" ref="Q201:Q210" si="226">SUM(O201+P201)</f>
        <v>30.737079999999999</v>
      </c>
      <c r="R201" s="44">
        <f t="shared" ref="R201:R210" si="227">+T201-S201</f>
        <v>30.733333333333334</v>
      </c>
      <c r="S201" s="44">
        <f t="shared" ref="S201:S210" si="228">+T201/6</f>
        <v>6.1466666666666674</v>
      </c>
      <c r="T201" s="65">
        <f t="shared" ref="T201:T210" si="229">ROUND(Q201*$T$10,2)</f>
        <v>36.880000000000003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56.86</v>
      </c>
      <c r="I202" s="44">
        <f t="shared" si="221"/>
        <v>14.22</v>
      </c>
      <c r="J202" s="44">
        <f>ROUND(0.3*0.95,2)</f>
        <v>0.28999999999999998</v>
      </c>
      <c r="K202" s="43">
        <f t="shared" si="222"/>
        <v>20.61</v>
      </c>
      <c r="L202" s="44">
        <f t="shared" si="223"/>
        <v>4.5342000000000002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53.501994999999994</v>
      </c>
      <c r="P202" s="45">
        <f t="shared" si="160"/>
        <v>2.2200000000000002</v>
      </c>
      <c r="Q202" s="44">
        <f t="shared" si="226"/>
        <v>55.721994999999993</v>
      </c>
      <c r="R202" s="44">
        <f t="shared" si="227"/>
        <v>55.725000000000001</v>
      </c>
      <c r="S202" s="44">
        <f t="shared" si="228"/>
        <v>11.145000000000001</v>
      </c>
      <c r="T202" s="65">
        <f t="shared" si="229"/>
        <v>66.87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56.86</v>
      </c>
      <c r="I203" s="44">
        <f t="shared" si="221"/>
        <v>14.22</v>
      </c>
      <c r="J203" s="44">
        <f>ROUND(0.513*0.95,2)</f>
        <v>0.49</v>
      </c>
      <c r="K203" s="43">
        <f t="shared" si="222"/>
        <v>34.83</v>
      </c>
      <c r="L203" s="44">
        <f t="shared" si="223"/>
        <v>7.6625999999999994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90.407494999999983</v>
      </c>
      <c r="P203" s="45">
        <f t="shared" si="160"/>
        <v>3.75</v>
      </c>
      <c r="Q203" s="44">
        <f t="shared" si="226"/>
        <v>94.157494999999983</v>
      </c>
      <c r="R203" s="44">
        <f t="shared" si="227"/>
        <v>94.158333333333331</v>
      </c>
      <c r="S203" s="44">
        <f t="shared" si="228"/>
        <v>18.831666666666667</v>
      </c>
      <c r="T203" s="65">
        <f t="shared" si="229"/>
        <v>112.99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56.86</v>
      </c>
      <c r="I204" s="44">
        <f t="shared" si="221"/>
        <v>14.22</v>
      </c>
      <c r="J204" s="44">
        <f>ROUND(0.75*0.95,2)</f>
        <v>0.71</v>
      </c>
      <c r="K204" s="43">
        <f t="shared" si="222"/>
        <v>50.47</v>
      </c>
      <c r="L204" s="44">
        <f t="shared" si="223"/>
        <v>11.103400000000001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131.001105</v>
      </c>
      <c r="P204" s="45">
        <f t="shared" si="160"/>
        <v>5.43</v>
      </c>
      <c r="Q204" s="44">
        <f t="shared" si="226"/>
        <v>136.431105</v>
      </c>
      <c r="R204" s="44">
        <f t="shared" si="227"/>
        <v>136.43333333333334</v>
      </c>
      <c r="S204" s="44">
        <f t="shared" si="228"/>
        <v>27.286666666666665</v>
      </c>
      <c r="T204" s="65">
        <f t="shared" si="229"/>
        <v>163.72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56.86</v>
      </c>
      <c r="I205" s="44">
        <f t="shared" si="221"/>
        <v>14.22</v>
      </c>
      <c r="J205" s="44">
        <f>ROUND(1.367*0.95,2)</f>
        <v>1.3</v>
      </c>
      <c r="K205" s="43">
        <f t="shared" si="222"/>
        <v>92.4</v>
      </c>
      <c r="L205" s="44">
        <f t="shared" si="223"/>
        <v>20.328000000000003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239.84914999999998</v>
      </c>
      <c r="P205" s="45">
        <f t="shared" si="160"/>
        <v>9.9499999999999993</v>
      </c>
      <c r="Q205" s="44">
        <f t="shared" si="226"/>
        <v>249.79914999999997</v>
      </c>
      <c r="R205" s="44">
        <f t="shared" si="227"/>
        <v>249.79999999999998</v>
      </c>
      <c r="S205" s="44">
        <f t="shared" si="228"/>
        <v>49.96</v>
      </c>
      <c r="T205" s="65">
        <f t="shared" si="229"/>
        <v>299.76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56.86</v>
      </c>
      <c r="I206" s="44">
        <f t="shared" si="221"/>
        <v>14.22</v>
      </c>
      <c r="J206" s="44">
        <f>ROUND((1.367+0.6)*0.95,2)</f>
        <v>1.87</v>
      </c>
      <c r="K206" s="43">
        <f t="shared" si="222"/>
        <v>132.91999999999999</v>
      </c>
      <c r="L206" s="44">
        <f t="shared" si="223"/>
        <v>29.242399999999996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345.02128499999998</v>
      </c>
      <c r="P206" s="45">
        <f t="shared" si="160"/>
        <v>14.31</v>
      </c>
      <c r="Q206" s="44">
        <f t="shared" si="226"/>
        <v>359.33128499999998</v>
      </c>
      <c r="R206" s="44">
        <f t="shared" si="227"/>
        <v>359.33333333333331</v>
      </c>
      <c r="S206" s="44">
        <f t="shared" si="228"/>
        <v>71.86666666666666</v>
      </c>
      <c r="T206" s="65">
        <f t="shared" si="229"/>
        <v>431.2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56.86</v>
      </c>
      <c r="I207" s="44">
        <f t="shared" si="221"/>
        <v>14.22</v>
      </c>
      <c r="J207" s="44">
        <f>ROUND((1.967+0.6)*0.95,2)</f>
        <v>2.44</v>
      </c>
      <c r="K207" s="43">
        <f t="shared" si="222"/>
        <v>173.44</v>
      </c>
      <c r="L207" s="44">
        <f t="shared" si="223"/>
        <v>38.156799999999997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450.19342</v>
      </c>
      <c r="P207" s="45">
        <f t="shared" si="160"/>
        <v>18.670000000000002</v>
      </c>
      <c r="Q207" s="44">
        <f t="shared" si="226"/>
        <v>468.86342000000002</v>
      </c>
      <c r="R207" s="44">
        <f t="shared" si="227"/>
        <v>468.86666666666667</v>
      </c>
      <c r="S207" s="44">
        <f t="shared" si="228"/>
        <v>93.773333333333326</v>
      </c>
      <c r="T207" s="65">
        <f t="shared" si="229"/>
        <v>562.64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56.86</v>
      </c>
      <c r="I208" s="44">
        <f t="shared" si="221"/>
        <v>14.22</v>
      </c>
      <c r="J208" s="44">
        <f>ROUND((2.567+0.6)*0.95,2)</f>
        <v>3.01</v>
      </c>
      <c r="K208" s="43">
        <f t="shared" si="222"/>
        <v>213.95</v>
      </c>
      <c r="L208" s="44">
        <f t="shared" si="223"/>
        <v>47.068999999999996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555.35335499999997</v>
      </c>
      <c r="P208" s="45">
        <f t="shared" si="160"/>
        <v>23.03</v>
      </c>
      <c r="Q208" s="44">
        <f t="shared" si="226"/>
        <v>578.38335499999994</v>
      </c>
      <c r="R208" s="44">
        <f t="shared" si="227"/>
        <v>578.38333333333333</v>
      </c>
      <c r="S208" s="44">
        <f t="shared" si="228"/>
        <v>115.67666666666666</v>
      </c>
      <c r="T208" s="65">
        <f t="shared" si="229"/>
        <v>694.06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56.86</v>
      </c>
      <c r="I209" s="44">
        <f t="shared" si="221"/>
        <v>14.22</v>
      </c>
      <c r="J209" s="44">
        <f>ROUND((3.167+0.6)*0.95,2)</f>
        <v>3.58</v>
      </c>
      <c r="K209" s="43">
        <f t="shared" si="222"/>
        <v>254.47</v>
      </c>
      <c r="L209" s="44">
        <f t="shared" si="223"/>
        <v>55.983400000000003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660.52548999999999</v>
      </c>
      <c r="P209" s="45">
        <f t="shared" si="160"/>
        <v>27.39</v>
      </c>
      <c r="Q209" s="44">
        <f t="shared" si="226"/>
        <v>687.91548999999998</v>
      </c>
      <c r="R209" s="44">
        <f t="shared" si="227"/>
        <v>687.91666666666663</v>
      </c>
      <c r="S209" s="44">
        <f t="shared" si="228"/>
        <v>137.58333333333334</v>
      </c>
      <c r="T209" s="65">
        <f t="shared" si="229"/>
        <v>825.5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56.86</v>
      </c>
      <c r="I210" s="44">
        <f t="shared" si="221"/>
        <v>14.22</v>
      </c>
      <c r="J210" s="44">
        <f>ROUND((3.767+0.6)*0.95,2)</f>
        <v>4.1500000000000004</v>
      </c>
      <c r="K210" s="43">
        <f t="shared" si="222"/>
        <v>294.98</v>
      </c>
      <c r="L210" s="44">
        <f t="shared" si="223"/>
        <v>64.895600000000002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765.68542500000001</v>
      </c>
      <c r="P210" s="45">
        <f t="shared" si="160"/>
        <v>31.75</v>
      </c>
      <c r="Q210" s="44">
        <f t="shared" si="226"/>
        <v>797.43542500000001</v>
      </c>
      <c r="R210" s="44">
        <f t="shared" si="227"/>
        <v>797.43333333333328</v>
      </c>
      <c r="S210" s="44">
        <f t="shared" si="228"/>
        <v>159.48666666666665</v>
      </c>
      <c r="T210" s="65">
        <f t="shared" si="229"/>
        <v>956.92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56.86</v>
      </c>
      <c r="I212" s="44">
        <f t="shared" ref="I212:I240" si="231">ROUND(H212*$I$10,2)</f>
        <v>14.22</v>
      </c>
      <c r="J212" s="44">
        <f>ROUND(0.275*0.95,2)</f>
        <v>0.26</v>
      </c>
      <c r="K212" s="43">
        <f t="shared" ref="K212:K240" si="232">ROUND((H212+I212)*J212,2)</f>
        <v>18.48</v>
      </c>
      <c r="L212" s="44">
        <f t="shared" ref="L212:L244" si="233">(K212*$L$10)</f>
        <v>4.0655999999999999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47.969830000000002</v>
      </c>
      <c r="P212" s="45">
        <f t="shared" si="160"/>
        <v>1.99</v>
      </c>
      <c r="Q212" s="44">
        <f t="shared" ref="Q212:Q240" si="236">SUM(O212+P212)</f>
        <v>49.959830000000004</v>
      </c>
      <c r="R212" s="44">
        <f t="shared" ref="R212:R240" si="237">+T212-S212</f>
        <v>49.958333333333336</v>
      </c>
      <c r="S212" s="44">
        <f t="shared" ref="S212:S240" si="238">+T212/6</f>
        <v>9.9916666666666671</v>
      </c>
      <c r="T212" s="65">
        <f t="shared" ref="T212:T271" si="239">ROUND(Q212*$T$10,2)</f>
        <v>59.95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56.86</v>
      </c>
      <c r="I213" s="44">
        <f t="shared" si="231"/>
        <v>14.22</v>
      </c>
      <c r="J213" s="44">
        <f>ROUND(0.441*0.95,2)</f>
        <v>0.42</v>
      </c>
      <c r="K213" s="43">
        <f t="shared" si="232"/>
        <v>29.85</v>
      </c>
      <c r="L213" s="44">
        <f t="shared" si="233"/>
        <v>6.5670000000000002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77.48690999999998</v>
      </c>
      <c r="P213" s="45">
        <f t="shared" si="160"/>
        <v>3.21</v>
      </c>
      <c r="Q213" s="44">
        <f t="shared" si="236"/>
        <v>80.696909999999974</v>
      </c>
      <c r="R213" s="44">
        <f t="shared" si="237"/>
        <v>80.7</v>
      </c>
      <c r="S213" s="44">
        <f t="shared" si="238"/>
        <v>16.14</v>
      </c>
      <c r="T213" s="65">
        <f t="shared" si="239"/>
        <v>96.84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56.86</v>
      </c>
      <c r="I214" s="44">
        <f t="shared" si="231"/>
        <v>14.22</v>
      </c>
      <c r="J214" s="44">
        <f>ROUND(0.708*0.95,2)</f>
        <v>0.67</v>
      </c>
      <c r="K214" s="43">
        <f t="shared" si="232"/>
        <v>47.62</v>
      </c>
      <c r="L214" s="44">
        <f t="shared" si="233"/>
        <v>10.4764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123.612685</v>
      </c>
      <c r="P214" s="45">
        <f t="shared" si="160"/>
        <v>5.13</v>
      </c>
      <c r="Q214" s="44">
        <f t="shared" si="236"/>
        <v>128.74268499999999</v>
      </c>
      <c r="R214" s="44">
        <f t="shared" si="237"/>
        <v>128.74166666666667</v>
      </c>
      <c r="S214" s="44">
        <f t="shared" si="238"/>
        <v>25.748333333333335</v>
      </c>
      <c r="T214" s="65">
        <f t="shared" si="239"/>
        <v>154.49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56.86</v>
      </c>
      <c r="I215" s="44">
        <f t="shared" si="231"/>
        <v>14.22</v>
      </c>
      <c r="J215" s="44">
        <f>ROUND(1.358*0.95,2)</f>
        <v>1.29</v>
      </c>
      <c r="K215" s="43">
        <f t="shared" si="232"/>
        <v>91.69</v>
      </c>
      <c r="L215" s="44">
        <f t="shared" si="233"/>
        <v>20.171800000000001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238.00509499999998</v>
      </c>
      <c r="P215" s="45">
        <f t="shared" si="160"/>
        <v>9.8699999999999992</v>
      </c>
      <c r="Q215" s="44">
        <f t="shared" si="236"/>
        <v>247.87509499999999</v>
      </c>
      <c r="R215" s="44">
        <f t="shared" si="237"/>
        <v>247.875</v>
      </c>
      <c r="S215" s="44">
        <f t="shared" si="238"/>
        <v>49.574999999999996</v>
      </c>
      <c r="T215" s="65">
        <f t="shared" si="239"/>
        <v>297.45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56.86</v>
      </c>
      <c r="I216" s="44">
        <f t="shared" si="231"/>
        <v>14.22</v>
      </c>
      <c r="J216" s="44">
        <f>ROUND(2.608*0.95,2)</f>
        <v>2.48</v>
      </c>
      <c r="K216" s="43">
        <f t="shared" si="232"/>
        <v>176.28</v>
      </c>
      <c r="L216" s="44">
        <f t="shared" si="233"/>
        <v>38.781599999999997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457.56963999999994</v>
      </c>
      <c r="P216" s="45">
        <f t="shared" si="160"/>
        <v>18.97</v>
      </c>
      <c r="Q216" s="44">
        <f t="shared" si="236"/>
        <v>476.53963999999996</v>
      </c>
      <c r="R216" s="44">
        <f t="shared" si="237"/>
        <v>476.54166666666669</v>
      </c>
      <c r="S216" s="44">
        <f t="shared" si="238"/>
        <v>95.308333333333337</v>
      </c>
      <c r="T216" s="65">
        <f t="shared" si="239"/>
        <v>571.85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56.86</v>
      </c>
      <c r="I217" s="44">
        <f t="shared" si="231"/>
        <v>14.22</v>
      </c>
      <c r="J217" s="44">
        <f>ROUND((2.608+0.9)*0.95,2)</f>
        <v>3.33</v>
      </c>
      <c r="K217" s="43">
        <f t="shared" si="232"/>
        <v>236.7</v>
      </c>
      <c r="L217" s="44">
        <f t="shared" si="233"/>
        <v>52.073999999999998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614.39971500000001</v>
      </c>
      <c r="P217" s="45">
        <f t="shared" si="160"/>
        <v>25.47</v>
      </c>
      <c r="Q217" s="44">
        <f t="shared" si="236"/>
        <v>639.86971500000004</v>
      </c>
      <c r="R217" s="44">
        <f t="shared" si="237"/>
        <v>639.86666666666667</v>
      </c>
      <c r="S217" s="44">
        <f t="shared" si="238"/>
        <v>127.97333333333334</v>
      </c>
      <c r="T217" s="65">
        <f t="shared" si="239"/>
        <v>767.84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56.86</v>
      </c>
      <c r="I218" s="44">
        <f t="shared" si="231"/>
        <v>14.22</v>
      </c>
      <c r="J218" s="44">
        <f>ROUND((3.508+0.9)*0.95,2)</f>
        <v>4.1900000000000004</v>
      </c>
      <c r="K218" s="43">
        <f t="shared" si="232"/>
        <v>297.83</v>
      </c>
      <c r="L218" s="44">
        <f t="shared" si="233"/>
        <v>65.522599999999997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773.07384499999989</v>
      </c>
      <c r="P218" s="45">
        <f t="shared" si="160"/>
        <v>32.049999999999997</v>
      </c>
      <c r="Q218" s="44">
        <f t="shared" si="236"/>
        <v>805.12384499999985</v>
      </c>
      <c r="R218" s="44">
        <f t="shared" si="237"/>
        <v>805.125</v>
      </c>
      <c r="S218" s="44">
        <f t="shared" si="238"/>
        <v>161.02500000000001</v>
      </c>
      <c r="T218" s="65">
        <f t="shared" si="239"/>
        <v>966.15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56.86</v>
      </c>
      <c r="I219" s="44">
        <f t="shared" si="231"/>
        <v>14.22</v>
      </c>
      <c r="J219" s="44">
        <f>ROUND((4.408+0.9)*0.95,2)</f>
        <v>5.04</v>
      </c>
      <c r="K219" s="43">
        <f t="shared" si="232"/>
        <v>358.24</v>
      </c>
      <c r="L219" s="44">
        <f t="shared" si="233"/>
        <v>78.812799999999996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929.89171999999996</v>
      </c>
      <c r="P219" s="45">
        <f t="shared" si="160"/>
        <v>38.56</v>
      </c>
      <c r="Q219" s="44">
        <f t="shared" si="236"/>
        <v>968.45172000000002</v>
      </c>
      <c r="R219" s="44">
        <f t="shared" si="237"/>
        <v>968.45</v>
      </c>
      <c r="S219" s="44">
        <f t="shared" si="238"/>
        <v>193.69000000000003</v>
      </c>
      <c r="T219" s="65">
        <f t="shared" si="239"/>
        <v>1162.1400000000001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56.86</v>
      </c>
      <c r="I220" s="44">
        <f t="shared" si="231"/>
        <v>14.22</v>
      </c>
      <c r="J220" s="44">
        <f>ROUND((5.308+0.9)*0.95,2)</f>
        <v>5.9</v>
      </c>
      <c r="K220" s="43">
        <f t="shared" si="232"/>
        <v>419.37</v>
      </c>
      <c r="L220" s="44">
        <f t="shared" si="233"/>
        <v>92.261399999999995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1088.56585</v>
      </c>
      <c r="P220" s="45">
        <f t="shared" si="160"/>
        <v>45.14</v>
      </c>
      <c r="Q220" s="44">
        <f t="shared" si="236"/>
        <v>1133.7058500000001</v>
      </c>
      <c r="R220" s="44">
        <f t="shared" si="237"/>
        <v>1133.7083333333335</v>
      </c>
      <c r="S220" s="44">
        <f t="shared" si="238"/>
        <v>226.74166666666667</v>
      </c>
      <c r="T220" s="65">
        <f t="shared" si="239"/>
        <v>1360.45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56.86</v>
      </c>
      <c r="I221" s="44">
        <f t="shared" si="231"/>
        <v>14.22</v>
      </c>
      <c r="J221" s="44">
        <f>ROUND((6.208+0.9)*0.95,2)</f>
        <v>6.75</v>
      </c>
      <c r="K221" s="43">
        <f t="shared" si="232"/>
        <v>479.79</v>
      </c>
      <c r="L221" s="44">
        <f t="shared" si="233"/>
        <v>105.55380000000001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1245.395925</v>
      </c>
      <c r="P221" s="45">
        <f t="shared" si="160"/>
        <v>51.64</v>
      </c>
      <c r="Q221" s="44">
        <f t="shared" si="236"/>
        <v>1297.0359250000001</v>
      </c>
      <c r="R221" s="44">
        <f t="shared" si="237"/>
        <v>1297.0333333333333</v>
      </c>
      <c r="S221" s="44">
        <f t="shared" si="238"/>
        <v>259.40666666666669</v>
      </c>
      <c r="T221" s="65">
        <f t="shared" si="239"/>
        <v>1556.44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56.86</v>
      </c>
      <c r="I222" s="44">
        <f t="shared" si="231"/>
        <v>14.22</v>
      </c>
      <c r="J222" s="44">
        <f>ROUND(0.467*0.95,2)</f>
        <v>0.44</v>
      </c>
      <c r="K222" s="43">
        <f t="shared" si="232"/>
        <v>31.28</v>
      </c>
      <c r="L222" s="44">
        <f t="shared" si="233"/>
        <v>6.8816000000000006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81.187219999999996</v>
      </c>
      <c r="P222" s="45">
        <f t="shared" si="160"/>
        <v>3.37</v>
      </c>
      <c r="Q222" s="44">
        <f t="shared" si="236"/>
        <v>84.557220000000001</v>
      </c>
      <c r="R222" s="44">
        <f t="shared" si="237"/>
        <v>84.558333333333337</v>
      </c>
      <c r="S222" s="44">
        <f t="shared" si="238"/>
        <v>16.911666666666665</v>
      </c>
      <c r="T222" s="65">
        <f t="shared" si="239"/>
        <v>101.47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54.2</v>
      </c>
      <c r="I223" s="44">
        <f t="shared" si="231"/>
        <v>13.55</v>
      </c>
      <c r="J223" s="44">
        <f>ROUND(1.065*0.95,2)</f>
        <v>1.01</v>
      </c>
      <c r="K223" s="43">
        <f t="shared" si="232"/>
        <v>68.430000000000007</v>
      </c>
      <c r="L223" s="44">
        <f t="shared" si="233"/>
        <v>15.054600000000002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182.24795499999999</v>
      </c>
      <c r="P223" s="45">
        <f t="shared" si="160"/>
        <v>7.73</v>
      </c>
      <c r="Q223" s="44">
        <f t="shared" si="236"/>
        <v>189.97795499999998</v>
      </c>
      <c r="R223" s="44">
        <f t="shared" si="237"/>
        <v>189.97499999999999</v>
      </c>
      <c r="S223" s="44">
        <f t="shared" si="238"/>
        <v>37.994999999999997</v>
      </c>
      <c r="T223" s="65">
        <f t="shared" si="239"/>
        <v>227.97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54.2</v>
      </c>
      <c r="I224" s="44">
        <f t="shared" si="231"/>
        <v>13.55</v>
      </c>
      <c r="J224" s="44">
        <f>ROUND(0.83*0.95,2)</f>
        <v>0.79</v>
      </c>
      <c r="K224" s="43">
        <f t="shared" si="232"/>
        <v>53.52</v>
      </c>
      <c r="L224" s="44">
        <f t="shared" si="233"/>
        <v>11.7744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142.54494500000001</v>
      </c>
      <c r="P224" s="45">
        <f t="shared" si="160"/>
        <v>6.04</v>
      </c>
      <c r="Q224" s="44">
        <f t="shared" si="236"/>
        <v>148.584945</v>
      </c>
      <c r="R224" s="44">
        <f t="shared" si="237"/>
        <v>148.58333333333334</v>
      </c>
      <c r="S224" s="44">
        <f t="shared" si="238"/>
        <v>29.716666666666669</v>
      </c>
      <c r="T224" s="65">
        <f t="shared" si="239"/>
        <v>178.3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55.08</v>
      </c>
      <c r="I225" s="44">
        <f t="shared" si="231"/>
        <v>13.77</v>
      </c>
      <c r="J225" s="223">
        <f>ROUND((0.83+0.415)*0.95,2)</f>
        <v>1.18</v>
      </c>
      <c r="K225" s="43">
        <f t="shared" si="232"/>
        <v>81.239999999999995</v>
      </c>
      <c r="L225" s="44">
        <f t="shared" si="233"/>
        <v>17.872799999999998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214.49968999999999</v>
      </c>
      <c r="P225" s="45">
        <f t="shared" ref="P225:P271" si="240">ROUND(J225*$P$10,2)</f>
        <v>9.0299999999999994</v>
      </c>
      <c r="Q225" s="44">
        <f t="shared" si="236"/>
        <v>223.52968999999999</v>
      </c>
      <c r="R225" s="44">
        <f t="shared" si="237"/>
        <v>223.53333333333333</v>
      </c>
      <c r="S225" s="44">
        <f t="shared" si="238"/>
        <v>44.706666666666671</v>
      </c>
      <c r="T225" s="65">
        <f t="shared" si="239"/>
        <v>268.24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54.2</v>
      </c>
      <c r="I226" s="44">
        <f t="shared" si="231"/>
        <v>13.55</v>
      </c>
      <c r="J226" s="44">
        <f>ROUND(0.523*0.95,2)</f>
        <v>0.5</v>
      </c>
      <c r="K226" s="43">
        <f t="shared" si="232"/>
        <v>33.880000000000003</v>
      </c>
      <c r="L226" s="44">
        <f t="shared" si="233"/>
        <v>7.4536000000000007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90.226349999999996</v>
      </c>
      <c r="P226" s="45">
        <f t="shared" si="240"/>
        <v>3.83</v>
      </c>
      <c r="Q226" s="44">
        <f t="shared" si="236"/>
        <v>94.056349999999995</v>
      </c>
      <c r="R226" s="44">
        <f t="shared" si="237"/>
        <v>94.058333333333337</v>
      </c>
      <c r="S226" s="44">
        <f t="shared" si="238"/>
        <v>18.811666666666667</v>
      </c>
      <c r="T226" s="65">
        <f t="shared" si="239"/>
        <v>112.87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54.2</v>
      </c>
      <c r="I227" s="44">
        <f t="shared" si="231"/>
        <v>13.55</v>
      </c>
      <c r="J227" s="44">
        <f>ROUND((0.523+1.138)*0.95,2)</f>
        <v>1.58</v>
      </c>
      <c r="K227" s="43">
        <f t="shared" si="232"/>
        <v>107.05</v>
      </c>
      <c r="L227" s="44">
        <f t="shared" si="233"/>
        <v>23.550999999999998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285.10209000000003</v>
      </c>
      <c r="P227" s="45">
        <f t="shared" si="240"/>
        <v>12.09</v>
      </c>
      <c r="Q227" s="44">
        <f t="shared" si="236"/>
        <v>297.19209000000001</v>
      </c>
      <c r="R227" s="44">
        <f t="shared" si="237"/>
        <v>297.19166666666666</v>
      </c>
      <c r="S227" s="44">
        <f t="shared" si="238"/>
        <v>59.438333333333333</v>
      </c>
      <c r="T227" s="65">
        <f t="shared" si="239"/>
        <v>356.63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54.2</v>
      </c>
      <c r="I228" s="44">
        <f t="shared" si="231"/>
        <v>13.55</v>
      </c>
      <c r="J228" s="44">
        <f>ROUND(0.668*0.95,2)</f>
        <v>0.63</v>
      </c>
      <c r="K228" s="43">
        <f t="shared" si="232"/>
        <v>42.68</v>
      </c>
      <c r="L228" s="44">
        <f t="shared" si="233"/>
        <v>9.3895999999999997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113.674465</v>
      </c>
      <c r="P228" s="45">
        <f t="shared" si="240"/>
        <v>4.82</v>
      </c>
      <c r="Q228" s="44">
        <f t="shared" si="236"/>
        <v>118.49446499999999</v>
      </c>
      <c r="R228" s="44">
        <f t="shared" si="237"/>
        <v>118.49166666666666</v>
      </c>
      <c r="S228" s="44">
        <f t="shared" si="238"/>
        <v>23.698333333333334</v>
      </c>
      <c r="T228" s="65">
        <f t="shared" si="239"/>
        <v>142.19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54.2</v>
      </c>
      <c r="I229" s="44">
        <f t="shared" si="231"/>
        <v>13.55</v>
      </c>
      <c r="J229" s="44">
        <f>ROUND(1.18*0.95,2)</f>
        <v>1.1200000000000001</v>
      </c>
      <c r="K229" s="43">
        <f t="shared" si="232"/>
        <v>75.88</v>
      </c>
      <c r="L229" s="44">
        <f t="shared" si="233"/>
        <v>16.6936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202.09335999999999</v>
      </c>
      <c r="P229" s="45">
        <f t="shared" si="240"/>
        <v>8.57</v>
      </c>
      <c r="Q229" s="44">
        <f t="shared" si="236"/>
        <v>210.66335999999998</v>
      </c>
      <c r="R229" s="44">
        <f t="shared" si="237"/>
        <v>210.66666666666669</v>
      </c>
      <c r="S229" s="44">
        <f t="shared" si="238"/>
        <v>42.133333333333333</v>
      </c>
      <c r="T229" s="65">
        <f t="shared" si="239"/>
        <v>252.8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54.2</v>
      </c>
      <c r="I230" s="44">
        <f t="shared" si="231"/>
        <v>13.55</v>
      </c>
      <c r="J230" s="44">
        <f>ROUND(0.333*0.95,2)</f>
        <v>0.32</v>
      </c>
      <c r="K230" s="43">
        <f t="shared" si="232"/>
        <v>21.68</v>
      </c>
      <c r="L230" s="44">
        <f t="shared" si="233"/>
        <v>4.7695999999999996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57.740960000000001</v>
      </c>
      <c r="P230" s="45">
        <f t="shared" si="240"/>
        <v>2.4500000000000002</v>
      </c>
      <c r="Q230" s="44">
        <f t="shared" si="236"/>
        <v>60.190960000000004</v>
      </c>
      <c r="R230" s="44">
        <f t="shared" si="237"/>
        <v>60.19166666666667</v>
      </c>
      <c r="S230" s="44">
        <f t="shared" si="238"/>
        <v>12.038333333333334</v>
      </c>
      <c r="T230" s="65">
        <f t="shared" si="239"/>
        <v>72.23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54.2</v>
      </c>
      <c r="I231" s="44">
        <f t="shared" si="231"/>
        <v>13.55</v>
      </c>
      <c r="J231" s="44">
        <f>ROUND(2.18*0.95,2)</f>
        <v>2.0699999999999998</v>
      </c>
      <c r="K231" s="43">
        <f t="shared" si="232"/>
        <v>140.24</v>
      </c>
      <c r="L231" s="44">
        <f t="shared" si="233"/>
        <v>30.852800000000002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373.50878499999999</v>
      </c>
      <c r="P231" s="45">
        <f t="shared" si="240"/>
        <v>15.84</v>
      </c>
      <c r="Q231" s="44">
        <f t="shared" si="236"/>
        <v>389.34878499999996</v>
      </c>
      <c r="R231" s="44">
        <f t="shared" si="237"/>
        <v>389.35</v>
      </c>
      <c r="S231" s="44">
        <f t="shared" si="238"/>
        <v>77.87</v>
      </c>
      <c r="T231" s="65">
        <f t="shared" si="239"/>
        <v>467.22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54.2</v>
      </c>
      <c r="I232" s="44">
        <f t="shared" si="231"/>
        <v>13.55</v>
      </c>
      <c r="J232" s="44">
        <f>ROUND(0.833*0.95,2)</f>
        <v>0.79</v>
      </c>
      <c r="K232" s="43">
        <f t="shared" si="232"/>
        <v>53.52</v>
      </c>
      <c r="L232" s="44">
        <f t="shared" si="233"/>
        <v>11.7744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142.54494500000001</v>
      </c>
      <c r="P232" s="45">
        <f t="shared" si="240"/>
        <v>6.04</v>
      </c>
      <c r="Q232" s="44">
        <f t="shared" si="236"/>
        <v>148.584945</v>
      </c>
      <c r="R232" s="44">
        <f t="shared" si="237"/>
        <v>148.58333333333334</v>
      </c>
      <c r="S232" s="44">
        <f t="shared" si="238"/>
        <v>29.716666666666669</v>
      </c>
      <c r="T232" s="65">
        <f t="shared" si="239"/>
        <v>178.3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54.2</v>
      </c>
      <c r="I233" s="44">
        <f t="shared" si="231"/>
        <v>13.55</v>
      </c>
      <c r="J233" s="44">
        <f>ROUND(0.13*0.95,2)</f>
        <v>0.12</v>
      </c>
      <c r="K233" s="43">
        <f t="shared" si="232"/>
        <v>8.1300000000000008</v>
      </c>
      <c r="L233" s="44">
        <f t="shared" si="233"/>
        <v>1.7886000000000002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21.65286</v>
      </c>
      <c r="P233" s="45">
        <f t="shared" si="240"/>
        <v>0.92</v>
      </c>
      <c r="Q233" s="44">
        <f t="shared" si="236"/>
        <v>22.572860000000002</v>
      </c>
      <c r="R233" s="44">
        <f t="shared" si="237"/>
        <v>22.574999999999999</v>
      </c>
      <c r="S233" s="44">
        <f t="shared" si="238"/>
        <v>4.5149999999999997</v>
      </c>
      <c r="T233" s="65">
        <f t="shared" si="239"/>
        <v>27.09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54.2</v>
      </c>
      <c r="I234" s="44">
        <f t="shared" si="231"/>
        <v>13.55</v>
      </c>
      <c r="J234" s="44">
        <f>ROUND(0.05*0.95,2)</f>
        <v>0.05</v>
      </c>
      <c r="K234" s="43">
        <f t="shared" si="232"/>
        <v>3.39</v>
      </c>
      <c r="L234" s="44">
        <f t="shared" si="233"/>
        <v>0.74580000000000002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9.0250749999999993</v>
      </c>
      <c r="P234" s="45">
        <f t="shared" si="240"/>
        <v>0.38</v>
      </c>
      <c r="Q234" s="44">
        <f t="shared" si="236"/>
        <v>9.4050750000000001</v>
      </c>
      <c r="R234" s="44">
        <f t="shared" si="237"/>
        <v>9.4083333333333332</v>
      </c>
      <c r="S234" s="44">
        <f t="shared" si="238"/>
        <v>1.8816666666666666</v>
      </c>
      <c r="T234" s="65">
        <f t="shared" si="239"/>
        <v>11.29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51.53</v>
      </c>
      <c r="I235" s="44">
        <f t="shared" si="231"/>
        <v>12.88</v>
      </c>
      <c r="J235" s="44">
        <f>ROUND(0.45*0.95,2)</f>
        <v>0.43</v>
      </c>
      <c r="K235" s="43">
        <f t="shared" si="232"/>
        <v>27.7</v>
      </c>
      <c r="L235" s="44">
        <f t="shared" si="233"/>
        <v>6.0940000000000003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75.841764999999995</v>
      </c>
      <c r="P235" s="45">
        <f t="shared" si="240"/>
        <v>3.29</v>
      </c>
      <c r="Q235" s="44">
        <f t="shared" si="236"/>
        <v>79.131765000000001</v>
      </c>
      <c r="R235" s="44">
        <f t="shared" si="237"/>
        <v>79.133333333333326</v>
      </c>
      <c r="S235" s="44">
        <f t="shared" si="238"/>
        <v>15.826666666666666</v>
      </c>
      <c r="T235" s="65">
        <f t="shared" si="239"/>
        <v>94.96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51.53</v>
      </c>
      <c r="I236" s="44">
        <f t="shared" si="231"/>
        <v>12.88</v>
      </c>
      <c r="J236" s="44">
        <f>ROUND(0.54*0.95,2)</f>
        <v>0.51</v>
      </c>
      <c r="K236" s="43">
        <f t="shared" si="232"/>
        <v>32.85</v>
      </c>
      <c r="L236" s="44">
        <f t="shared" si="233"/>
        <v>7.2270000000000003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89.94760500000001</v>
      </c>
      <c r="P236" s="45">
        <f t="shared" si="240"/>
        <v>3.9</v>
      </c>
      <c r="Q236" s="44">
        <f t="shared" si="236"/>
        <v>93.847605000000016</v>
      </c>
      <c r="R236" s="44">
        <f t="shared" si="237"/>
        <v>93.850000000000009</v>
      </c>
      <c r="S236" s="44">
        <f t="shared" si="238"/>
        <v>18.77</v>
      </c>
      <c r="T236" s="65">
        <f t="shared" si="239"/>
        <v>112.62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54.2</v>
      </c>
      <c r="I237" s="44">
        <f t="shared" si="231"/>
        <v>13.55</v>
      </c>
      <c r="J237" s="44">
        <f>ROUND(0.26*0.95,2)</f>
        <v>0.25</v>
      </c>
      <c r="K237" s="43">
        <f t="shared" si="232"/>
        <v>16.940000000000001</v>
      </c>
      <c r="L237" s="44">
        <f t="shared" si="233"/>
        <v>3.7268000000000003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45.113174999999998</v>
      </c>
      <c r="P237" s="45">
        <f t="shared" si="240"/>
        <v>1.91</v>
      </c>
      <c r="Q237" s="44">
        <f t="shared" si="236"/>
        <v>47.023174999999995</v>
      </c>
      <c r="R237" s="44">
        <f t="shared" si="237"/>
        <v>47.024999999999999</v>
      </c>
      <c r="S237" s="44">
        <f t="shared" si="238"/>
        <v>9.4049999999999994</v>
      </c>
      <c r="T237" s="65">
        <f t="shared" si="239"/>
        <v>56.43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54.2</v>
      </c>
      <c r="I238" s="44">
        <f t="shared" si="231"/>
        <v>13.55</v>
      </c>
      <c r="J238" s="44">
        <f>ROUND(0.16*0.95,2)</f>
        <v>0.15</v>
      </c>
      <c r="K238" s="43">
        <f t="shared" si="232"/>
        <v>10.16</v>
      </c>
      <c r="L238" s="44">
        <f t="shared" si="233"/>
        <v>2.2351999999999999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27.063024999999996</v>
      </c>
      <c r="P238" s="45">
        <f t="shared" si="240"/>
        <v>1.1499999999999999</v>
      </c>
      <c r="Q238" s="44">
        <f t="shared" si="236"/>
        <v>28.213024999999995</v>
      </c>
      <c r="R238" s="44">
        <f t="shared" si="237"/>
        <v>28.216666666666665</v>
      </c>
      <c r="S238" s="44">
        <f t="shared" si="238"/>
        <v>5.6433333333333335</v>
      </c>
      <c r="T238" s="65">
        <f t="shared" si="239"/>
        <v>33.86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54.2</v>
      </c>
      <c r="I239" s="44">
        <f t="shared" si="231"/>
        <v>13.55</v>
      </c>
      <c r="J239" s="44">
        <f>ROUND(0.13*0.95,2)</f>
        <v>0.12</v>
      </c>
      <c r="K239" s="43">
        <f t="shared" si="232"/>
        <v>8.1300000000000008</v>
      </c>
      <c r="L239" s="44">
        <f t="shared" si="233"/>
        <v>1.7886000000000002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21.65286</v>
      </c>
      <c r="P239" s="45">
        <f t="shared" si="240"/>
        <v>0.92</v>
      </c>
      <c r="Q239" s="44">
        <f t="shared" si="236"/>
        <v>22.572860000000002</v>
      </c>
      <c r="R239" s="44">
        <f t="shared" si="237"/>
        <v>22.574999999999999</v>
      </c>
      <c r="S239" s="44">
        <f t="shared" si="238"/>
        <v>4.5149999999999997</v>
      </c>
      <c r="T239" s="65">
        <f t="shared" si="239"/>
        <v>27.09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54.2</v>
      </c>
      <c r="I240" s="44">
        <f t="shared" si="231"/>
        <v>13.55</v>
      </c>
      <c r="J240" s="44">
        <f>ROUND(0.17*0.95,2)</f>
        <v>0.16</v>
      </c>
      <c r="K240" s="43">
        <f t="shared" si="232"/>
        <v>10.84</v>
      </c>
      <c r="L240" s="44">
        <f t="shared" si="233"/>
        <v>2.3847999999999998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28.870480000000001</v>
      </c>
      <c r="P240" s="45">
        <f t="shared" si="240"/>
        <v>1.22</v>
      </c>
      <c r="Q240" s="44">
        <f t="shared" si="236"/>
        <v>30.090479999999999</v>
      </c>
      <c r="R240" s="44">
        <f t="shared" si="237"/>
        <v>30.091666666666665</v>
      </c>
      <c r="S240" s="44">
        <f t="shared" si="238"/>
        <v>6.0183333333333335</v>
      </c>
      <c r="T240" s="65">
        <f t="shared" si="239"/>
        <v>36.11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54.2</v>
      </c>
      <c r="I242" s="44">
        <f>ROUND(H242*$I$10,2)</f>
        <v>13.55</v>
      </c>
      <c r="J242" s="44">
        <f>ROUND(0.31*0.95,2)</f>
        <v>0.28999999999999998</v>
      </c>
      <c r="K242" s="43">
        <f>ROUND((H242+I242)*J242,2)</f>
        <v>19.649999999999999</v>
      </c>
      <c r="L242" s="44">
        <f t="shared" si="233"/>
        <v>4.3229999999999995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52.330794999999995</v>
      </c>
      <c r="P242" s="45">
        <f t="shared" si="240"/>
        <v>2.2200000000000002</v>
      </c>
      <c r="Q242" s="44">
        <f>SUM(O242+P242)</f>
        <v>54.550794999999994</v>
      </c>
      <c r="R242" s="44">
        <f t="shared" ref="R242:R244" si="247">+T242-S242</f>
        <v>54.55</v>
      </c>
      <c r="S242" s="44">
        <f t="shared" ref="S242:S244" si="248">+T242/6</f>
        <v>10.909999999999998</v>
      </c>
      <c r="T242" s="65">
        <f t="shared" si="239"/>
        <v>65.459999999999994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54.2</v>
      </c>
      <c r="I243" s="44">
        <f>ROUND(H243*$I$10,2)</f>
        <v>13.55</v>
      </c>
      <c r="J243" s="44">
        <f>ROUND(0.25*0.95,2)</f>
        <v>0.24</v>
      </c>
      <c r="K243" s="43">
        <f>ROUND((H243+I243)*J243,2)</f>
        <v>16.260000000000002</v>
      </c>
      <c r="L243" s="44">
        <f t="shared" si="233"/>
        <v>3.5772000000000004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43.305720000000001</v>
      </c>
      <c r="P243" s="45">
        <f t="shared" si="240"/>
        <v>1.84</v>
      </c>
      <c r="Q243" s="44">
        <f>SUM(O243+P243)</f>
        <v>45.145720000000004</v>
      </c>
      <c r="R243" s="44">
        <f t="shared" si="247"/>
        <v>45.141666666666666</v>
      </c>
      <c r="S243" s="44">
        <f t="shared" si="248"/>
        <v>9.0283333333333342</v>
      </c>
      <c r="T243" s="65">
        <f t="shared" si="239"/>
        <v>54.17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54.2</v>
      </c>
      <c r="I244" s="44">
        <f>ROUND(H244*$I$10,2)</f>
        <v>13.55</v>
      </c>
      <c r="J244" s="44">
        <f>ROUND(0.07*0.95,2)</f>
        <v>7.0000000000000007E-2</v>
      </c>
      <c r="K244" s="43">
        <f>ROUND((H244+I244)*J244,2)</f>
        <v>4.74</v>
      </c>
      <c r="L244" s="44">
        <f t="shared" si="233"/>
        <v>1.0427999999999999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12.627784999999999</v>
      </c>
      <c r="P244" s="45">
        <f t="shared" si="240"/>
        <v>0.54</v>
      </c>
      <c r="Q244" s="44">
        <f>SUM(O244+P244)</f>
        <v>13.167784999999999</v>
      </c>
      <c r="R244" s="44">
        <f t="shared" si="247"/>
        <v>13.166666666666668</v>
      </c>
      <c r="S244" s="44">
        <f t="shared" si="248"/>
        <v>2.6333333333333333</v>
      </c>
      <c r="T244" s="65">
        <f t="shared" si="239"/>
        <v>15.8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54.2</v>
      </c>
      <c r="I246" s="44">
        <f t="shared" ref="I246:I251" si="249">ROUND(H246*$I$10,2)</f>
        <v>13.55</v>
      </c>
      <c r="J246" s="44">
        <f>ROUND(2.713*0.95,2)</f>
        <v>2.58</v>
      </c>
      <c r="K246" s="43">
        <f t="shared" ref="K246:K251" si="250">ROUND((H246+I246)*J246,2)</f>
        <v>174.8</v>
      </c>
      <c r="L246" s="44">
        <f t="shared" ref="L246:L271" si="251">(K246*$L$10)</f>
        <v>38.456000000000003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465.54259000000002</v>
      </c>
      <c r="P246" s="45">
        <f t="shared" si="240"/>
        <v>19.739999999999998</v>
      </c>
      <c r="Q246" s="44">
        <f t="shared" ref="Q246:Q251" si="254">SUM(O246+P246)</f>
        <v>485.28259000000003</v>
      </c>
      <c r="R246" s="44">
        <f t="shared" ref="R246:R251" si="255">+T246-S246</f>
        <v>485.28333333333336</v>
      </c>
      <c r="S246" s="44">
        <f t="shared" ref="S246:S251" si="256">+T246/6</f>
        <v>97.056666666666672</v>
      </c>
      <c r="T246" s="65">
        <f t="shared" si="239"/>
        <v>582.34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53.31</v>
      </c>
      <c r="I247" s="44">
        <f t="shared" si="249"/>
        <v>13.33</v>
      </c>
      <c r="J247" s="44">
        <f>ROUND((2.713+1.357)*0.95,2)</f>
        <v>3.87</v>
      </c>
      <c r="K247" s="43">
        <f t="shared" si="250"/>
        <v>257.89999999999998</v>
      </c>
      <c r="L247" s="44">
        <f t="shared" si="251"/>
        <v>56.737999999999992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693.06788499999993</v>
      </c>
      <c r="P247" s="45">
        <f t="shared" si="240"/>
        <v>29.61</v>
      </c>
      <c r="Q247" s="44">
        <f t="shared" si="254"/>
        <v>722.67788499999995</v>
      </c>
      <c r="R247" s="44">
        <f t="shared" si="255"/>
        <v>722.67500000000007</v>
      </c>
      <c r="S247" s="44">
        <f t="shared" si="256"/>
        <v>144.535</v>
      </c>
      <c r="T247" s="65">
        <f t="shared" si="239"/>
        <v>867.21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60.42</v>
      </c>
      <c r="I248" s="44">
        <f t="shared" si="249"/>
        <v>15.11</v>
      </c>
      <c r="J248" s="44">
        <f>ROUND(2.992*0.95,2)</f>
        <v>2.84</v>
      </c>
      <c r="K248" s="43">
        <f t="shared" si="250"/>
        <v>214.51</v>
      </c>
      <c r="L248" s="44">
        <f t="shared" si="251"/>
        <v>47.1922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539.41301999999996</v>
      </c>
      <c r="P248" s="45">
        <f t="shared" si="240"/>
        <v>21.73</v>
      </c>
      <c r="Q248" s="44">
        <f t="shared" si="254"/>
        <v>561.14301999999998</v>
      </c>
      <c r="R248" s="44">
        <f t="shared" si="255"/>
        <v>561.14166666666665</v>
      </c>
      <c r="S248" s="44">
        <f t="shared" si="256"/>
        <v>112.22833333333334</v>
      </c>
      <c r="T248" s="65">
        <f t="shared" si="239"/>
        <v>673.37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55.08</v>
      </c>
      <c r="I249" s="44">
        <f t="shared" si="249"/>
        <v>13.77</v>
      </c>
      <c r="J249" s="44">
        <f>ROUND((2.992+1.496)*0.95,2)</f>
        <v>4.26</v>
      </c>
      <c r="K249" s="43">
        <f t="shared" si="250"/>
        <v>293.3</v>
      </c>
      <c r="L249" s="44">
        <f t="shared" si="251"/>
        <v>64.525999999999996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774.39223000000004</v>
      </c>
      <c r="P249" s="45">
        <f t="shared" si="240"/>
        <v>32.590000000000003</v>
      </c>
      <c r="Q249" s="44">
        <f t="shared" si="254"/>
        <v>806.98223000000007</v>
      </c>
      <c r="R249" s="44">
        <f t="shared" si="255"/>
        <v>806.98333333333335</v>
      </c>
      <c r="S249" s="44">
        <f t="shared" si="256"/>
        <v>161.39666666666668</v>
      </c>
      <c r="T249" s="65">
        <f t="shared" si="239"/>
        <v>968.38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51.53</v>
      </c>
      <c r="I250" s="44">
        <f t="shared" si="249"/>
        <v>12.88</v>
      </c>
      <c r="J250" s="44">
        <f>ROUND(0.575*0.95,2)</f>
        <v>0.55000000000000004</v>
      </c>
      <c r="K250" s="43">
        <f t="shared" si="250"/>
        <v>35.43</v>
      </c>
      <c r="L250" s="44">
        <f t="shared" si="251"/>
        <v>7.7946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97.006625000000014</v>
      </c>
      <c r="P250" s="45">
        <f t="shared" si="240"/>
        <v>4.21</v>
      </c>
      <c r="Q250" s="44">
        <f t="shared" si="254"/>
        <v>101.21662500000001</v>
      </c>
      <c r="R250" s="44">
        <f t="shared" si="255"/>
        <v>101.21666666666667</v>
      </c>
      <c r="S250" s="44">
        <f t="shared" si="256"/>
        <v>20.243333333333332</v>
      </c>
      <c r="T250" s="65">
        <f t="shared" si="239"/>
        <v>121.46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53.31</v>
      </c>
      <c r="I251" s="44">
        <f t="shared" si="249"/>
        <v>13.33</v>
      </c>
      <c r="J251" s="44">
        <f>ROUND(1.955*0.95,2)</f>
        <v>1.86</v>
      </c>
      <c r="K251" s="43">
        <f t="shared" si="250"/>
        <v>123.95</v>
      </c>
      <c r="L251" s="44">
        <f t="shared" si="251"/>
        <v>27.269000000000002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333.10003</v>
      </c>
      <c r="P251" s="45">
        <f t="shared" si="240"/>
        <v>14.23</v>
      </c>
      <c r="Q251" s="44">
        <f t="shared" si="254"/>
        <v>347.33003000000002</v>
      </c>
      <c r="R251" s="44">
        <f t="shared" si="255"/>
        <v>347.33333333333337</v>
      </c>
      <c r="S251" s="44">
        <f t="shared" si="256"/>
        <v>69.466666666666669</v>
      </c>
      <c r="T251" s="65">
        <f t="shared" si="239"/>
        <v>416.8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60.42</v>
      </c>
      <c r="I253" s="44">
        <f t="shared" ref="I253:I256" si="257">ROUND(H253*$I$10,2)</f>
        <v>15.11</v>
      </c>
      <c r="J253" s="44">
        <f>ROUND(4.932*0.95,2)</f>
        <v>4.6900000000000004</v>
      </c>
      <c r="K253" s="43">
        <f t="shared" ref="K253:K256" si="258">ROUND((H253+I253)*J253,2)</f>
        <v>354.24</v>
      </c>
      <c r="L253" s="44">
        <f t="shared" si="251"/>
        <v>77.9328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890.78679499999998</v>
      </c>
      <c r="P253" s="45">
        <f t="shared" si="240"/>
        <v>35.880000000000003</v>
      </c>
      <c r="Q253" s="44">
        <f t="shared" ref="Q253:Q256" si="261">SUM(O253+P253)</f>
        <v>926.66679499999998</v>
      </c>
      <c r="R253" s="44">
        <f t="shared" ref="R253:R256" si="262">+T253-S253</f>
        <v>926.66666666666663</v>
      </c>
      <c r="S253" s="44">
        <f t="shared" ref="S253:S256" si="263">+T253/6</f>
        <v>185.33333333333334</v>
      </c>
      <c r="T253" s="65">
        <f t="shared" si="239"/>
        <v>1112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60.42</v>
      </c>
      <c r="I254" s="44">
        <f t="shared" si="257"/>
        <v>15.11</v>
      </c>
      <c r="J254" s="44">
        <f>ROUND(3.533*0.95,2)</f>
        <v>3.36</v>
      </c>
      <c r="K254" s="43">
        <f t="shared" si="258"/>
        <v>253.78</v>
      </c>
      <c r="L254" s="44">
        <f t="shared" si="251"/>
        <v>55.831600000000002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638.1708799999999</v>
      </c>
      <c r="P254" s="45">
        <f t="shared" si="240"/>
        <v>25.7</v>
      </c>
      <c r="Q254" s="44">
        <f t="shared" si="261"/>
        <v>663.87087999999994</v>
      </c>
      <c r="R254" s="44">
        <f t="shared" si="262"/>
        <v>663.875</v>
      </c>
      <c r="S254" s="44">
        <f t="shared" si="263"/>
        <v>132.77500000000001</v>
      </c>
      <c r="T254" s="65">
        <f t="shared" si="239"/>
        <v>796.65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60.42</v>
      </c>
      <c r="I255" s="44">
        <f t="shared" si="257"/>
        <v>15.11</v>
      </c>
      <c r="J255" s="44">
        <f>ROUND(0.417*0.95,2)</f>
        <v>0.4</v>
      </c>
      <c r="K255" s="43">
        <f t="shared" si="258"/>
        <v>30.21</v>
      </c>
      <c r="L255" s="44">
        <f t="shared" si="251"/>
        <v>6.6462000000000003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75.970399999999998</v>
      </c>
      <c r="P255" s="45">
        <f t="shared" si="240"/>
        <v>3.06</v>
      </c>
      <c r="Q255" s="44">
        <f t="shared" si="261"/>
        <v>79.0304</v>
      </c>
      <c r="R255" s="44">
        <f t="shared" si="262"/>
        <v>79.033333333333331</v>
      </c>
      <c r="S255" s="44">
        <f t="shared" si="263"/>
        <v>15.806666666666667</v>
      </c>
      <c r="T255" s="65">
        <f t="shared" si="239"/>
        <v>94.84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60.42</v>
      </c>
      <c r="I256" s="44">
        <f t="shared" si="257"/>
        <v>15.11</v>
      </c>
      <c r="J256" s="44">
        <f>ROUND(1.59*0.95,2)</f>
        <v>1.51</v>
      </c>
      <c r="K256" s="43">
        <f t="shared" si="258"/>
        <v>114.05</v>
      </c>
      <c r="L256" s="44">
        <f t="shared" si="251"/>
        <v>25.091000000000001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286.79710499999999</v>
      </c>
      <c r="P256" s="45">
        <f t="shared" si="240"/>
        <v>11.55</v>
      </c>
      <c r="Q256" s="44">
        <f t="shared" si="261"/>
        <v>298.347105</v>
      </c>
      <c r="R256" s="44">
        <f t="shared" si="262"/>
        <v>298.34999999999997</v>
      </c>
      <c r="S256" s="44">
        <f t="shared" si="263"/>
        <v>59.669999999999995</v>
      </c>
      <c r="T256" s="65">
        <f t="shared" si="239"/>
        <v>358.02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60.42</v>
      </c>
      <c r="I258" s="44">
        <f t="shared" ref="I258:I271" si="266">ROUND(H258*$I$10,2)</f>
        <v>15.11</v>
      </c>
      <c r="J258" s="44">
        <f>ROUND(3.165*0.95,2)</f>
        <v>3.01</v>
      </c>
      <c r="K258" s="43">
        <f t="shared" ref="K258:K271" si="267">ROUND((H258+I258)*J258,2)</f>
        <v>227.35</v>
      </c>
      <c r="L258" s="44">
        <f t="shared" si="251"/>
        <v>50.016999999999996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571.70135499999992</v>
      </c>
      <c r="P258" s="45">
        <f t="shared" si="240"/>
        <v>23.03</v>
      </c>
      <c r="Q258" s="44">
        <f t="shared" ref="Q258:Q271" si="270">SUM(O258+P258)</f>
        <v>594.73135499999989</v>
      </c>
      <c r="R258" s="44">
        <f t="shared" ref="R258:R271" si="271">+T258-S258</f>
        <v>594.73333333333335</v>
      </c>
      <c r="S258" s="44">
        <f t="shared" ref="S258:S271" si="272">+T258/6</f>
        <v>118.94666666666666</v>
      </c>
      <c r="T258" s="65">
        <f t="shared" si="239"/>
        <v>713.68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60.42</v>
      </c>
      <c r="I259" s="44">
        <f t="shared" si="266"/>
        <v>15.11</v>
      </c>
      <c r="J259" s="44">
        <f>ROUND(4.5*0.95,2)</f>
        <v>4.28</v>
      </c>
      <c r="K259" s="43">
        <f t="shared" si="267"/>
        <v>323.27</v>
      </c>
      <c r="L259" s="44">
        <f t="shared" si="251"/>
        <v>71.119399999999999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812.91133999999988</v>
      </c>
      <c r="P259" s="45">
        <f t="shared" si="240"/>
        <v>32.74</v>
      </c>
      <c r="Q259" s="44">
        <f t="shared" si="270"/>
        <v>845.65133999999989</v>
      </c>
      <c r="R259" s="44">
        <f t="shared" si="271"/>
        <v>845.65</v>
      </c>
      <c r="S259" s="44">
        <f t="shared" si="272"/>
        <v>169.13</v>
      </c>
      <c r="T259" s="65">
        <f t="shared" si="239"/>
        <v>1014.78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60.42</v>
      </c>
      <c r="I260" s="44">
        <f t="shared" si="266"/>
        <v>15.11</v>
      </c>
      <c r="J260" s="44">
        <f>ROUND(0.5*0.95,2)</f>
        <v>0.48</v>
      </c>
      <c r="K260" s="43">
        <f t="shared" si="267"/>
        <v>36.25</v>
      </c>
      <c r="L260" s="44">
        <f t="shared" si="251"/>
        <v>7.9749999999999996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91.16203999999999</v>
      </c>
      <c r="P260" s="45">
        <f t="shared" si="240"/>
        <v>3.67</v>
      </c>
      <c r="Q260" s="44">
        <f t="shared" si="270"/>
        <v>94.832039999999992</v>
      </c>
      <c r="R260" s="44">
        <f t="shared" si="271"/>
        <v>94.833333333333329</v>
      </c>
      <c r="S260" s="44">
        <f t="shared" si="272"/>
        <v>18.966666666666665</v>
      </c>
      <c r="T260" s="65">
        <f t="shared" si="239"/>
        <v>113.8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56.86</v>
      </c>
      <c r="I261" s="44">
        <f t="shared" si="266"/>
        <v>14.22</v>
      </c>
      <c r="J261" s="44">
        <f>ROUND(1.807*0.95,2)</f>
        <v>1.72</v>
      </c>
      <c r="K261" s="43">
        <f t="shared" si="267"/>
        <v>122.26</v>
      </c>
      <c r="L261" s="44">
        <f t="shared" si="251"/>
        <v>26.897200000000002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317.34826000000004</v>
      </c>
      <c r="P261" s="45">
        <f t="shared" si="240"/>
        <v>13.16</v>
      </c>
      <c r="Q261" s="44">
        <f t="shared" si="270"/>
        <v>330.50826000000006</v>
      </c>
      <c r="R261" s="44">
        <f t="shared" si="271"/>
        <v>330.50833333333333</v>
      </c>
      <c r="S261" s="44">
        <f t="shared" si="272"/>
        <v>66.101666666666674</v>
      </c>
      <c r="T261" s="65">
        <f t="shared" si="239"/>
        <v>396.61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56.86</v>
      </c>
      <c r="I262" s="44">
        <f t="shared" si="266"/>
        <v>14.22</v>
      </c>
      <c r="J262" s="44">
        <f>ROUND(7.907*0.95,2)</f>
        <v>7.51</v>
      </c>
      <c r="K262" s="43">
        <f t="shared" si="267"/>
        <v>533.80999999999995</v>
      </c>
      <c r="L262" s="44">
        <f t="shared" si="251"/>
        <v>117.43819999999999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1385.617305</v>
      </c>
      <c r="P262" s="45">
        <f t="shared" si="240"/>
        <v>57.45</v>
      </c>
      <c r="Q262" s="44">
        <f t="shared" si="270"/>
        <v>1443.067305</v>
      </c>
      <c r="R262" s="44">
        <f t="shared" si="271"/>
        <v>1443.0666666666666</v>
      </c>
      <c r="S262" s="44">
        <f t="shared" si="272"/>
        <v>288.61333333333334</v>
      </c>
      <c r="T262" s="65">
        <f t="shared" si="239"/>
        <v>1731.68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56.86</v>
      </c>
      <c r="I263" s="44">
        <f t="shared" si="266"/>
        <v>14.22</v>
      </c>
      <c r="J263" s="44">
        <f>ROUND((1)*0.95,2)</f>
        <v>0.95</v>
      </c>
      <c r="K263" s="43">
        <f t="shared" si="267"/>
        <v>67.53</v>
      </c>
      <c r="L263" s="44">
        <f t="shared" si="251"/>
        <v>14.8566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175.282825</v>
      </c>
      <c r="P263" s="45">
        <f t="shared" si="240"/>
        <v>7.27</v>
      </c>
      <c r="Q263" s="44">
        <f t="shared" si="270"/>
        <v>182.55282500000001</v>
      </c>
      <c r="R263" s="44">
        <f t="shared" si="271"/>
        <v>182.55</v>
      </c>
      <c r="S263" s="44">
        <f t="shared" si="272"/>
        <v>36.51</v>
      </c>
      <c r="T263" s="65">
        <f t="shared" si="239"/>
        <v>219.06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56.86</v>
      </c>
      <c r="I264" s="44">
        <f t="shared" si="266"/>
        <v>14.22</v>
      </c>
      <c r="J264" s="44">
        <f>ROUND(1.917*0.95,2)</f>
        <v>1.82</v>
      </c>
      <c r="K264" s="43">
        <f t="shared" si="267"/>
        <v>129.37</v>
      </c>
      <c r="L264" s="44">
        <f t="shared" si="251"/>
        <v>28.461400000000001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335.80101000000002</v>
      </c>
      <c r="P264" s="45">
        <f t="shared" si="240"/>
        <v>13.92</v>
      </c>
      <c r="Q264" s="44">
        <f t="shared" si="270"/>
        <v>349.72101000000004</v>
      </c>
      <c r="R264" s="44">
        <f t="shared" si="271"/>
        <v>349.72500000000002</v>
      </c>
      <c r="S264" s="44">
        <f t="shared" si="272"/>
        <v>69.945000000000007</v>
      </c>
      <c r="T264" s="65">
        <f t="shared" si="239"/>
        <v>419.67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56.86</v>
      </c>
      <c r="I265" s="44">
        <f t="shared" si="266"/>
        <v>14.22</v>
      </c>
      <c r="J265" s="44">
        <f>ROUND(1.617*0.95,2)</f>
        <v>1.54</v>
      </c>
      <c r="K265" s="43">
        <f t="shared" si="267"/>
        <v>109.46</v>
      </c>
      <c r="L265" s="44">
        <f t="shared" si="251"/>
        <v>24.081199999999999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284.13086999999996</v>
      </c>
      <c r="P265" s="45">
        <f t="shared" si="240"/>
        <v>11.78</v>
      </c>
      <c r="Q265" s="44">
        <f t="shared" si="270"/>
        <v>295.91086999999993</v>
      </c>
      <c r="R265" s="44">
        <f t="shared" si="271"/>
        <v>295.9083333333333</v>
      </c>
      <c r="S265" s="44">
        <f t="shared" si="272"/>
        <v>59.181666666666665</v>
      </c>
      <c r="T265" s="65">
        <f t="shared" si="239"/>
        <v>355.09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56.86</v>
      </c>
      <c r="I266" s="44">
        <f t="shared" si="266"/>
        <v>14.22</v>
      </c>
      <c r="J266" s="44">
        <f>ROUND(1*0.95,2)</f>
        <v>0.95</v>
      </c>
      <c r="K266" s="43">
        <f t="shared" si="267"/>
        <v>67.53</v>
      </c>
      <c r="L266" s="44">
        <f t="shared" si="251"/>
        <v>14.8566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175.282825</v>
      </c>
      <c r="P266" s="45">
        <f t="shared" si="240"/>
        <v>7.27</v>
      </c>
      <c r="Q266" s="44">
        <f t="shared" si="270"/>
        <v>182.55282500000001</v>
      </c>
      <c r="R266" s="44">
        <f t="shared" si="271"/>
        <v>182.55</v>
      </c>
      <c r="S266" s="44">
        <f t="shared" si="272"/>
        <v>36.51</v>
      </c>
      <c r="T266" s="65">
        <f t="shared" si="239"/>
        <v>219.06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56.86</v>
      </c>
      <c r="I267" s="44">
        <f t="shared" si="266"/>
        <v>14.22</v>
      </c>
      <c r="J267" s="44">
        <f>ROUND(0.645*0.95,2)</f>
        <v>0.61</v>
      </c>
      <c r="K267" s="43">
        <f t="shared" si="267"/>
        <v>43.36</v>
      </c>
      <c r="L267" s="44">
        <f t="shared" si="251"/>
        <v>9.5391999999999992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112.548355</v>
      </c>
      <c r="P267" s="45">
        <f t="shared" si="240"/>
        <v>4.67</v>
      </c>
      <c r="Q267" s="44">
        <f t="shared" si="270"/>
        <v>117.218355</v>
      </c>
      <c r="R267" s="44">
        <f t="shared" si="271"/>
        <v>117.21666666666667</v>
      </c>
      <c r="S267" s="44">
        <f t="shared" si="272"/>
        <v>23.443333333333332</v>
      </c>
      <c r="T267" s="65">
        <f t="shared" si="239"/>
        <v>140.66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56.86</v>
      </c>
      <c r="I268" s="44">
        <f t="shared" si="266"/>
        <v>14.22</v>
      </c>
      <c r="J268" s="44">
        <f>ROUND(2.358*0.95,2)</f>
        <v>2.2400000000000002</v>
      </c>
      <c r="K268" s="43">
        <f t="shared" si="267"/>
        <v>159.22</v>
      </c>
      <c r="L268" s="44">
        <f t="shared" si="251"/>
        <v>35.028399999999998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413.28791999999999</v>
      </c>
      <c r="P268" s="45">
        <f t="shared" si="240"/>
        <v>17.14</v>
      </c>
      <c r="Q268" s="44">
        <f t="shared" si="270"/>
        <v>430.42791999999997</v>
      </c>
      <c r="R268" s="44">
        <f t="shared" si="271"/>
        <v>430.42500000000001</v>
      </c>
      <c r="S268" s="44">
        <f t="shared" si="272"/>
        <v>86.084999999999994</v>
      </c>
      <c r="T268" s="65">
        <f t="shared" si="239"/>
        <v>516.51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56.86</v>
      </c>
      <c r="I269" s="44">
        <f t="shared" si="266"/>
        <v>14.22</v>
      </c>
      <c r="J269" s="44">
        <f>ROUND(0.667*0.95,2)</f>
        <v>0.63</v>
      </c>
      <c r="K269" s="43">
        <f t="shared" si="267"/>
        <v>44.78</v>
      </c>
      <c r="L269" s="44">
        <f t="shared" si="251"/>
        <v>9.8515999999999995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116.236465</v>
      </c>
      <c r="P269" s="45">
        <f t="shared" si="240"/>
        <v>4.82</v>
      </c>
      <c r="Q269" s="44">
        <f t="shared" si="270"/>
        <v>121.056465</v>
      </c>
      <c r="R269" s="44">
        <f t="shared" si="271"/>
        <v>121.05833333333334</v>
      </c>
      <c r="S269" s="44">
        <f t="shared" si="272"/>
        <v>24.21166666666667</v>
      </c>
      <c r="T269" s="65">
        <f t="shared" si="239"/>
        <v>145.27000000000001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56.86</v>
      </c>
      <c r="I270" s="44">
        <f t="shared" si="266"/>
        <v>14.22</v>
      </c>
      <c r="J270" s="44">
        <f>ROUND(1.373*0.95,2)</f>
        <v>1.3</v>
      </c>
      <c r="K270" s="43">
        <f t="shared" si="267"/>
        <v>92.4</v>
      </c>
      <c r="L270" s="44">
        <f t="shared" si="251"/>
        <v>20.328000000000003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239.84914999999998</v>
      </c>
      <c r="P270" s="45">
        <f t="shared" si="240"/>
        <v>9.9499999999999993</v>
      </c>
      <c r="Q270" s="44">
        <f t="shared" si="270"/>
        <v>249.79914999999997</v>
      </c>
      <c r="R270" s="44">
        <f t="shared" si="271"/>
        <v>249.79999999999998</v>
      </c>
      <c r="S270" s="44">
        <f t="shared" si="272"/>
        <v>49.96</v>
      </c>
      <c r="T270" s="65">
        <f t="shared" si="239"/>
        <v>299.76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56.86</v>
      </c>
      <c r="I271" s="44">
        <f t="shared" si="266"/>
        <v>14.22</v>
      </c>
      <c r="J271" s="44">
        <f>ROUND(3.39*0.95,2)</f>
        <v>3.22</v>
      </c>
      <c r="K271" s="43">
        <f t="shared" si="267"/>
        <v>228.88</v>
      </c>
      <c r="L271" s="44">
        <f t="shared" si="251"/>
        <v>50.3536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594.10291000000007</v>
      </c>
      <c r="P271" s="45">
        <f t="shared" si="240"/>
        <v>24.63</v>
      </c>
      <c r="Q271" s="44">
        <f t="shared" si="270"/>
        <v>618.73291000000006</v>
      </c>
      <c r="R271" s="44">
        <f t="shared" si="271"/>
        <v>618.73333333333335</v>
      </c>
      <c r="S271" s="44">
        <f t="shared" si="272"/>
        <v>123.74666666666667</v>
      </c>
      <c r="T271" s="65">
        <f t="shared" si="239"/>
        <v>742.48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19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48370-0494-4999-ABB3-7668C37A29F7}">
  <dimension ref="A1:WVY282"/>
  <sheetViews>
    <sheetView topLeftCell="H10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37.81</v>
      </c>
      <c r="I13" s="43">
        <f>ROUND(H13*$I$10,2)</f>
        <v>9.4499999999999993</v>
      </c>
      <c r="J13" s="44">
        <v>1</v>
      </c>
      <c r="K13" s="43">
        <f>ROUND((H13+I13)*J13,2)</f>
        <v>47.26</v>
      </c>
      <c r="L13" s="43">
        <f>ROUND(K13*$L$10,2)</f>
        <v>10.4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155.44999999999999</v>
      </c>
      <c r="P13" s="45">
        <f>ROUND(J13*$P$10,2)</f>
        <v>7.65</v>
      </c>
      <c r="Q13" s="45">
        <f>SUM(O13+P13)</f>
        <v>163.1</v>
      </c>
      <c r="R13" s="45">
        <f>+T13-S13</f>
        <v>163.1</v>
      </c>
      <c r="S13" s="45">
        <f>+T13/6</f>
        <v>32.619999999999997</v>
      </c>
      <c r="T13" s="45">
        <f>ROUND(Q13*$T$10,2)</f>
        <v>195.72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42.74</v>
      </c>
      <c r="I14" s="43">
        <f>ROUND(H14*$I$10,2)</f>
        <v>10.69</v>
      </c>
      <c r="J14" s="44">
        <v>1</v>
      </c>
      <c r="K14" s="43">
        <f>ROUND((H14+I14)*J14,2)</f>
        <v>53.43</v>
      </c>
      <c r="L14" s="43">
        <f>ROUND(K14*$L$10,2)</f>
        <v>11.75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162.97</v>
      </c>
      <c r="P14" s="45">
        <f t="shared" ref="P14:P17" si="1">ROUND(J14*$P$10,2)</f>
        <v>7.65</v>
      </c>
      <c r="Q14" s="45">
        <f>SUM(O14+P14)</f>
        <v>170.62</v>
      </c>
      <c r="R14" s="45">
        <f t="shared" ref="R14:R17" si="2">+T14-S14</f>
        <v>170.61666666666667</v>
      </c>
      <c r="S14" s="45">
        <f t="shared" ref="S14:S17" si="3">+T14/6</f>
        <v>34.123333333333335</v>
      </c>
      <c r="T14" s="45">
        <f>ROUND(Q14*$T$10,2)</f>
        <v>204.74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47.68</v>
      </c>
      <c r="I15" s="43">
        <f>ROUND(H15*$I$10,2)</f>
        <v>11.92</v>
      </c>
      <c r="J15" s="44">
        <v>1</v>
      </c>
      <c r="K15" s="43">
        <f>ROUND((H15+I15)*J15,2)</f>
        <v>59.6</v>
      </c>
      <c r="L15" s="43">
        <f>ROUND(K15*$L$10,2)</f>
        <v>13.11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170.5</v>
      </c>
      <c r="P15" s="45">
        <f t="shared" si="1"/>
        <v>7.65</v>
      </c>
      <c r="Q15" s="45">
        <f>SUM(O15+P15)</f>
        <v>178.15</v>
      </c>
      <c r="R15" s="45">
        <f t="shared" si="2"/>
        <v>178.15</v>
      </c>
      <c r="S15" s="45">
        <f t="shared" si="3"/>
        <v>35.630000000000003</v>
      </c>
      <c r="T15" s="45">
        <f>ROUND(Q15*$T$10,2)</f>
        <v>213.78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52.61</v>
      </c>
      <c r="I16" s="43">
        <f>ROUND(H16*$I$10,2)</f>
        <v>13.15</v>
      </c>
      <c r="J16" s="44">
        <v>1</v>
      </c>
      <c r="K16" s="43">
        <f>ROUND((H16+I16)*J16,2)</f>
        <v>65.760000000000005</v>
      </c>
      <c r="L16" s="43">
        <f>ROUND(K16*$L$10,2)</f>
        <v>14.47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178.01999999999998</v>
      </c>
      <c r="P16" s="45">
        <f t="shared" si="1"/>
        <v>7.65</v>
      </c>
      <c r="Q16" s="45">
        <f>SUM(O16+P16)</f>
        <v>185.67</v>
      </c>
      <c r="R16" s="45">
        <f t="shared" si="2"/>
        <v>185.66666666666669</v>
      </c>
      <c r="S16" s="45">
        <f t="shared" si="3"/>
        <v>37.133333333333333</v>
      </c>
      <c r="T16" s="45">
        <f>ROUND(Q16*$T$10,2)</f>
        <v>222.8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59.18</v>
      </c>
      <c r="I17" s="43">
        <f>ROUND(H17*$I$10,2)</f>
        <v>14.8</v>
      </c>
      <c r="J17" s="44">
        <v>1</v>
      </c>
      <c r="K17" s="43">
        <f>ROUND((H17+I17)*J17,2)</f>
        <v>73.98</v>
      </c>
      <c r="L17" s="43">
        <f>ROUND(K17*$L$10,2)</f>
        <v>16.28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188.05</v>
      </c>
      <c r="P17" s="45">
        <f t="shared" si="1"/>
        <v>7.65</v>
      </c>
      <c r="Q17" s="45">
        <f>SUM(O17+P17)</f>
        <v>195.70000000000002</v>
      </c>
      <c r="R17" s="45">
        <f t="shared" si="2"/>
        <v>195.7</v>
      </c>
      <c r="S17" s="45">
        <f t="shared" si="3"/>
        <v>39.14</v>
      </c>
      <c r="T17" s="45">
        <f>ROUND(Q17*$T$10,2)</f>
        <v>234.84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40.28</v>
      </c>
      <c r="I21" s="64">
        <f t="shared" ref="I21:I34" si="5">ROUND(H21*$I$10,2)</f>
        <v>10.07</v>
      </c>
      <c r="J21" s="64">
        <f>ROUND(0.19*0.95,2)</f>
        <v>0.18</v>
      </c>
      <c r="K21" s="100">
        <f t="shared" ref="K21:K26" si="6">ROUND((H21+I21)*J21,2)</f>
        <v>9.06</v>
      </c>
      <c r="L21" s="64">
        <f>(K21*$L$10)</f>
        <v>1.9932000000000001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28.654589999999999</v>
      </c>
      <c r="P21" s="45">
        <f>ROUND(J21*$P$10,2)</f>
        <v>1.38</v>
      </c>
      <c r="Q21" s="64">
        <f>SUM(O21+P21)</f>
        <v>30.034589999999998</v>
      </c>
      <c r="R21" s="64">
        <f>+T21-S21</f>
        <v>30.033333333333331</v>
      </c>
      <c r="S21" s="64">
        <f>+T21/6</f>
        <v>6.0066666666666668</v>
      </c>
      <c r="T21" s="103">
        <f>ROUND(Q21*$T$10,2)</f>
        <v>36.04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40.28</v>
      </c>
      <c r="I22" s="64">
        <f t="shared" si="5"/>
        <v>10.07</v>
      </c>
      <c r="J22" s="64">
        <f>ROUND(0.26*0.95,2)</f>
        <v>0.25</v>
      </c>
      <c r="K22" s="100">
        <f t="shared" si="6"/>
        <v>12.59</v>
      </c>
      <c r="L22" s="64">
        <f t="shared" ref="L22:L26" si="7">(K22*$L$10)</f>
        <v>2.7698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39.806174999999996</v>
      </c>
      <c r="P22" s="45">
        <f t="shared" ref="P22:P85" si="10">ROUND(J22*$P$10,2)</f>
        <v>1.91</v>
      </c>
      <c r="Q22" s="64">
        <f t="shared" ref="Q22:Q26" si="11">SUM(O22+P22)</f>
        <v>41.716174999999993</v>
      </c>
      <c r="R22" s="64">
        <f t="shared" ref="R22:R26" si="12">+T22-S22</f>
        <v>41.716666666666669</v>
      </c>
      <c r="S22" s="64">
        <f t="shared" ref="S22:S26" si="13">+T22/6</f>
        <v>8.3433333333333337</v>
      </c>
      <c r="T22" s="103">
        <f t="shared" ref="T22:T34" si="14">ROUND(Q22*$T$10,2)</f>
        <v>50.06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40.28</v>
      </c>
      <c r="I23" s="64">
        <f t="shared" si="5"/>
        <v>10.07</v>
      </c>
      <c r="J23" s="64">
        <f>ROUND(0.42*0.95,2)</f>
        <v>0.4</v>
      </c>
      <c r="K23" s="100">
        <f t="shared" si="6"/>
        <v>20.14</v>
      </c>
      <c r="L23" s="64">
        <f t="shared" si="7"/>
        <v>4.4308000000000005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63.685000000000002</v>
      </c>
      <c r="P23" s="45">
        <f t="shared" si="10"/>
        <v>3.06</v>
      </c>
      <c r="Q23" s="64">
        <f t="shared" si="11"/>
        <v>66.745000000000005</v>
      </c>
      <c r="R23" s="64">
        <f t="shared" si="12"/>
        <v>66.741666666666674</v>
      </c>
      <c r="S23" s="64">
        <f t="shared" si="13"/>
        <v>13.348333333333334</v>
      </c>
      <c r="T23" s="103">
        <f t="shared" si="14"/>
        <v>80.09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40.28</v>
      </c>
      <c r="I24" s="64">
        <f t="shared" si="5"/>
        <v>10.07</v>
      </c>
      <c r="J24" s="64">
        <f>ROUND((0.42+0.19)*0.95,2)</f>
        <v>0.57999999999999996</v>
      </c>
      <c r="K24" s="100">
        <f t="shared" si="6"/>
        <v>29.2</v>
      </c>
      <c r="L24" s="64">
        <f t="shared" si="7"/>
        <v>6.4239999999999995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92.339589999999987</v>
      </c>
      <c r="P24" s="45">
        <f t="shared" si="10"/>
        <v>4.4400000000000004</v>
      </c>
      <c r="Q24" s="64">
        <f t="shared" si="11"/>
        <v>96.779589999999985</v>
      </c>
      <c r="R24" s="64">
        <f t="shared" si="12"/>
        <v>96.783333333333331</v>
      </c>
      <c r="S24" s="64">
        <f t="shared" si="13"/>
        <v>19.356666666666666</v>
      </c>
      <c r="T24" s="103">
        <f t="shared" si="14"/>
        <v>116.14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40.28</v>
      </c>
      <c r="I25" s="64">
        <f t="shared" si="5"/>
        <v>10.07</v>
      </c>
      <c r="J25" s="64">
        <f>ROUND((0.42+0.26)*0.95,2)</f>
        <v>0.65</v>
      </c>
      <c r="K25" s="100">
        <f t="shared" si="6"/>
        <v>32.729999999999997</v>
      </c>
      <c r="L25" s="64">
        <f t="shared" si="7"/>
        <v>7.2005999999999997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103.49117499999998</v>
      </c>
      <c r="P25" s="45">
        <f t="shared" si="10"/>
        <v>4.97</v>
      </c>
      <c r="Q25" s="64">
        <f t="shared" si="11"/>
        <v>108.46117499999998</v>
      </c>
      <c r="R25" s="64">
        <f t="shared" si="12"/>
        <v>108.45833333333334</v>
      </c>
      <c r="S25" s="64">
        <f t="shared" si="13"/>
        <v>21.691666666666666</v>
      </c>
      <c r="T25" s="103">
        <f t="shared" si="14"/>
        <v>130.15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40.28</v>
      </c>
      <c r="I26" s="64">
        <f t="shared" si="5"/>
        <v>10.07</v>
      </c>
      <c r="J26" s="64">
        <f>ROUND((0.42+0.42)*0.95,2)</f>
        <v>0.8</v>
      </c>
      <c r="K26" s="100">
        <f t="shared" si="6"/>
        <v>40.28</v>
      </c>
      <c r="L26" s="64">
        <f t="shared" si="7"/>
        <v>8.861600000000001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127.37</v>
      </c>
      <c r="P26" s="45">
        <f t="shared" si="10"/>
        <v>6.12</v>
      </c>
      <c r="Q26" s="64">
        <f t="shared" si="11"/>
        <v>133.49</v>
      </c>
      <c r="R26" s="64">
        <f t="shared" si="12"/>
        <v>133.49166666666667</v>
      </c>
      <c r="S26" s="64">
        <f t="shared" si="13"/>
        <v>26.698333333333334</v>
      </c>
      <c r="T26" s="103">
        <f t="shared" si="14"/>
        <v>160.19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40.28</v>
      </c>
      <c r="I28" s="64">
        <f t="shared" si="5"/>
        <v>10.07</v>
      </c>
      <c r="J28" s="64">
        <f>ROUND((0.19*1.2)*0.95,2)</f>
        <v>0.22</v>
      </c>
      <c r="K28" s="100">
        <f t="shared" ref="K28:K34" si="16">ROUND((H28+I28)*J28,2)</f>
        <v>11.08</v>
      </c>
      <c r="L28" s="64">
        <f t="shared" ref="L28:L34" si="17">(K28*$L$10)</f>
        <v>2.4376000000000002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35.030410000000003</v>
      </c>
      <c r="P28" s="45">
        <f t="shared" si="10"/>
        <v>1.68</v>
      </c>
      <c r="Q28" s="64">
        <f t="shared" ref="Q28:Q34" si="20">SUM(O28+P28)</f>
        <v>36.710410000000003</v>
      </c>
      <c r="R28" s="64">
        <f>+T28-S28</f>
        <v>36.708333333333329</v>
      </c>
      <c r="S28" s="64">
        <f>+T28/6</f>
        <v>7.3416666666666659</v>
      </c>
      <c r="T28" s="103">
        <f t="shared" si="14"/>
        <v>44.05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40.28</v>
      </c>
      <c r="I29" s="64">
        <f t="shared" si="5"/>
        <v>10.07</v>
      </c>
      <c r="J29" s="64">
        <f>ROUND((0.26*1.2)*0.95,2)</f>
        <v>0.3</v>
      </c>
      <c r="K29" s="100">
        <f t="shared" si="16"/>
        <v>15.11</v>
      </c>
      <c r="L29" s="64">
        <f t="shared" si="17"/>
        <v>3.3241999999999998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47.769849999999998</v>
      </c>
      <c r="P29" s="45">
        <f t="shared" si="10"/>
        <v>2.2999999999999998</v>
      </c>
      <c r="Q29" s="64">
        <f t="shared" si="20"/>
        <v>50.069849999999995</v>
      </c>
      <c r="R29" s="64">
        <f t="shared" ref="R29:R34" si="21">+T29-S29</f>
        <v>50.066666666666663</v>
      </c>
      <c r="S29" s="64">
        <f t="shared" ref="S29:S34" si="22">+T29/6</f>
        <v>10.013333333333334</v>
      </c>
      <c r="T29" s="103">
        <f t="shared" si="14"/>
        <v>60.08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40.28</v>
      </c>
      <c r="I30" s="64">
        <f t="shared" si="5"/>
        <v>10.07</v>
      </c>
      <c r="J30" s="64">
        <f>ROUND((0.42*1.2)*0.95,2)</f>
        <v>0.48</v>
      </c>
      <c r="K30" s="100">
        <f t="shared" si="16"/>
        <v>24.17</v>
      </c>
      <c r="L30" s="64">
        <f t="shared" si="17"/>
        <v>5.3174000000000001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76.424440000000004</v>
      </c>
      <c r="P30" s="45">
        <f t="shared" si="10"/>
        <v>3.67</v>
      </c>
      <c r="Q30" s="64">
        <f t="shared" si="20"/>
        <v>80.094440000000006</v>
      </c>
      <c r="R30" s="64">
        <f t="shared" si="21"/>
        <v>80.091666666666669</v>
      </c>
      <c r="S30" s="64">
        <f t="shared" si="22"/>
        <v>16.018333333333334</v>
      </c>
      <c r="T30" s="103">
        <f t="shared" si="14"/>
        <v>96.11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40.28</v>
      </c>
      <c r="I31" s="64">
        <f t="shared" si="5"/>
        <v>10.07</v>
      </c>
      <c r="J31" s="64">
        <f>ROUND(((0.42+0.19)*1.2)*0.95,2)</f>
        <v>0.7</v>
      </c>
      <c r="K31" s="100">
        <f t="shared" si="16"/>
        <v>35.25</v>
      </c>
      <c r="L31" s="64">
        <f t="shared" si="17"/>
        <v>7.7549999999999999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111.45485000000001</v>
      </c>
      <c r="P31" s="45">
        <f t="shared" si="10"/>
        <v>5.36</v>
      </c>
      <c r="Q31" s="64">
        <f t="shared" si="20"/>
        <v>116.81485000000001</v>
      </c>
      <c r="R31" s="64">
        <f t="shared" si="21"/>
        <v>116.81666666666668</v>
      </c>
      <c r="S31" s="64">
        <f t="shared" si="22"/>
        <v>23.363333333333333</v>
      </c>
      <c r="T31" s="103">
        <f t="shared" si="14"/>
        <v>140.18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40.28</v>
      </c>
      <c r="I32" s="64">
        <f t="shared" si="5"/>
        <v>10.07</v>
      </c>
      <c r="J32" s="64">
        <f>ROUND(((0.42+0.26)*1.2)*0.95,2)</f>
        <v>0.78</v>
      </c>
      <c r="K32" s="100">
        <f t="shared" si="16"/>
        <v>39.270000000000003</v>
      </c>
      <c r="L32" s="64">
        <f t="shared" si="17"/>
        <v>8.6394000000000002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124.18209</v>
      </c>
      <c r="P32" s="45">
        <f t="shared" si="10"/>
        <v>5.97</v>
      </c>
      <c r="Q32" s="64">
        <f t="shared" si="20"/>
        <v>130.15209000000002</v>
      </c>
      <c r="R32" s="64">
        <f t="shared" si="21"/>
        <v>130.15</v>
      </c>
      <c r="S32" s="64">
        <f t="shared" si="22"/>
        <v>26.03</v>
      </c>
      <c r="T32" s="103">
        <f t="shared" si="14"/>
        <v>156.18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40.28</v>
      </c>
      <c r="I33" s="64">
        <f t="shared" si="5"/>
        <v>10.07</v>
      </c>
      <c r="J33" s="64">
        <f>ROUND(((0.42+0.42)*1.2)*0.95,2)</f>
        <v>0.96</v>
      </c>
      <c r="K33" s="100">
        <f t="shared" si="16"/>
        <v>48.34</v>
      </c>
      <c r="L33" s="44">
        <f t="shared" si="17"/>
        <v>10.6348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152.84888000000001</v>
      </c>
      <c r="P33" s="45">
        <f t="shared" si="10"/>
        <v>7.34</v>
      </c>
      <c r="Q33" s="44">
        <f t="shared" si="20"/>
        <v>160.18888000000001</v>
      </c>
      <c r="R33" s="44">
        <f t="shared" si="21"/>
        <v>160.19166666666666</v>
      </c>
      <c r="S33" s="44">
        <f t="shared" si="22"/>
        <v>32.038333333333334</v>
      </c>
      <c r="T33" s="65">
        <f t="shared" si="14"/>
        <v>192.23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40.28</v>
      </c>
      <c r="I34" s="64">
        <f t="shared" si="5"/>
        <v>10.07</v>
      </c>
      <c r="J34" s="64">
        <f>ROUND(0.064*0.95,2)</f>
        <v>0.06</v>
      </c>
      <c r="K34" s="100">
        <f t="shared" si="16"/>
        <v>3.02</v>
      </c>
      <c r="L34" s="64">
        <f t="shared" si="17"/>
        <v>0.66439999999999999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9.5515299999999996</v>
      </c>
      <c r="P34" s="45">
        <f t="shared" si="10"/>
        <v>0.46</v>
      </c>
      <c r="Q34" s="64">
        <f t="shared" si="20"/>
        <v>10.01153</v>
      </c>
      <c r="R34" s="64">
        <f t="shared" si="21"/>
        <v>10.008333333333333</v>
      </c>
      <c r="S34" s="64">
        <f t="shared" si="22"/>
        <v>2.0016666666666665</v>
      </c>
      <c r="T34" s="103">
        <f t="shared" si="14"/>
        <v>12.01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40.28</v>
      </c>
      <c r="I37" s="64">
        <f t="shared" ref="I37:I59" si="24">ROUND(H37*$I$10,2)</f>
        <v>10.07</v>
      </c>
      <c r="J37" s="64">
        <f>ROUND(0.11*0.95,2)</f>
        <v>0.1</v>
      </c>
      <c r="K37" s="100">
        <f t="shared" ref="K37:K42" si="25">ROUND((H37+I37)*J37,2)</f>
        <v>5.04</v>
      </c>
      <c r="L37" s="64">
        <f t="shared" ref="L37:L42" si="26">(K37*$L$10)</f>
        <v>1.1088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15.927349999999999</v>
      </c>
      <c r="P37" s="45">
        <f t="shared" si="10"/>
        <v>0.77</v>
      </c>
      <c r="Q37" s="64">
        <f>SUM(O37+P37)</f>
        <v>16.69735</v>
      </c>
      <c r="R37" s="64">
        <f t="shared" ref="R37:R42" si="28">+T37-S37</f>
        <v>16.7</v>
      </c>
      <c r="S37" s="64">
        <f t="shared" ref="S37:S42" si="29">+T37/6</f>
        <v>3.34</v>
      </c>
      <c r="T37" s="103">
        <f t="shared" ref="T37:T59" si="30">ROUND(Q37*$T$10,2)</f>
        <v>20.04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40.28</v>
      </c>
      <c r="I38" s="64">
        <f t="shared" si="24"/>
        <v>10.07</v>
      </c>
      <c r="J38" s="64">
        <f>ROUND(0.14*0.95,2)</f>
        <v>0.13</v>
      </c>
      <c r="K38" s="100">
        <f t="shared" si="25"/>
        <v>6.55</v>
      </c>
      <c r="L38" s="64">
        <f t="shared" si="26"/>
        <v>1.4410000000000001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20.703115</v>
      </c>
      <c r="P38" s="45">
        <f t="shared" si="10"/>
        <v>0.99</v>
      </c>
      <c r="Q38" s="64">
        <f t="shared" ref="Q38:Q42" si="32">SUM(O38+P38)</f>
        <v>21.693114999999999</v>
      </c>
      <c r="R38" s="64">
        <f t="shared" si="28"/>
        <v>21.691666666666666</v>
      </c>
      <c r="S38" s="64">
        <f t="shared" si="29"/>
        <v>4.3383333333333338</v>
      </c>
      <c r="T38" s="103">
        <f t="shared" si="30"/>
        <v>26.03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40.28</v>
      </c>
      <c r="I39" s="64">
        <f t="shared" si="24"/>
        <v>10.07</v>
      </c>
      <c r="J39" s="64">
        <f>ROUND(0.2*0.95,2)</f>
        <v>0.19</v>
      </c>
      <c r="K39" s="100">
        <f t="shared" si="25"/>
        <v>9.57</v>
      </c>
      <c r="L39" s="64">
        <f t="shared" si="26"/>
        <v>2.1053999999999999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30.254645</v>
      </c>
      <c r="P39" s="45">
        <f t="shared" si="10"/>
        <v>1.45</v>
      </c>
      <c r="Q39" s="64">
        <f t="shared" si="32"/>
        <v>31.704644999999999</v>
      </c>
      <c r="R39" s="64">
        <f t="shared" si="28"/>
        <v>31.708333333333332</v>
      </c>
      <c r="S39" s="64">
        <f t="shared" si="29"/>
        <v>6.3416666666666659</v>
      </c>
      <c r="T39" s="103">
        <f t="shared" si="30"/>
        <v>38.049999999999997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40.28</v>
      </c>
      <c r="I40" s="64">
        <f t="shared" si="24"/>
        <v>10.07</v>
      </c>
      <c r="J40" s="64">
        <f>ROUND((0.2+0.11)*0.95,2)</f>
        <v>0.28999999999999998</v>
      </c>
      <c r="K40" s="100">
        <f t="shared" si="25"/>
        <v>14.6</v>
      </c>
      <c r="L40" s="64">
        <f t="shared" si="26"/>
        <v>3.2119999999999997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46.169794999999993</v>
      </c>
      <c r="P40" s="45">
        <f t="shared" si="10"/>
        <v>2.2200000000000002</v>
      </c>
      <c r="Q40" s="64">
        <f t="shared" si="32"/>
        <v>48.389794999999992</v>
      </c>
      <c r="R40" s="64">
        <f t="shared" si="28"/>
        <v>48.391666666666666</v>
      </c>
      <c r="S40" s="64">
        <f t="shared" si="29"/>
        <v>9.6783333333333328</v>
      </c>
      <c r="T40" s="103">
        <f t="shared" si="30"/>
        <v>58.07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40.28</v>
      </c>
      <c r="I41" s="64">
        <f t="shared" si="24"/>
        <v>10.07</v>
      </c>
      <c r="J41" s="64">
        <f>ROUND((0.2+0.14)*0.95,2)</f>
        <v>0.32</v>
      </c>
      <c r="K41" s="100">
        <f t="shared" si="25"/>
        <v>16.11</v>
      </c>
      <c r="L41" s="64">
        <f t="shared" si="26"/>
        <v>3.5442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50.94556</v>
      </c>
      <c r="P41" s="45">
        <f t="shared" si="10"/>
        <v>2.4500000000000002</v>
      </c>
      <c r="Q41" s="64">
        <f t="shared" si="32"/>
        <v>53.395560000000003</v>
      </c>
      <c r="R41" s="64">
        <f t="shared" si="28"/>
        <v>53.391666666666659</v>
      </c>
      <c r="S41" s="64">
        <f t="shared" si="29"/>
        <v>10.678333333333333</v>
      </c>
      <c r="T41" s="103">
        <f t="shared" si="30"/>
        <v>64.069999999999993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40.28</v>
      </c>
      <c r="I42" s="64">
        <f t="shared" si="24"/>
        <v>10.07</v>
      </c>
      <c r="J42" s="64">
        <f>ROUND((0.2+0.2)*0.95,2)</f>
        <v>0.38</v>
      </c>
      <c r="K42" s="100">
        <f t="shared" si="25"/>
        <v>19.13</v>
      </c>
      <c r="L42" s="64">
        <f t="shared" si="26"/>
        <v>4.2085999999999997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60.49709</v>
      </c>
      <c r="P42" s="45">
        <f t="shared" si="10"/>
        <v>2.91</v>
      </c>
      <c r="Q42" s="64">
        <f t="shared" si="32"/>
        <v>63.407089999999997</v>
      </c>
      <c r="R42" s="64">
        <f t="shared" si="28"/>
        <v>63.408333333333339</v>
      </c>
      <c r="S42" s="64">
        <f t="shared" si="29"/>
        <v>12.681666666666667</v>
      </c>
      <c r="T42" s="103">
        <f t="shared" si="30"/>
        <v>76.09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40.28</v>
      </c>
      <c r="I44" s="64">
        <f t="shared" si="24"/>
        <v>10.07</v>
      </c>
      <c r="J44" s="64">
        <f>ROUND(0.03*0.95,2)</f>
        <v>0.03</v>
      </c>
      <c r="K44" s="100">
        <f t="shared" ref="K44:K52" si="34">ROUND((H44+I44)*J44,2)</f>
        <v>1.51</v>
      </c>
      <c r="L44" s="64">
        <f t="shared" ref="L44:L52" si="35">(K44*$L$10)</f>
        <v>0.3322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4.7757649999999998</v>
      </c>
      <c r="P44" s="45">
        <f t="shared" si="10"/>
        <v>0.23</v>
      </c>
      <c r="Q44" s="64">
        <f t="shared" ref="Q44:Q52" si="38">SUM(O44+P44)</f>
        <v>5.0057650000000002</v>
      </c>
      <c r="R44" s="64">
        <f>+T44-S44</f>
        <v>5.0083333333333329</v>
      </c>
      <c r="S44" s="64">
        <f>+T44/6</f>
        <v>1.0016666666666667</v>
      </c>
      <c r="T44" s="103">
        <f t="shared" si="30"/>
        <v>6.01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40.28</v>
      </c>
      <c r="I45" s="64">
        <f t="shared" si="24"/>
        <v>10.07</v>
      </c>
      <c r="J45" s="64">
        <f>ROUND(0.05*0.95,2)</f>
        <v>0.05</v>
      </c>
      <c r="K45" s="100">
        <f t="shared" si="34"/>
        <v>2.52</v>
      </c>
      <c r="L45" s="64">
        <f t="shared" si="35"/>
        <v>0.5544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7.9636749999999994</v>
      </c>
      <c r="P45" s="45">
        <f t="shared" si="10"/>
        <v>0.38</v>
      </c>
      <c r="Q45" s="64">
        <f t="shared" si="38"/>
        <v>8.3436749999999993</v>
      </c>
      <c r="R45" s="64">
        <f>+T45-S45</f>
        <v>8.3416666666666668</v>
      </c>
      <c r="S45" s="64">
        <f>+T45/6</f>
        <v>1.6683333333333332</v>
      </c>
      <c r="T45" s="103">
        <f t="shared" si="30"/>
        <v>10.01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40.28</v>
      </c>
      <c r="I46" s="64">
        <f t="shared" si="24"/>
        <v>10.07</v>
      </c>
      <c r="J46" s="64">
        <f>ROUND(0.07*0.95,2)</f>
        <v>7.0000000000000007E-2</v>
      </c>
      <c r="K46" s="100">
        <f t="shared" si="34"/>
        <v>3.52</v>
      </c>
      <c r="L46" s="64">
        <f t="shared" si="35"/>
        <v>0.77439999999999998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11.139384999999999</v>
      </c>
      <c r="P46" s="45">
        <f t="shared" si="10"/>
        <v>0.54</v>
      </c>
      <c r="Q46" s="64">
        <f t="shared" si="38"/>
        <v>11.679385</v>
      </c>
      <c r="R46" s="64">
        <f t="shared" ref="R46:R52" si="39">+T46-S46</f>
        <v>11.683333333333334</v>
      </c>
      <c r="S46" s="64">
        <f t="shared" ref="S46:S52" si="40">+T46/6</f>
        <v>2.3366666666666664</v>
      </c>
      <c r="T46" s="103">
        <f t="shared" si="30"/>
        <v>14.02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45.21</v>
      </c>
      <c r="I47" s="64">
        <f t="shared" si="24"/>
        <v>11.3</v>
      </c>
      <c r="J47" s="64">
        <f>ROUND(2*0.95,2)</f>
        <v>1.9</v>
      </c>
      <c r="K47" s="100">
        <f t="shared" si="34"/>
        <v>107.37</v>
      </c>
      <c r="L47" s="64">
        <f t="shared" si="35"/>
        <v>23.621400000000001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316.78384999999997</v>
      </c>
      <c r="P47" s="45">
        <f t="shared" si="10"/>
        <v>14.54</v>
      </c>
      <c r="Q47" s="64">
        <f t="shared" si="38"/>
        <v>331.32384999999999</v>
      </c>
      <c r="R47" s="64">
        <f t="shared" si="39"/>
        <v>331.32499999999999</v>
      </c>
      <c r="S47" s="64">
        <f t="shared" si="40"/>
        <v>66.265000000000001</v>
      </c>
      <c r="T47" s="103">
        <f t="shared" si="30"/>
        <v>397.59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45.21</v>
      </c>
      <c r="I48" s="64">
        <f t="shared" si="24"/>
        <v>11.3</v>
      </c>
      <c r="J48" s="64">
        <f>ROUND((2*1.2)*0.95,2)</f>
        <v>2.2799999999999998</v>
      </c>
      <c r="K48" s="100">
        <f t="shared" si="34"/>
        <v>128.84</v>
      </c>
      <c r="L48" s="64">
        <f t="shared" si="35"/>
        <v>28.344799999999999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380.13573999999994</v>
      </c>
      <c r="P48" s="45">
        <f t="shared" si="10"/>
        <v>17.440000000000001</v>
      </c>
      <c r="Q48" s="64">
        <f t="shared" si="38"/>
        <v>397.57573999999994</v>
      </c>
      <c r="R48" s="64">
        <f t="shared" si="39"/>
        <v>397.57499999999999</v>
      </c>
      <c r="S48" s="64">
        <f t="shared" si="40"/>
        <v>79.515000000000001</v>
      </c>
      <c r="T48" s="103">
        <f t="shared" si="30"/>
        <v>477.09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40.28</v>
      </c>
      <c r="I49" s="64">
        <f t="shared" si="24"/>
        <v>10.07</v>
      </c>
      <c r="J49" s="64">
        <f>ROUND(0.05*0.95,2)</f>
        <v>0.05</v>
      </c>
      <c r="K49" s="100">
        <f t="shared" si="34"/>
        <v>2.52</v>
      </c>
      <c r="L49" s="64">
        <f t="shared" si="35"/>
        <v>0.5544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7.9636749999999994</v>
      </c>
      <c r="P49" s="45">
        <f t="shared" si="10"/>
        <v>0.38</v>
      </c>
      <c r="Q49" s="64">
        <f t="shared" si="38"/>
        <v>8.3436749999999993</v>
      </c>
      <c r="R49" s="64">
        <f t="shared" si="39"/>
        <v>8.3416666666666668</v>
      </c>
      <c r="S49" s="64">
        <f t="shared" si="40"/>
        <v>1.6683333333333332</v>
      </c>
      <c r="T49" s="103">
        <f t="shared" si="30"/>
        <v>10.01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40.28</v>
      </c>
      <c r="I50" s="64">
        <f t="shared" si="24"/>
        <v>10.07</v>
      </c>
      <c r="J50" s="64">
        <f>ROUND((0.05*0.8)*0.95,2)</f>
        <v>0.04</v>
      </c>
      <c r="K50" s="100">
        <f t="shared" si="34"/>
        <v>2.0099999999999998</v>
      </c>
      <c r="L50" s="64">
        <f t="shared" si="35"/>
        <v>0.44219999999999998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6.3636199999999992</v>
      </c>
      <c r="P50" s="45">
        <f t="shared" si="10"/>
        <v>0.31</v>
      </c>
      <c r="Q50" s="64">
        <f t="shared" si="38"/>
        <v>6.6736199999999988</v>
      </c>
      <c r="R50" s="64">
        <f t="shared" si="39"/>
        <v>6.6749999999999998</v>
      </c>
      <c r="S50" s="64">
        <f t="shared" si="40"/>
        <v>1.335</v>
      </c>
      <c r="T50" s="103">
        <f t="shared" si="30"/>
        <v>8.01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40.28</v>
      </c>
      <c r="I51" s="64">
        <f t="shared" si="24"/>
        <v>10.07</v>
      </c>
      <c r="J51" s="64">
        <f>ROUND((0.05*1.2)*0.95,2)</f>
        <v>0.06</v>
      </c>
      <c r="K51" s="100">
        <f t="shared" si="34"/>
        <v>3.02</v>
      </c>
      <c r="L51" s="64">
        <f t="shared" si="35"/>
        <v>0.66439999999999999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9.5515299999999996</v>
      </c>
      <c r="P51" s="45">
        <f t="shared" si="10"/>
        <v>0.46</v>
      </c>
      <c r="Q51" s="64">
        <f t="shared" si="38"/>
        <v>10.01153</v>
      </c>
      <c r="R51" s="64">
        <f t="shared" si="39"/>
        <v>10.008333333333333</v>
      </c>
      <c r="S51" s="64">
        <f t="shared" si="40"/>
        <v>2.0016666666666665</v>
      </c>
      <c r="T51" s="103">
        <f t="shared" si="30"/>
        <v>12.01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40.28</v>
      </c>
      <c r="I52" s="64">
        <f t="shared" si="24"/>
        <v>10.07</v>
      </c>
      <c r="J52" s="64">
        <f>ROUND(0.05*0.95,2)</f>
        <v>0.05</v>
      </c>
      <c r="K52" s="100">
        <f t="shared" si="34"/>
        <v>2.52</v>
      </c>
      <c r="L52" s="64">
        <f t="shared" si="35"/>
        <v>0.5544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7.9636749999999994</v>
      </c>
      <c r="P52" s="45">
        <f t="shared" si="10"/>
        <v>0.38</v>
      </c>
      <c r="Q52" s="64">
        <f t="shared" si="38"/>
        <v>8.3436749999999993</v>
      </c>
      <c r="R52" s="64">
        <f t="shared" si="39"/>
        <v>8.3416666666666668</v>
      </c>
      <c r="S52" s="64">
        <f t="shared" si="40"/>
        <v>1.6683333333333332</v>
      </c>
      <c r="T52" s="103">
        <f t="shared" si="30"/>
        <v>10.01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40.28</v>
      </c>
      <c r="I54" s="64">
        <f t="shared" si="24"/>
        <v>10.07</v>
      </c>
      <c r="J54" s="64">
        <f>ROUND(0.26*0.95,2)</f>
        <v>0.25</v>
      </c>
      <c r="K54" s="100">
        <f t="shared" ref="K54:K59" si="43">ROUND((H54+I54)*J54,2)</f>
        <v>12.59</v>
      </c>
      <c r="L54" s="64">
        <f t="shared" ref="L54:L59" si="44">(K54*$L$10)</f>
        <v>2.7698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39.806174999999996</v>
      </c>
      <c r="P54" s="45">
        <f t="shared" si="10"/>
        <v>1.91</v>
      </c>
      <c r="Q54" s="64">
        <f t="shared" ref="Q54:Q59" si="47">SUM(O54+P54)</f>
        <v>41.716174999999993</v>
      </c>
      <c r="R54" s="64">
        <f t="shared" ref="R54:R59" si="48">+T54-S54</f>
        <v>41.716666666666669</v>
      </c>
      <c r="S54" s="64">
        <f t="shared" ref="S54:S59" si="49">+T54/6</f>
        <v>8.3433333333333337</v>
      </c>
      <c r="T54" s="103">
        <f t="shared" si="30"/>
        <v>50.06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40.28</v>
      </c>
      <c r="I55" s="64">
        <f t="shared" si="24"/>
        <v>10.07</v>
      </c>
      <c r="J55" s="64">
        <f>ROUND(0.05*0.95,2)</f>
        <v>0.05</v>
      </c>
      <c r="K55" s="100">
        <f t="shared" si="43"/>
        <v>2.52</v>
      </c>
      <c r="L55" s="64">
        <f t="shared" si="44"/>
        <v>0.5544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7.9636749999999994</v>
      </c>
      <c r="P55" s="45">
        <f t="shared" si="10"/>
        <v>0.38</v>
      </c>
      <c r="Q55" s="64">
        <f t="shared" si="47"/>
        <v>8.3436749999999993</v>
      </c>
      <c r="R55" s="64">
        <f t="shared" si="48"/>
        <v>8.3416666666666668</v>
      </c>
      <c r="S55" s="64">
        <f t="shared" si="49"/>
        <v>1.6683333333333332</v>
      </c>
      <c r="T55" s="103">
        <f t="shared" si="30"/>
        <v>10.01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40.28</v>
      </c>
      <c r="I56" s="64">
        <f t="shared" si="24"/>
        <v>10.07</v>
      </c>
      <c r="J56" s="64">
        <f>ROUND(0.08*0.95,2)</f>
        <v>0.08</v>
      </c>
      <c r="K56" s="100">
        <f t="shared" si="43"/>
        <v>4.03</v>
      </c>
      <c r="L56" s="64">
        <f t="shared" si="44"/>
        <v>0.88660000000000005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12.73944</v>
      </c>
      <c r="P56" s="45">
        <f t="shared" si="10"/>
        <v>0.61</v>
      </c>
      <c r="Q56" s="64">
        <f t="shared" si="47"/>
        <v>13.34944</v>
      </c>
      <c r="R56" s="64">
        <f t="shared" si="48"/>
        <v>13.35</v>
      </c>
      <c r="S56" s="64">
        <f t="shared" si="49"/>
        <v>2.67</v>
      </c>
      <c r="T56" s="103">
        <f t="shared" si="30"/>
        <v>16.02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40.28</v>
      </c>
      <c r="I57" s="64">
        <f t="shared" si="24"/>
        <v>10.07</v>
      </c>
      <c r="J57" s="64">
        <f>ROUND((0.08*1.2)*0.95,2)</f>
        <v>0.09</v>
      </c>
      <c r="K57" s="100">
        <f t="shared" si="43"/>
        <v>4.53</v>
      </c>
      <c r="L57" s="64">
        <f t="shared" si="44"/>
        <v>0.99660000000000004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14.327294999999999</v>
      </c>
      <c r="P57" s="45">
        <f t="shared" si="10"/>
        <v>0.69</v>
      </c>
      <c r="Q57" s="64">
        <f t="shared" si="47"/>
        <v>15.017294999999999</v>
      </c>
      <c r="R57" s="64">
        <f t="shared" si="48"/>
        <v>15.016666666666666</v>
      </c>
      <c r="S57" s="64">
        <f t="shared" si="49"/>
        <v>3.0033333333333334</v>
      </c>
      <c r="T57" s="103">
        <f t="shared" si="30"/>
        <v>18.02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40.28</v>
      </c>
      <c r="I58" s="64">
        <f t="shared" si="24"/>
        <v>10.07</v>
      </c>
      <c r="J58" s="64">
        <f>ROUND(0.06*0.95,2)</f>
        <v>0.06</v>
      </c>
      <c r="K58" s="100">
        <f t="shared" si="43"/>
        <v>3.02</v>
      </c>
      <c r="L58" s="64">
        <f t="shared" si="44"/>
        <v>0.66439999999999999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9.5515299999999996</v>
      </c>
      <c r="P58" s="45">
        <f t="shared" si="10"/>
        <v>0.46</v>
      </c>
      <c r="Q58" s="64">
        <f t="shared" si="47"/>
        <v>10.01153</v>
      </c>
      <c r="R58" s="64">
        <f t="shared" si="48"/>
        <v>10.008333333333333</v>
      </c>
      <c r="S58" s="64">
        <f t="shared" si="49"/>
        <v>2.0016666666666665</v>
      </c>
      <c r="T58" s="103">
        <f t="shared" si="30"/>
        <v>12.01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40.28</v>
      </c>
      <c r="I59" s="64">
        <f t="shared" si="24"/>
        <v>10.07</v>
      </c>
      <c r="J59" s="64">
        <f>ROUND((0.06*1.2)*0.95,2)</f>
        <v>7.0000000000000007E-2</v>
      </c>
      <c r="K59" s="100">
        <f t="shared" si="43"/>
        <v>3.52</v>
      </c>
      <c r="L59" s="64">
        <f t="shared" si="44"/>
        <v>0.77439999999999998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11.139384999999999</v>
      </c>
      <c r="P59" s="45">
        <f t="shared" si="10"/>
        <v>0.54</v>
      </c>
      <c r="Q59" s="64">
        <f t="shared" si="47"/>
        <v>11.679385</v>
      </c>
      <c r="R59" s="64">
        <f t="shared" si="48"/>
        <v>11.683333333333334</v>
      </c>
      <c r="S59" s="64">
        <f t="shared" si="49"/>
        <v>2.3366666666666664</v>
      </c>
      <c r="T59" s="103">
        <f t="shared" si="30"/>
        <v>14.02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40.28</v>
      </c>
      <c r="I62" s="64">
        <f>ROUND(H62*$I$10,2)</f>
        <v>10.07</v>
      </c>
      <c r="J62" s="64">
        <f>ROUND(0.53*0.95,2)</f>
        <v>0.5</v>
      </c>
      <c r="K62" s="100">
        <f>ROUND((H62+I62)*J62,2)</f>
        <v>25.18</v>
      </c>
      <c r="L62" s="64">
        <f t="shared" ref="L62:L64" si="51">(K62*$L$10)</f>
        <v>5.5396000000000001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79.612349999999992</v>
      </c>
      <c r="P62" s="45">
        <f t="shared" si="10"/>
        <v>3.83</v>
      </c>
      <c r="Q62" s="64">
        <f>SUM(O62+P62)</f>
        <v>83.44234999999999</v>
      </c>
      <c r="R62" s="64">
        <f t="shared" ref="R62:R64" si="53">+T62-S62</f>
        <v>83.441666666666663</v>
      </c>
      <c r="S62" s="64">
        <f t="shared" ref="S62:S64" si="54">+T62/6</f>
        <v>16.688333333333333</v>
      </c>
      <c r="T62" s="103">
        <f>ROUND(Q62*$T$10,2)</f>
        <v>100.13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40.28</v>
      </c>
      <c r="I63" s="64">
        <f>ROUND(H63*$I$10,2)</f>
        <v>10.07</v>
      </c>
      <c r="J63" s="64">
        <f>ROUND(0.3*0.95,2)</f>
        <v>0.28999999999999998</v>
      </c>
      <c r="K63" s="100">
        <f>ROUND((H63+I63)*J63,2)</f>
        <v>14.6</v>
      </c>
      <c r="L63" s="64">
        <f t="shared" si="51"/>
        <v>3.2119999999999997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46.169794999999993</v>
      </c>
      <c r="P63" s="45">
        <f t="shared" si="10"/>
        <v>2.2200000000000002</v>
      </c>
      <c r="Q63" s="64">
        <f>SUM(O63+P63)</f>
        <v>48.389794999999992</v>
      </c>
      <c r="R63" s="64">
        <f t="shared" si="53"/>
        <v>48.391666666666666</v>
      </c>
      <c r="S63" s="64">
        <f t="shared" si="54"/>
        <v>9.6783333333333328</v>
      </c>
      <c r="T63" s="103">
        <f>ROUND(Q63*$T$10,2)</f>
        <v>58.07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40.28</v>
      </c>
      <c r="I64" s="64">
        <f>ROUND(H64*$I$10,2)</f>
        <v>10.07</v>
      </c>
      <c r="J64" s="64">
        <f>ROUND(0.09*0.95,2)</f>
        <v>0.09</v>
      </c>
      <c r="K64" s="100">
        <f>ROUND((H64+I64)*J64,2)</f>
        <v>4.53</v>
      </c>
      <c r="L64" s="64">
        <f t="shared" si="51"/>
        <v>0.99660000000000004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14.327294999999999</v>
      </c>
      <c r="P64" s="45">
        <f t="shared" si="10"/>
        <v>0.69</v>
      </c>
      <c r="Q64" s="64">
        <f>SUM(O64+P64)</f>
        <v>15.017294999999999</v>
      </c>
      <c r="R64" s="64">
        <f t="shared" si="53"/>
        <v>15.016666666666666</v>
      </c>
      <c r="S64" s="64">
        <f t="shared" si="54"/>
        <v>3.0033333333333334</v>
      </c>
      <c r="T64" s="103">
        <f>ROUND(Q64*$T$10,2)</f>
        <v>18.02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40.28</v>
      </c>
      <c r="I67" s="64">
        <f t="shared" ref="I67:I93" si="56">ROUND(H67*$I$10,2)</f>
        <v>10.07</v>
      </c>
      <c r="J67" s="64">
        <f>ROUND((0.53*1.2)*0.95,2)</f>
        <v>0.6</v>
      </c>
      <c r="K67" s="100">
        <f>ROUND((H67+I67)*J67,2)</f>
        <v>30.21</v>
      </c>
      <c r="L67" s="64">
        <f t="shared" ref="L67:L69" si="57">(K67*$L$10)</f>
        <v>6.6462000000000003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95.527500000000003</v>
      </c>
      <c r="P67" s="45">
        <f t="shared" si="10"/>
        <v>4.59</v>
      </c>
      <c r="Q67" s="64">
        <f>SUM(O67+P67)</f>
        <v>100.11750000000001</v>
      </c>
      <c r="R67" s="64">
        <f t="shared" ref="R67:R69" si="59">+T67-S67</f>
        <v>100.11666666666667</v>
      </c>
      <c r="S67" s="64">
        <f t="shared" ref="S67:S69" si="60">+T67/6</f>
        <v>20.023333333333333</v>
      </c>
      <c r="T67" s="103">
        <f t="shared" ref="T67:T93" si="61">ROUND(Q67*$T$10,2)</f>
        <v>120.14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40.28</v>
      </c>
      <c r="I68" s="64">
        <f t="shared" si="56"/>
        <v>10.07</v>
      </c>
      <c r="J68" s="64">
        <f>ROUND((0.3*1.2)*0.95,2)</f>
        <v>0.34</v>
      </c>
      <c r="K68" s="100">
        <f>ROUND((H68+I68)*J68,2)</f>
        <v>17.12</v>
      </c>
      <c r="L68" s="64">
        <f t="shared" si="57"/>
        <v>3.7664000000000004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54.133470000000003</v>
      </c>
      <c r="P68" s="45">
        <f t="shared" si="10"/>
        <v>2.6</v>
      </c>
      <c r="Q68" s="64">
        <f>SUM(O68+P68)</f>
        <v>56.733470000000004</v>
      </c>
      <c r="R68" s="64">
        <f t="shared" si="59"/>
        <v>56.733333333333334</v>
      </c>
      <c r="S68" s="64">
        <f t="shared" si="60"/>
        <v>11.346666666666666</v>
      </c>
      <c r="T68" s="103">
        <f t="shared" si="61"/>
        <v>68.08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40.28</v>
      </c>
      <c r="I69" s="64">
        <f t="shared" si="56"/>
        <v>10.07</v>
      </c>
      <c r="J69" s="64">
        <f>ROUND((0.09*1.2)*0.95,2)</f>
        <v>0.1</v>
      </c>
      <c r="K69" s="100">
        <f>ROUND((H69+I69)*J69,2)</f>
        <v>5.04</v>
      </c>
      <c r="L69" s="64">
        <f t="shared" si="57"/>
        <v>1.1088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15.927349999999999</v>
      </c>
      <c r="P69" s="45">
        <f t="shared" si="10"/>
        <v>0.77</v>
      </c>
      <c r="Q69" s="64">
        <f>SUM(O69+P69)</f>
        <v>16.69735</v>
      </c>
      <c r="R69" s="64">
        <f t="shared" si="59"/>
        <v>16.7</v>
      </c>
      <c r="S69" s="64">
        <f t="shared" si="60"/>
        <v>3.34</v>
      </c>
      <c r="T69" s="103">
        <f t="shared" si="61"/>
        <v>20.04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42.74</v>
      </c>
      <c r="I72" s="64">
        <f t="shared" si="56"/>
        <v>10.69</v>
      </c>
      <c r="J72" s="64">
        <f>ROUND(0.5*0.95,2)</f>
        <v>0.48</v>
      </c>
      <c r="K72" s="100">
        <f>ROUND((H72+I72)*J72,2)</f>
        <v>25.65</v>
      </c>
      <c r="L72" s="64">
        <f t="shared" ref="L72:L73" si="62">(K72*$L$10)</f>
        <v>5.6429999999999998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78.230040000000002</v>
      </c>
      <c r="P72" s="45">
        <f t="shared" si="10"/>
        <v>3.67</v>
      </c>
      <c r="Q72" s="64">
        <f>SUM(O72+P72)</f>
        <v>81.900040000000004</v>
      </c>
      <c r="R72" s="64">
        <f t="shared" ref="R72:R73" si="64">+T72-S72</f>
        <v>81.900000000000006</v>
      </c>
      <c r="S72" s="64">
        <f t="shared" ref="S72:S73" si="65">+T72/6</f>
        <v>16.38</v>
      </c>
      <c r="T72" s="103">
        <f t="shared" si="61"/>
        <v>98.28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42.74</v>
      </c>
      <c r="I73" s="64">
        <f t="shared" si="56"/>
        <v>10.69</v>
      </c>
      <c r="J73" s="64">
        <f>ROUND(1.4*0.95,2)</f>
        <v>1.33</v>
      </c>
      <c r="K73" s="100">
        <f>ROUND((H73+I73)*J73,2)</f>
        <v>71.06</v>
      </c>
      <c r="L73" s="64">
        <f t="shared" si="62"/>
        <v>15.6332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216.74791500000001</v>
      </c>
      <c r="P73" s="45">
        <f t="shared" si="10"/>
        <v>10.17</v>
      </c>
      <c r="Q73" s="64">
        <f>SUM(O73+P73)</f>
        <v>226.91791499999999</v>
      </c>
      <c r="R73" s="64">
        <f t="shared" si="64"/>
        <v>226.91666666666669</v>
      </c>
      <c r="S73" s="64">
        <f t="shared" si="65"/>
        <v>45.383333333333333</v>
      </c>
      <c r="T73" s="103">
        <f t="shared" si="61"/>
        <v>272.3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42.74</v>
      </c>
      <c r="I75" s="64">
        <f t="shared" si="56"/>
        <v>10.69</v>
      </c>
      <c r="J75" s="64">
        <f>ROUND(0.5*0.95,2)</f>
        <v>0.48</v>
      </c>
      <c r="K75" s="100">
        <f>ROUND((H75+I75)*J75,2)</f>
        <v>25.65</v>
      </c>
      <c r="L75" s="64">
        <f t="shared" ref="L75:L76" si="66">(K75*$L$10)</f>
        <v>5.6429999999999998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78.230040000000002</v>
      </c>
      <c r="P75" s="45">
        <f t="shared" si="10"/>
        <v>3.67</v>
      </c>
      <c r="Q75" s="64">
        <f>SUM(O75+P75)</f>
        <v>81.900040000000004</v>
      </c>
      <c r="R75" s="64">
        <f t="shared" ref="R75:R76" si="68">+T75-S75</f>
        <v>81.900000000000006</v>
      </c>
      <c r="S75" s="64">
        <f t="shared" ref="S75:S76" si="69">+T75/6</f>
        <v>16.38</v>
      </c>
      <c r="T75" s="103">
        <f t="shared" si="61"/>
        <v>98.28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42.74</v>
      </c>
      <c r="I76" s="64">
        <f t="shared" si="56"/>
        <v>10.69</v>
      </c>
      <c r="J76" s="64">
        <f>ROUND(1.6*0.95,2)</f>
        <v>1.52</v>
      </c>
      <c r="K76" s="100">
        <f>ROUND((H76+I76)*J76,2)</f>
        <v>81.209999999999994</v>
      </c>
      <c r="L76" s="64">
        <f t="shared" si="66"/>
        <v>17.866199999999999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247.71016</v>
      </c>
      <c r="P76" s="45">
        <f t="shared" si="10"/>
        <v>11.63</v>
      </c>
      <c r="Q76" s="64">
        <f>SUM(O76+P76)</f>
        <v>259.34016000000003</v>
      </c>
      <c r="R76" s="64">
        <f t="shared" si="68"/>
        <v>259.34166666666664</v>
      </c>
      <c r="S76" s="64">
        <f t="shared" si="69"/>
        <v>51.868333333333332</v>
      </c>
      <c r="T76" s="103">
        <f t="shared" si="61"/>
        <v>311.20999999999998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42.74</v>
      </c>
      <c r="I78" s="64">
        <f t="shared" si="56"/>
        <v>10.69</v>
      </c>
      <c r="J78" s="64">
        <f>ROUND(1.38*0.95,2)</f>
        <v>1.31</v>
      </c>
      <c r="K78" s="100">
        <f>ROUND((H78+I78)*J78,2)</f>
        <v>69.989999999999995</v>
      </c>
      <c r="L78" s="64">
        <f t="shared" ref="L78:L81" si="70">(K78*$L$10)</f>
        <v>15.397799999999998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213.486805</v>
      </c>
      <c r="P78" s="45">
        <f t="shared" si="10"/>
        <v>10.02</v>
      </c>
      <c r="Q78" s="64">
        <f>SUM(O78+P78)</f>
        <v>223.50680500000001</v>
      </c>
      <c r="R78" s="64">
        <f t="shared" ref="R78:R81" si="72">+T78-S78</f>
        <v>223.50833333333333</v>
      </c>
      <c r="S78" s="64">
        <f t="shared" ref="S78:S81" si="73">+T78/6</f>
        <v>44.701666666666661</v>
      </c>
      <c r="T78" s="103">
        <f t="shared" si="61"/>
        <v>268.20999999999998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42.74</v>
      </c>
      <c r="I79" s="64">
        <f t="shared" si="56"/>
        <v>10.69</v>
      </c>
      <c r="J79" s="64">
        <f>ROUND(1.68*0.95,2)</f>
        <v>1.6</v>
      </c>
      <c r="K79" s="100">
        <f>ROUND((H79+I79)*J79,2)</f>
        <v>85.49</v>
      </c>
      <c r="L79" s="64">
        <f t="shared" si="70"/>
        <v>18.8078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260.75459999999998</v>
      </c>
      <c r="P79" s="45">
        <f t="shared" si="10"/>
        <v>12.24</v>
      </c>
      <c r="Q79" s="64">
        <f>SUM(O79+P79)</f>
        <v>272.99459999999999</v>
      </c>
      <c r="R79" s="64">
        <f t="shared" si="72"/>
        <v>272.99166666666667</v>
      </c>
      <c r="S79" s="64">
        <f t="shared" si="73"/>
        <v>54.598333333333329</v>
      </c>
      <c r="T79" s="103">
        <f t="shared" si="61"/>
        <v>327.58999999999997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42.74</v>
      </c>
      <c r="I80" s="64">
        <f t="shared" si="56"/>
        <v>10.69</v>
      </c>
      <c r="J80" s="64">
        <f>ROUND(1.91*0.95,2)</f>
        <v>1.81</v>
      </c>
      <c r="K80" s="100">
        <f>ROUND((H80+I80)*J80,2)</f>
        <v>96.71</v>
      </c>
      <c r="L80" s="64">
        <f t="shared" si="70"/>
        <v>21.276199999999999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294.97795500000001</v>
      </c>
      <c r="P80" s="45">
        <f t="shared" si="10"/>
        <v>13.85</v>
      </c>
      <c r="Q80" s="64">
        <f>SUM(O80+P80)</f>
        <v>308.82795500000003</v>
      </c>
      <c r="R80" s="64">
        <f t="shared" si="72"/>
        <v>308.82499999999999</v>
      </c>
      <c r="S80" s="64">
        <f t="shared" si="73"/>
        <v>61.764999999999993</v>
      </c>
      <c r="T80" s="103">
        <f t="shared" si="61"/>
        <v>370.59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42.74</v>
      </c>
      <c r="I81" s="64">
        <f t="shared" si="56"/>
        <v>10.69</v>
      </c>
      <c r="J81" s="64">
        <f>ROUND(2.2*0.95,2)</f>
        <v>2.09</v>
      </c>
      <c r="K81" s="100">
        <f>ROUND((H81+I81)*J81,2)</f>
        <v>111.67</v>
      </c>
      <c r="L81" s="64">
        <f t="shared" si="70"/>
        <v>24.567399999999999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340.60909499999997</v>
      </c>
      <c r="P81" s="45">
        <f t="shared" si="10"/>
        <v>15.99</v>
      </c>
      <c r="Q81" s="64">
        <f>SUM(O81+P81)</f>
        <v>356.59909499999998</v>
      </c>
      <c r="R81" s="64">
        <f t="shared" si="72"/>
        <v>356.6</v>
      </c>
      <c r="S81" s="64">
        <f t="shared" si="73"/>
        <v>71.320000000000007</v>
      </c>
      <c r="T81" s="103">
        <f t="shared" si="61"/>
        <v>427.92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42.74</v>
      </c>
      <c r="I83" s="64">
        <f t="shared" si="56"/>
        <v>10.69</v>
      </c>
      <c r="J83" s="64">
        <f>ROUND(0.57*0.95,2)</f>
        <v>0.54</v>
      </c>
      <c r="K83" s="100">
        <f>ROUND((H83+I83)*J83,2)</f>
        <v>28.85</v>
      </c>
      <c r="L83" s="64">
        <f t="shared" ref="L83:L85" si="74">(K83*$L$10)</f>
        <v>6.3470000000000004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88.001170000000002</v>
      </c>
      <c r="P83" s="45">
        <f t="shared" si="10"/>
        <v>4.13</v>
      </c>
      <c r="Q83" s="64">
        <f>SUM(O83+P83)</f>
        <v>92.131169999999997</v>
      </c>
      <c r="R83" s="64">
        <f t="shared" ref="R83:R85" si="76">+T83-S83</f>
        <v>92.13333333333334</v>
      </c>
      <c r="S83" s="64">
        <f t="shared" ref="S83:S85" si="77">+T83/6</f>
        <v>18.426666666666666</v>
      </c>
      <c r="T83" s="103">
        <f t="shared" si="61"/>
        <v>110.56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42.74</v>
      </c>
      <c r="I84" s="64">
        <f t="shared" si="56"/>
        <v>10.69</v>
      </c>
      <c r="J84" s="64">
        <f>ROUND(0.62*0.95,2)</f>
        <v>0.59</v>
      </c>
      <c r="K84" s="100">
        <f>ROUND((H84+I84)*J84,2)</f>
        <v>31.52</v>
      </c>
      <c r="L84" s="64">
        <f t="shared" si="74"/>
        <v>6.9344000000000001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96.147845000000004</v>
      </c>
      <c r="P84" s="45">
        <f t="shared" si="10"/>
        <v>4.51</v>
      </c>
      <c r="Q84" s="64">
        <f>SUM(O84+P84)</f>
        <v>100.65784500000001</v>
      </c>
      <c r="R84" s="64">
        <f t="shared" si="76"/>
        <v>100.65833333333333</v>
      </c>
      <c r="S84" s="64">
        <f t="shared" si="77"/>
        <v>20.131666666666668</v>
      </c>
      <c r="T84" s="103">
        <f t="shared" si="61"/>
        <v>120.79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42.74</v>
      </c>
      <c r="I85" s="64">
        <f t="shared" si="56"/>
        <v>10.69</v>
      </c>
      <c r="J85" s="64">
        <f>ROUND(0.83*0.95,2)</f>
        <v>0.79</v>
      </c>
      <c r="K85" s="100">
        <f>ROUND((H85+I85)*J85,2)</f>
        <v>42.21</v>
      </c>
      <c r="L85" s="64">
        <f t="shared" si="74"/>
        <v>9.2862000000000009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128.746745</v>
      </c>
      <c r="P85" s="45">
        <f t="shared" si="10"/>
        <v>6.04</v>
      </c>
      <c r="Q85" s="64">
        <f>SUM(O85+P85)</f>
        <v>134.786745</v>
      </c>
      <c r="R85" s="64">
        <f t="shared" si="76"/>
        <v>134.78333333333333</v>
      </c>
      <c r="S85" s="64">
        <f t="shared" si="77"/>
        <v>26.956666666666667</v>
      </c>
      <c r="T85" s="103">
        <f t="shared" si="61"/>
        <v>161.74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42.74</v>
      </c>
      <c r="I87" s="64">
        <f t="shared" si="56"/>
        <v>10.69</v>
      </c>
      <c r="J87" s="64">
        <f>ROUND((0.25*1.2)*0.95,2)</f>
        <v>0.28999999999999998</v>
      </c>
      <c r="K87" s="100">
        <f>ROUND((H87+I87)*J87,2)</f>
        <v>15.49</v>
      </c>
      <c r="L87" s="64">
        <f>(K87*$L$10)</f>
        <v>3.4077999999999999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47.255595</v>
      </c>
      <c r="P87" s="45">
        <f t="shared" ref="P87:P150" si="79">ROUND(J87*$P$10,2)</f>
        <v>2.2200000000000002</v>
      </c>
      <c r="Q87" s="64">
        <f>SUM(O87+P87)</f>
        <v>49.475594999999998</v>
      </c>
      <c r="R87" s="64">
        <f>+T87-S87</f>
        <v>49.474999999999994</v>
      </c>
      <c r="S87" s="64">
        <f>+T87/6</f>
        <v>9.8949999999999996</v>
      </c>
      <c r="T87" s="103">
        <f t="shared" si="61"/>
        <v>59.37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42.74</v>
      </c>
      <c r="I89" s="64">
        <f t="shared" si="56"/>
        <v>10.69</v>
      </c>
      <c r="J89" s="64">
        <f>ROUND((0.5*1.2)*0.95,2)</f>
        <v>0.56999999999999995</v>
      </c>
      <c r="K89" s="100">
        <f>ROUND((H89+I89)*J89,2)</f>
        <v>30.46</v>
      </c>
      <c r="L89" s="64">
        <f t="shared" ref="L89:L90" si="80">(K89*$L$10)</f>
        <v>6.7012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92.898934999999994</v>
      </c>
      <c r="P89" s="45">
        <f t="shared" si="79"/>
        <v>4.3600000000000003</v>
      </c>
      <c r="Q89" s="64">
        <f>SUM(O89+P89)</f>
        <v>97.258934999999994</v>
      </c>
      <c r="R89" s="64">
        <f t="shared" ref="R89:R90" si="82">+T89-S89</f>
        <v>97.258333333333326</v>
      </c>
      <c r="S89" s="64">
        <f t="shared" ref="S89:S90" si="83">+T89/6</f>
        <v>19.451666666666664</v>
      </c>
      <c r="T89" s="103">
        <f t="shared" si="61"/>
        <v>116.71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42.74</v>
      </c>
      <c r="I90" s="64">
        <f t="shared" si="56"/>
        <v>10.69</v>
      </c>
      <c r="J90" s="64">
        <f>ROUND((1.4*1.2)*0.95,2)</f>
        <v>1.6</v>
      </c>
      <c r="K90" s="100">
        <f>ROUND((H90+I90)*J90,2)</f>
        <v>85.49</v>
      </c>
      <c r="L90" s="64">
        <f t="shared" si="80"/>
        <v>18.8078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260.75459999999998</v>
      </c>
      <c r="P90" s="45">
        <f t="shared" si="79"/>
        <v>12.24</v>
      </c>
      <c r="Q90" s="64">
        <f>SUM(O90+P90)</f>
        <v>272.99459999999999</v>
      </c>
      <c r="R90" s="64">
        <f t="shared" si="82"/>
        <v>272.99166666666667</v>
      </c>
      <c r="S90" s="64">
        <f t="shared" si="83"/>
        <v>54.598333333333329</v>
      </c>
      <c r="T90" s="103">
        <f t="shared" si="61"/>
        <v>327.58999999999997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42.74</v>
      </c>
      <c r="I92" s="64">
        <f t="shared" si="56"/>
        <v>10.69</v>
      </c>
      <c r="J92" s="64">
        <f>ROUND((0.5*1.2)*0.95,2)</f>
        <v>0.56999999999999995</v>
      </c>
      <c r="K92" s="100">
        <f>ROUND((H92+I92)*J92,2)</f>
        <v>30.46</v>
      </c>
      <c r="L92" s="64">
        <f t="shared" ref="L92:L93" si="84">(K92*$L$10)</f>
        <v>6.7012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92.898934999999994</v>
      </c>
      <c r="P92" s="45">
        <f t="shared" si="79"/>
        <v>4.3600000000000003</v>
      </c>
      <c r="Q92" s="64">
        <f>SUM(O92+P92)</f>
        <v>97.258934999999994</v>
      </c>
      <c r="R92" s="64">
        <f t="shared" ref="R92:R93" si="86">+T92-S92</f>
        <v>97.258333333333326</v>
      </c>
      <c r="S92" s="64">
        <f t="shared" ref="S92:S93" si="87">+T92/6</f>
        <v>19.451666666666664</v>
      </c>
      <c r="T92" s="103">
        <f t="shared" si="61"/>
        <v>116.71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42.74</v>
      </c>
      <c r="I93" s="64">
        <f t="shared" si="56"/>
        <v>10.69</v>
      </c>
      <c r="J93" s="64">
        <f>ROUND((1.6*1.2)*0.95,2)</f>
        <v>1.82</v>
      </c>
      <c r="K93" s="100">
        <f>ROUND((H93+I93)*J93,2)</f>
        <v>97.24</v>
      </c>
      <c r="L93" s="64">
        <f t="shared" si="84"/>
        <v>21.392799999999998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296.60240999999996</v>
      </c>
      <c r="P93" s="45">
        <f t="shared" si="79"/>
        <v>13.92</v>
      </c>
      <c r="Q93" s="64">
        <f>SUM(O93+P93)</f>
        <v>310.52240999999998</v>
      </c>
      <c r="R93" s="64">
        <f t="shared" si="86"/>
        <v>310.52499999999998</v>
      </c>
      <c r="S93" s="64">
        <f t="shared" si="87"/>
        <v>62.104999999999997</v>
      </c>
      <c r="T93" s="103">
        <f t="shared" si="61"/>
        <v>372.63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47.68</v>
      </c>
      <c r="I95" s="64">
        <f>ROUND(H95*$I$10,2)</f>
        <v>11.92</v>
      </c>
      <c r="J95" s="64">
        <f>ROUND(0.38*0.95,2)</f>
        <v>0.36</v>
      </c>
      <c r="K95" s="100">
        <f>ROUND((H95+I95)*J95,2)</f>
        <v>21.46</v>
      </c>
      <c r="L95" s="64">
        <f t="shared" ref="L95:L96" si="88">(K95*$L$10)</f>
        <v>4.7212000000000005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61.383980000000001</v>
      </c>
      <c r="P95" s="45">
        <f t="shared" si="79"/>
        <v>2.75</v>
      </c>
      <c r="Q95" s="64">
        <f>SUM(O95+P95)</f>
        <v>64.133980000000008</v>
      </c>
      <c r="R95" s="64">
        <f t="shared" ref="R95:R96" si="90">+T95-S95</f>
        <v>64.133333333333326</v>
      </c>
      <c r="S95" s="64">
        <f t="shared" ref="S95:S96" si="91">+T95/6</f>
        <v>12.826666666666666</v>
      </c>
      <c r="T95" s="103">
        <f t="shared" ref="T95:T96" si="92">ROUND(Q95*$T$10,2)</f>
        <v>76.959999999999994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47.68</v>
      </c>
      <c r="I96" s="64">
        <f>ROUND(H96*$I$10,2)</f>
        <v>11.92</v>
      </c>
      <c r="J96" s="64">
        <f>ROUND(0.32*0.95,2)</f>
        <v>0.3</v>
      </c>
      <c r="K96" s="100">
        <f>ROUND((H96+I96)*J96,2)</f>
        <v>17.88</v>
      </c>
      <c r="L96" s="64">
        <f t="shared" si="88"/>
        <v>3.9335999999999998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51.149249999999995</v>
      </c>
      <c r="P96" s="45">
        <f t="shared" si="79"/>
        <v>2.2999999999999998</v>
      </c>
      <c r="Q96" s="64">
        <f>SUM(O96+P96)</f>
        <v>53.449249999999992</v>
      </c>
      <c r="R96" s="64">
        <f t="shared" si="90"/>
        <v>53.45</v>
      </c>
      <c r="S96" s="64">
        <f t="shared" si="91"/>
        <v>10.69</v>
      </c>
      <c r="T96" s="103">
        <f t="shared" si="92"/>
        <v>64.14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59.18</v>
      </c>
      <c r="I98" s="64">
        <f t="shared" ref="I98:I101" si="93">ROUND(H98*$I$10,2)</f>
        <v>14.8</v>
      </c>
      <c r="J98" s="64">
        <f>ROUND((1.5*0.95)/100,2)</f>
        <v>0.01</v>
      </c>
      <c r="K98" s="100">
        <f>ROUND((H98+I98)*J98,2)</f>
        <v>0.74</v>
      </c>
      <c r="L98" s="64">
        <f t="shared" ref="L98:L101" si="94">(K98*$L$10)</f>
        <v>0.1628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1.880655</v>
      </c>
      <c r="P98" s="45">
        <f t="shared" si="79"/>
        <v>0.08</v>
      </c>
      <c r="Q98" s="64">
        <f>SUM(O98+P98)</f>
        <v>1.960655</v>
      </c>
      <c r="R98" s="64">
        <f t="shared" ref="R98:R101" si="96">+T98-S98</f>
        <v>1.9583333333333335</v>
      </c>
      <c r="S98" s="64">
        <f t="shared" ref="S98:S101" si="97">+T98/6</f>
        <v>0.39166666666666666</v>
      </c>
      <c r="T98" s="103">
        <f t="shared" ref="T98:T101" si="98">ROUND(Q98*$T$10,2)</f>
        <v>2.35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59.18</v>
      </c>
      <c r="I99" s="64">
        <f t="shared" si="93"/>
        <v>14.8</v>
      </c>
      <c r="J99" s="64">
        <f>ROUND((3.9*0.95)/100,2)</f>
        <v>0.04</v>
      </c>
      <c r="K99" s="100">
        <f>ROUND((H99+I99)*J99,2)</f>
        <v>2.96</v>
      </c>
      <c r="L99" s="64">
        <f t="shared" si="94"/>
        <v>0.6512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7.5226199999999999</v>
      </c>
      <c r="P99" s="45">
        <f t="shared" si="79"/>
        <v>0.31</v>
      </c>
      <c r="Q99" s="64">
        <f>SUM(O99+P99)</f>
        <v>7.8326199999999995</v>
      </c>
      <c r="R99" s="64">
        <f t="shared" si="96"/>
        <v>7.8333333333333339</v>
      </c>
      <c r="S99" s="64">
        <f t="shared" si="97"/>
        <v>1.5666666666666667</v>
      </c>
      <c r="T99" s="103">
        <f t="shared" si="98"/>
        <v>9.4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49.32</v>
      </c>
      <c r="I100" s="44">
        <f t="shared" si="93"/>
        <v>12.33</v>
      </c>
      <c r="J100" s="44">
        <f>ROUND(1.5*0.95,2)</f>
        <v>1.43</v>
      </c>
      <c r="K100" s="43">
        <f>ROUND((H100+I100)*J100,2)</f>
        <v>88.16</v>
      </c>
      <c r="L100" s="44">
        <f t="shared" si="94"/>
        <v>19.395199999999999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247.388465</v>
      </c>
      <c r="P100" s="45">
        <f t="shared" si="79"/>
        <v>10.94</v>
      </c>
      <c r="Q100" s="44">
        <f>SUM(O100+P100)</f>
        <v>258.32846499999999</v>
      </c>
      <c r="R100" s="44">
        <f t="shared" si="96"/>
        <v>258.32499999999999</v>
      </c>
      <c r="S100" s="44">
        <f t="shared" si="97"/>
        <v>51.664999999999999</v>
      </c>
      <c r="T100" s="65">
        <f t="shared" si="98"/>
        <v>309.99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45.21</v>
      </c>
      <c r="I101" s="64">
        <f t="shared" si="93"/>
        <v>11.3</v>
      </c>
      <c r="J101" s="64">
        <f>ROUND(0.13*0.95,2)</f>
        <v>0.12</v>
      </c>
      <c r="K101" s="100">
        <f>ROUND((H101+I101)*J101,2)</f>
        <v>6.78</v>
      </c>
      <c r="L101" s="64">
        <f t="shared" si="94"/>
        <v>1.4916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20.005859999999998</v>
      </c>
      <c r="P101" s="45">
        <f t="shared" si="79"/>
        <v>0.92</v>
      </c>
      <c r="Q101" s="64">
        <f>SUM(O101+P101)</f>
        <v>20.92586</v>
      </c>
      <c r="R101" s="64">
        <f t="shared" si="96"/>
        <v>20.925000000000001</v>
      </c>
      <c r="S101" s="64">
        <f t="shared" si="97"/>
        <v>4.1849999999999996</v>
      </c>
      <c r="T101" s="103">
        <f t="shared" si="98"/>
        <v>25.11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45.21</v>
      </c>
      <c r="I105" s="44">
        <f>ROUND(H105*$I$10,2)</f>
        <v>11.3</v>
      </c>
      <c r="J105" s="44">
        <f>ROUND(0.6*0.95,2)</f>
        <v>0.56999999999999995</v>
      </c>
      <c r="K105" s="43">
        <f t="shared" ref="K105:K112" si="100">ROUND((H105+I105)*J105,2)</f>
        <v>32.21</v>
      </c>
      <c r="L105" s="44">
        <f t="shared" ref="L105:L112" si="101">(K105*$L$10)</f>
        <v>7.0861999999999998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95.033934999999985</v>
      </c>
      <c r="P105" s="45">
        <f t="shared" si="79"/>
        <v>4.3600000000000003</v>
      </c>
      <c r="Q105" s="44">
        <f t="shared" ref="Q105:Q112" si="104">SUM(O105+P105)</f>
        <v>99.393934999999985</v>
      </c>
      <c r="R105" s="44">
        <f t="shared" ref="R105:R112" si="105">+T105-S105</f>
        <v>99.391666666666666</v>
      </c>
      <c r="S105" s="44">
        <f t="shared" ref="S105:S112" si="106">+T105/6</f>
        <v>19.878333333333334</v>
      </c>
      <c r="T105" s="65">
        <f t="shared" ref="T105:T112" si="107">ROUND(Q105*$T$10,2)</f>
        <v>119.27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45.21</v>
      </c>
      <c r="I106" s="44">
        <f t="shared" ref="I106:I112" si="109">ROUND(H106*$I$10,2)</f>
        <v>11.3</v>
      </c>
      <c r="J106" s="44">
        <f>ROUND((0.6*1.8)*0.95,2)</f>
        <v>1.03</v>
      </c>
      <c r="K106" s="43">
        <f t="shared" si="100"/>
        <v>58.21</v>
      </c>
      <c r="L106" s="44">
        <f t="shared" si="101"/>
        <v>12.8062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171.735265</v>
      </c>
      <c r="P106" s="45">
        <f t="shared" si="79"/>
        <v>7.88</v>
      </c>
      <c r="Q106" s="44">
        <f t="shared" si="104"/>
        <v>179.61526499999999</v>
      </c>
      <c r="R106" s="44">
        <f t="shared" si="105"/>
        <v>179.61666666666667</v>
      </c>
      <c r="S106" s="44">
        <f t="shared" si="106"/>
        <v>35.923333333333332</v>
      </c>
      <c r="T106" s="65">
        <f t="shared" si="107"/>
        <v>215.54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45.21</v>
      </c>
      <c r="I107" s="44">
        <f t="shared" si="109"/>
        <v>11.3</v>
      </c>
      <c r="J107" s="44">
        <f>ROUND(0.9*0.95,2)</f>
        <v>0.86</v>
      </c>
      <c r="K107" s="43">
        <f t="shared" si="100"/>
        <v>48.6</v>
      </c>
      <c r="L107" s="44">
        <f t="shared" si="101"/>
        <v>10.692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143.38753</v>
      </c>
      <c r="P107" s="45">
        <f t="shared" si="79"/>
        <v>6.58</v>
      </c>
      <c r="Q107" s="44">
        <f t="shared" si="104"/>
        <v>149.96753000000001</v>
      </c>
      <c r="R107" s="44">
        <f t="shared" si="105"/>
        <v>149.96666666666667</v>
      </c>
      <c r="S107" s="44">
        <f t="shared" si="106"/>
        <v>29.993333333333336</v>
      </c>
      <c r="T107" s="65">
        <f t="shared" si="107"/>
        <v>179.96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45.21</v>
      </c>
      <c r="I108" s="44">
        <f t="shared" si="109"/>
        <v>11.3</v>
      </c>
      <c r="J108" s="44">
        <f>ROUND((0.9*1.8)*0.95,2)</f>
        <v>1.54</v>
      </c>
      <c r="K108" s="43">
        <f t="shared" si="100"/>
        <v>87.03</v>
      </c>
      <c r="L108" s="44">
        <f t="shared" si="101"/>
        <v>19.146599999999999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256.76626999999996</v>
      </c>
      <c r="P108" s="45">
        <f t="shared" si="79"/>
        <v>11.78</v>
      </c>
      <c r="Q108" s="44">
        <f t="shared" si="104"/>
        <v>268.54626999999994</v>
      </c>
      <c r="R108" s="44">
        <f t="shared" si="105"/>
        <v>268.55</v>
      </c>
      <c r="S108" s="44">
        <f t="shared" si="106"/>
        <v>53.71</v>
      </c>
      <c r="T108" s="65">
        <f t="shared" si="107"/>
        <v>322.26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45.21</v>
      </c>
      <c r="I109" s="44">
        <f t="shared" si="109"/>
        <v>11.3</v>
      </c>
      <c r="J109" s="44">
        <f>ROUND(1.2*0.95,2)</f>
        <v>1.1399999999999999</v>
      </c>
      <c r="K109" s="43">
        <f t="shared" si="100"/>
        <v>64.42</v>
      </c>
      <c r="L109" s="44">
        <f t="shared" si="101"/>
        <v>14.1724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190.06786999999997</v>
      </c>
      <c r="P109" s="45">
        <f t="shared" si="79"/>
        <v>8.7200000000000006</v>
      </c>
      <c r="Q109" s="44">
        <f t="shared" si="104"/>
        <v>198.78786999999997</v>
      </c>
      <c r="R109" s="44">
        <f t="shared" si="105"/>
        <v>198.79166666666669</v>
      </c>
      <c r="S109" s="44">
        <f t="shared" si="106"/>
        <v>39.758333333333333</v>
      </c>
      <c r="T109" s="65">
        <f t="shared" si="107"/>
        <v>238.55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45.21</v>
      </c>
      <c r="I110" s="44">
        <f t="shared" si="109"/>
        <v>11.3</v>
      </c>
      <c r="J110" s="44">
        <f>ROUND((1.2*1.8)*0.95,2)</f>
        <v>2.0499999999999998</v>
      </c>
      <c r="K110" s="43">
        <f t="shared" si="100"/>
        <v>115.85</v>
      </c>
      <c r="L110" s="44">
        <f t="shared" si="101"/>
        <v>25.486999999999998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341.79727499999996</v>
      </c>
      <c r="P110" s="45">
        <f t="shared" si="79"/>
        <v>15.68</v>
      </c>
      <c r="Q110" s="44">
        <f t="shared" si="104"/>
        <v>357.47727499999996</v>
      </c>
      <c r="R110" s="44">
        <f t="shared" si="105"/>
        <v>357.47500000000002</v>
      </c>
      <c r="S110" s="44">
        <f t="shared" si="106"/>
        <v>71.495000000000005</v>
      </c>
      <c r="T110" s="65">
        <f t="shared" si="107"/>
        <v>428.97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45.21</v>
      </c>
      <c r="I111" s="44">
        <f t="shared" si="109"/>
        <v>11.3</v>
      </c>
      <c r="J111" s="44">
        <f>ROUND(0.4*0.95,2)</f>
        <v>0.38</v>
      </c>
      <c r="K111" s="43">
        <f t="shared" si="100"/>
        <v>21.47</v>
      </c>
      <c r="L111" s="44">
        <f t="shared" si="101"/>
        <v>4.7233999999999998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63.351889999999997</v>
      </c>
      <c r="P111" s="45">
        <f t="shared" si="79"/>
        <v>2.91</v>
      </c>
      <c r="Q111" s="44">
        <f t="shared" si="104"/>
        <v>66.261889999999994</v>
      </c>
      <c r="R111" s="44">
        <f t="shared" si="105"/>
        <v>66.25833333333334</v>
      </c>
      <c r="S111" s="44">
        <f t="shared" si="106"/>
        <v>13.251666666666667</v>
      </c>
      <c r="T111" s="65">
        <f t="shared" si="107"/>
        <v>79.510000000000005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45.21</v>
      </c>
      <c r="I112" s="44">
        <f t="shared" si="109"/>
        <v>11.3</v>
      </c>
      <c r="J112" s="44">
        <f>ROUND((0.4*1.8)*0.95,2)</f>
        <v>0.68</v>
      </c>
      <c r="K112" s="43">
        <f t="shared" si="100"/>
        <v>38.43</v>
      </c>
      <c r="L112" s="44">
        <f t="shared" si="101"/>
        <v>8.4545999999999992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113.37874000000001</v>
      </c>
      <c r="P112" s="45">
        <f t="shared" si="79"/>
        <v>5.2</v>
      </c>
      <c r="Q112" s="44">
        <f t="shared" si="104"/>
        <v>118.57874000000001</v>
      </c>
      <c r="R112" s="44">
        <f t="shared" si="105"/>
        <v>118.57499999999999</v>
      </c>
      <c r="S112" s="44">
        <f t="shared" si="106"/>
        <v>23.715</v>
      </c>
      <c r="T112" s="65">
        <f t="shared" si="107"/>
        <v>142.29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47.68</v>
      </c>
      <c r="I114" s="44">
        <f>ROUND(H114*$I$10,2)</f>
        <v>11.92</v>
      </c>
      <c r="J114" s="44">
        <f>ROUND(3.51*0.95,2)</f>
        <v>3.33</v>
      </c>
      <c r="K114" s="43">
        <f t="shared" ref="K114:K122" si="110">ROUND((H114+I114)*J114,2)</f>
        <v>198.47</v>
      </c>
      <c r="L114" s="44">
        <f t="shared" ref="L114:L122" si="111">(K114*$L$10)</f>
        <v>43.663400000000003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567.75911500000007</v>
      </c>
      <c r="P114" s="45">
        <f t="shared" si="79"/>
        <v>25.47</v>
      </c>
      <c r="Q114" s="44">
        <f t="shared" ref="Q114:Q122" si="114">SUM(O114+P114)</f>
        <v>593.22911500000009</v>
      </c>
      <c r="R114" s="44">
        <f t="shared" ref="R114:R122" si="115">+T114-S114</f>
        <v>593.22500000000002</v>
      </c>
      <c r="S114" s="44">
        <f t="shared" ref="S114:S122" si="116">+T114/6</f>
        <v>118.645</v>
      </c>
      <c r="T114" s="65">
        <f t="shared" ref="T114:T122" si="117">ROUND(Q114*$T$10,2)</f>
        <v>711.87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47.68</v>
      </c>
      <c r="I115" s="44">
        <f t="shared" ref="I115:I122" si="119">ROUND(H115*$I$10,2)</f>
        <v>11.92</v>
      </c>
      <c r="J115" s="44">
        <f>ROUND((3.51*1.8)*0.95,2)</f>
        <v>6</v>
      </c>
      <c r="K115" s="43">
        <f t="shared" si="110"/>
        <v>357.6</v>
      </c>
      <c r="L115" s="44">
        <f t="shared" si="111"/>
        <v>78.672000000000011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1022.9850000000001</v>
      </c>
      <c r="P115" s="45">
        <f t="shared" si="79"/>
        <v>45.9</v>
      </c>
      <c r="Q115" s="44">
        <f t="shared" si="114"/>
        <v>1068.8850000000002</v>
      </c>
      <c r="R115" s="44">
        <f t="shared" si="115"/>
        <v>1068.8833333333334</v>
      </c>
      <c r="S115" s="44">
        <f t="shared" si="116"/>
        <v>213.77666666666667</v>
      </c>
      <c r="T115" s="65">
        <f>ROUND(Q115*$T$10,2)</f>
        <v>1282.6600000000001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47.68</v>
      </c>
      <c r="I116" s="44">
        <f t="shared" si="119"/>
        <v>11.92</v>
      </c>
      <c r="J116" s="44">
        <f>ROUND(5.38*0.95,2)</f>
        <v>5.1100000000000003</v>
      </c>
      <c r="K116" s="43">
        <f t="shared" si="110"/>
        <v>304.56</v>
      </c>
      <c r="L116" s="44">
        <f t="shared" si="111"/>
        <v>67.003200000000007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871.24710499999992</v>
      </c>
      <c r="P116" s="45">
        <f t="shared" si="79"/>
        <v>39.090000000000003</v>
      </c>
      <c r="Q116" s="44">
        <f t="shared" si="114"/>
        <v>910.33710499999995</v>
      </c>
      <c r="R116" s="44">
        <f t="shared" si="115"/>
        <v>910.33333333333337</v>
      </c>
      <c r="S116" s="44">
        <f t="shared" si="116"/>
        <v>182.06666666666669</v>
      </c>
      <c r="T116" s="65">
        <f t="shared" si="117"/>
        <v>1092.4000000000001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47.68</v>
      </c>
      <c r="I117" s="44">
        <f t="shared" si="119"/>
        <v>11.92</v>
      </c>
      <c r="J117" s="44">
        <f>ROUND((5.38*1.8)*0.95,2)</f>
        <v>9.1999999999999993</v>
      </c>
      <c r="K117" s="43">
        <f t="shared" si="110"/>
        <v>548.32000000000005</v>
      </c>
      <c r="L117" s="44">
        <f t="shared" si="111"/>
        <v>120.63040000000001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1568.5769999999998</v>
      </c>
      <c r="P117" s="45">
        <f t="shared" si="79"/>
        <v>70.38</v>
      </c>
      <c r="Q117" s="44">
        <f t="shared" si="114"/>
        <v>1638.9569999999999</v>
      </c>
      <c r="R117" s="44">
        <f t="shared" si="115"/>
        <v>1638.9583333333333</v>
      </c>
      <c r="S117" s="44">
        <f t="shared" si="116"/>
        <v>327.79166666666669</v>
      </c>
      <c r="T117" s="65">
        <f t="shared" si="117"/>
        <v>1966.75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47.68</v>
      </c>
      <c r="I118" s="44">
        <f t="shared" si="119"/>
        <v>11.92</v>
      </c>
      <c r="J118" s="44">
        <f>ROUND(7.02*0.95,2)</f>
        <v>6.67</v>
      </c>
      <c r="K118" s="43">
        <f t="shared" si="110"/>
        <v>397.53</v>
      </c>
      <c r="L118" s="44">
        <f t="shared" si="111"/>
        <v>87.456599999999995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1137.2158850000001</v>
      </c>
      <c r="P118" s="45">
        <f t="shared" si="79"/>
        <v>51.03</v>
      </c>
      <c r="Q118" s="44">
        <f t="shared" si="114"/>
        <v>1188.245885</v>
      </c>
      <c r="R118" s="44">
        <f t="shared" si="115"/>
        <v>1188.25</v>
      </c>
      <c r="S118" s="44">
        <f t="shared" si="116"/>
        <v>237.65</v>
      </c>
      <c r="T118" s="65">
        <f t="shared" si="117"/>
        <v>1425.9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47.68</v>
      </c>
      <c r="I119" s="44">
        <f t="shared" si="119"/>
        <v>11.92</v>
      </c>
      <c r="J119" s="44">
        <f>ROUND((7.02*1.8)*0.95,2)</f>
        <v>12</v>
      </c>
      <c r="K119" s="43">
        <f t="shared" si="110"/>
        <v>715.2</v>
      </c>
      <c r="L119" s="44">
        <f t="shared" si="111"/>
        <v>157.34400000000002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2045.9700000000003</v>
      </c>
      <c r="P119" s="45">
        <f t="shared" si="79"/>
        <v>91.8</v>
      </c>
      <c r="Q119" s="44">
        <f t="shared" si="114"/>
        <v>2137.7700000000004</v>
      </c>
      <c r="R119" s="44">
        <f t="shared" si="115"/>
        <v>2137.7666666666669</v>
      </c>
      <c r="S119" s="44">
        <f t="shared" si="116"/>
        <v>427.55333333333334</v>
      </c>
      <c r="T119" s="65">
        <f t="shared" si="117"/>
        <v>2565.3200000000002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45.21</v>
      </c>
      <c r="I120" s="44">
        <f t="shared" si="119"/>
        <v>11.3</v>
      </c>
      <c r="J120" s="44">
        <f>ROUND(2.2*0.95,2)</f>
        <v>2.09</v>
      </c>
      <c r="K120" s="43">
        <f t="shared" si="110"/>
        <v>118.11</v>
      </c>
      <c r="L120" s="44">
        <f t="shared" si="111"/>
        <v>25.984200000000001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348.46589499999999</v>
      </c>
      <c r="P120" s="45">
        <f t="shared" si="79"/>
        <v>15.99</v>
      </c>
      <c r="Q120" s="44">
        <f t="shared" si="114"/>
        <v>364.455895</v>
      </c>
      <c r="R120" s="44">
        <f t="shared" si="115"/>
        <v>364.45833333333337</v>
      </c>
      <c r="S120" s="44">
        <f t="shared" si="116"/>
        <v>72.891666666666666</v>
      </c>
      <c r="T120" s="65">
        <f t="shared" si="117"/>
        <v>437.35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45.21</v>
      </c>
      <c r="I121" s="44">
        <f t="shared" si="119"/>
        <v>11.3</v>
      </c>
      <c r="J121" s="44">
        <f>ROUND((2.2*1.8)*0.95,2)</f>
        <v>3.76</v>
      </c>
      <c r="K121" s="43">
        <f t="shared" si="110"/>
        <v>212.48</v>
      </c>
      <c r="L121" s="44">
        <f t="shared" si="111"/>
        <v>46.745599999999996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626.89907999999991</v>
      </c>
      <c r="P121" s="45">
        <f t="shared" si="79"/>
        <v>28.76</v>
      </c>
      <c r="Q121" s="44">
        <f t="shared" si="114"/>
        <v>655.6590799999999</v>
      </c>
      <c r="R121" s="44">
        <f t="shared" si="115"/>
        <v>655.6583333333333</v>
      </c>
      <c r="S121" s="44">
        <f t="shared" si="116"/>
        <v>131.13166666666666</v>
      </c>
      <c r="T121" s="65">
        <f t="shared" si="117"/>
        <v>786.79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47.68</v>
      </c>
      <c r="I122" s="44">
        <f t="shared" si="119"/>
        <v>11.92</v>
      </c>
      <c r="J122" s="44">
        <f>ROUND(4.32*0.95,2)</f>
        <v>4.0999999999999996</v>
      </c>
      <c r="K122" s="43">
        <f t="shared" si="110"/>
        <v>244.36</v>
      </c>
      <c r="L122" s="44">
        <f t="shared" si="111"/>
        <v>53.7592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699.03975000000003</v>
      </c>
      <c r="P122" s="45">
        <f t="shared" si="79"/>
        <v>31.37</v>
      </c>
      <c r="Q122" s="44">
        <f t="shared" si="114"/>
        <v>730.40975000000003</v>
      </c>
      <c r="R122" s="44">
        <f t="shared" si="115"/>
        <v>730.4083333333333</v>
      </c>
      <c r="S122" s="44">
        <f t="shared" si="116"/>
        <v>146.08166666666668</v>
      </c>
      <c r="T122" s="65">
        <f t="shared" si="117"/>
        <v>876.49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47.68</v>
      </c>
      <c r="I126" s="234">
        <f t="shared" ref="I126:I131" si="120">ROUND(H126*$I$10,2)</f>
        <v>11.92</v>
      </c>
      <c r="J126" s="44">
        <f>ROUND(13*0.95,2)</f>
        <v>12.35</v>
      </c>
      <c r="K126" s="235">
        <f t="shared" ref="K126:K131" si="121">ROUND((H126+I126)*J126,2)</f>
        <v>736.06</v>
      </c>
      <c r="L126" s="234">
        <f t="shared" ref="L126:L131" si="122">(K126*$L$10)</f>
        <v>161.9332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2105.6441249999993</v>
      </c>
      <c r="P126" s="236">
        <f t="shared" si="79"/>
        <v>94.48</v>
      </c>
      <c r="Q126" s="234">
        <f t="shared" ref="Q126:Q131" si="125">SUM(O126+P126)</f>
        <v>2200.1241249999994</v>
      </c>
      <c r="R126" s="234">
        <f t="shared" ref="R126:R131" si="126">+T126-S126</f>
        <v>2200.125</v>
      </c>
      <c r="S126" s="234">
        <f t="shared" ref="S126:S131" si="127">+T126/6</f>
        <v>440.02500000000003</v>
      </c>
      <c r="T126" s="237">
        <f t="shared" ref="T126:T131" si="128">ROUND(Q126*$T$10,2)</f>
        <v>2640.15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47.68</v>
      </c>
      <c r="I127" s="234">
        <f t="shared" si="120"/>
        <v>11.92</v>
      </c>
      <c r="J127" s="44">
        <f>ROUND((13*1.95)*0.95,2)</f>
        <v>24.08</v>
      </c>
      <c r="K127" s="235">
        <f t="shared" si="121"/>
        <v>1435.17</v>
      </c>
      <c r="L127" s="234">
        <f t="shared" si="122"/>
        <v>315.73740000000004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4105.5822399999997</v>
      </c>
      <c r="P127" s="236">
        <f t="shared" si="79"/>
        <v>184.21</v>
      </c>
      <c r="Q127" s="234">
        <f t="shared" si="125"/>
        <v>4289.7922399999998</v>
      </c>
      <c r="R127" s="234">
        <f t="shared" si="126"/>
        <v>4289.791666666667</v>
      </c>
      <c r="S127" s="234">
        <f t="shared" si="127"/>
        <v>857.95833333333337</v>
      </c>
      <c r="T127" s="237">
        <f t="shared" si="128"/>
        <v>5147.75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47.68</v>
      </c>
      <c r="I128" s="234">
        <f t="shared" si="120"/>
        <v>11.92</v>
      </c>
      <c r="J128" s="44">
        <f>ROUND(19.5*0.95,2)</f>
        <v>18.53</v>
      </c>
      <c r="K128" s="235">
        <f t="shared" si="121"/>
        <v>1104.3900000000001</v>
      </c>
      <c r="L128" s="234">
        <f t="shared" si="122"/>
        <v>242.96580000000003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3159.3211150000002</v>
      </c>
      <c r="P128" s="236">
        <f t="shared" si="79"/>
        <v>141.75</v>
      </c>
      <c r="Q128" s="234">
        <f t="shared" si="125"/>
        <v>3301.0711150000002</v>
      </c>
      <c r="R128" s="234">
        <f t="shared" si="126"/>
        <v>3301.0749999999998</v>
      </c>
      <c r="S128" s="234">
        <f t="shared" si="127"/>
        <v>660.21500000000003</v>
      </c>
      <c r="T128" s="237">
        <f t="shared" si="128"/>
        <v>3961.29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47.68</v>
      </c>
      <c r="I129" s="234">
        <f t="shared" si="120"/>
        <v>11.92</v>
      </c>
      <c r="J129" s="44">
        <f>ROUND((19.5*1.95)*0.95,2)</f>
        <v>36.119999999999997</v>
      </c>
      <c r="K129" s="235">
        <f t="shared" si="121"/>
        <v>2152.75</v>
      </c>
      <c r="L129" s="234">
        <f t="shared" si="122"/>
        <v>473.60500000000002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6158.36726</v>
      </c>
      <c r="P129" s="236">
        <f t="shared" si="79"/>
        <v>276.32</v>
      </c>
      <c r="Q129" s="234">
        <f t="shared" si="125"/>
        <v>6434.6872599999997</v>
      </c>
      <c r="R129" s="234">
        <f t="shared" si="126"/>
        <v>6434.6833333333334</v>
      </c>
      <c r="S129" s="234">
        <f t="shared" si="127"/>
        <v>1286.9366666666667</v>
      </c>
      <c r="T129" s="237">
        <f t="shared" si="128"/>
        <v>7721.62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47.68</v>
      </c>
      <c r="I130" s="234">
        <f t="shared" si="120"/>
        <v>11.92</v>
      </c>
      <c r="J130" s="44">
        <f>ROUND(26*0.95,2)</f>
        <v>24.7</v>
      </c>
      <c r="K130" s="235">
        <f t="shared" si="121"/>
        <v>1472.12</v>
      </c>
      <c r="L130" s="234">
        <f t="shared" si="122"/>
        <v>323.8664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4211.2882499999987</v>
      </c>
      <c r="P130" s="236">
        <f t="shared" si="79"/>
        <v>188.96</v>
      </c>
      <c r="Q130" s="234">
        <f t="shared" si="125"/>
        <v>4400.2482499999987</v>
      </c>
      <c r="R130" s="234">
        <f t="shared" si="126"/>
        <v>4400.25</v>
      </c>
      <c r="S130" s="234">
        <f t="shared" si="127"/>
        <v>880.05000000000007</v>
      </c>
      <c r="T130" s="237">
        <f t="shared" si="128"/>
        <v>5280.3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47.68</v>
      </c>
      <c r="I131" s="234">
        <f t="shared" si="120"/>
        <v>11.92</v>
      </c>
      <c r="J131" s="44">
        <f>ROUND((26*1.95)*0.95,2)</f>
        <v>48.17</v>
      </c>
      <c r="K131" s="235">
        <f t="shared" si="121"/>
        <v>2870.93</v>
      </c>
      <c r="L131" s="234">
        <f t="shared" si="122"/>
        <v>631.6046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8212.8621349999994</v>
      </c>
      <c r="P131" s="236">
        <f t="shared" si="79"/>
        <v>368.5</v>
      </c>
      <c r="Q131" s="234">
        <f t="shared" si="125"/>
        <v>8581.3621349999994</v>
      </c>
      <c r="R131" s="234">
        <f t="shared" si="126"/>
        <v>8581.3583333333336</v>
      </c>
      <c r="S131" s="234">
        <f t="shared" si="127"/>
        <v>1716.2716666666665</v>
      </c>
      <c r="T131" s="237">
        <f t="shared" si="128"/>
        <v>10297.629999999999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47.68</v>
      </c>
      <c r="I133" s="234">
        <f t="shared" ref="I133:I138" si="131">ROUND(H133*$I$10,2)</f>
        <v>11.92</v>
      </c>
      <c r="J133" s="44">
        <f>ROUND(13.5*0.95,2)</f>
        <v>12.83</v>
      </c>
      <c r="K133" s="235">
        <f t="shared" ref="K133:K138" si="132">ROUND((H133+I133)*J133,2)</f>
        <v>764.67</v>
      </c>
      <c r="L133" s="234">
        <f t="shared" ref="L133:L138" si="133">(K133*$L$10)</f>
        <v>168.22739999999999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2187.485365</v>
      </c>
      <c r="P133" s="236">
        <f t="shared" si="79"/>
        <v>98.15</v>
      </c>
      <c r="Q133" s="234">
        <f t="shared" ref="Q133:Q138" si="136">SUM(O133+P133)</f>
        <v>2285.6353650000001</v>
      </c>
      <c r="R133" s="234">
        <f t="shared" ref="R133:R138" si="137">+T133-S133</f>
        <v>2285.6333333333337</v>
      </c>
      <c r="S133" s="234">
        <f t="shared" ref="S133:S138" si="138">+T133/6</f>
        <v>457.12666666666672</v>
      </c>
      <c r="T133" s="237">
        <f t="shared" ref="T133:T138" si="139">ROUND(Q133*$T$10,2)</f>
        <v>2742.76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47.68</v>
      </c>
      <c r="I134" s="234">
        <f t="shared" si="131"/>
        <v>11.92</v>
      </c>
      <c r="J134" s="44">
        <f>ROUND((13.5*1.95)*0.95,2)</f>
        <v>25.01</v>
      </c>
      <c r="K134" s="235">
        <f t="shared" si="132"/>
        <v>1490.6</v>
      </c>
      <c r="L134" s="234">
        <f t="shared" si="133"/>
        <v>327.93199999999996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4264.1473549999992</v>
      </c>
      <c r="P134" s="236">
        <f t="shared" si="79"/>
        <v>191.33</v>
      </c>
      <c r="Q134" s="234">
        <f t="shared" si="136"/>
        <v>4455.4773549999991</v>
      </c>
      <c r="R134" s="234">
        <f t="shared" si="137"/>
        <v>4455.4749999999995</v>
      </c>
      <c r="S134" s="234">
        <f t="shared" si="138"/>
        <v>891.09499999999991</v>
      </c>
      <c r="T134" s="237">
        <f t="shared" si="139"/>
        <v>5346.57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47.68</v>
      </c>
      <c r="I135" s="234">
        <f t="shared" si="131"/>
        <v>11.92</v>
      </c>
      <c r="J135" s="44">
        <f>ROUND(20.28*0.95,2)</f>
        <v>19.27</v>
      </c>
      <c r="K135" s="235">
        <f t="shared" si="132"/>
        <v>1148.49</v>
      </c>
      <c r="L135" s="234">
        <f t="shared" si="133"/>
        <v>252.6678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3285.4843850000002</v>
      </c>
      <c r="P135" s="236">
        <f t="shared" si="79"/>
        <v>147.41999999999999</v>
      </c>
      <c r="Q135" s="234">
        <f t="shared" si="136"/>
        <v>3432.9043850000003</v>
      </c>
      <c r="R135" s="234">
        <f t="shared" si="137"/>
        <v>3432.9083333333333</v>
      </c>
      <c r="S135" s="234">
        <f t="shared" si="138"/>
        <v>686.58166666666659</v>
      </c>
      <c r="T135" s="237">
        <f t="shared" si="139"/>
        <v>4119.49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47.68</v>
      </c>
      <c r="I136" s="234">
        <f t="shared" si="131"/>
        <v>11.92</v>
      </c>
      <c r="J136" s="44">
        <f>ROUND((20.28*1.95)*0.95,2)</f>
        <v>37.57</v>
      </c>
      <c r="K136" s="235">
        <f t="shared" si="132"/>
        <v>2239.17</v>
      </c>
      <c r="L136" s="234">
        <f t="shared" si="133"/>
        <v>492.61740000000003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6405.5886349999992</v>
      </c>
      <c r="P136" s="236">
        <f t="shared" si="79"/>
        <v>287.41000000000003</v>
      </c>
      <c r="Q136" s="234">
        <f t="shared" si="136"/>
        <v>6692.998634999999</v>
      </c>
      <c r="R136" s="234">
        <f t="shared" si="137"/>
        <v>6693</v>
      </c>
      <c r="S136" s="234">
        <f t="shared" si="138"/>
        <v>1338.6000000000001</v>
      </c>
      <c r="T136" s="237">
        <f t="shared" si="139"/>
        <v>8031.6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47.68</v>
      </c>
      <c r="I137" s="234">
        <f t="shared" si="131"/>
        <v>11.92</v>
      </c>
      <c r="J137" s="44">
        <f>ROUND(27*0.95,2)</f>
        <v>25.65</v>
      </c>
      <c r="K137" s="235">
        <f t="shared" si="132"/>
        <v>1528.74</v>
      </c>
      <c r="L137" s="234">
        <f t="shared" si="133"/>
        <v>336.32280000000003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4373.2608749999999</v>
      </c>
      <c r="P137" s="236">
        <f t="shared" si="79"/>
        <v>196.22</v>
      </c>
      <c r="Q137" s="234">
        <f t="shared" si="136"/>
        <v>4569.4808750000002</v>
      </c>
      <c r="R137" s="234">
        <f t="shared" si="137"/>
        <v>4569.4833333333336</v>
      </c>
      <c r="S137" s="234">
        <f t="shared" si="138"/>
        <v>913.89666666666665</v>
      </c>
      <c r="T137" s="237">
        <f t="shared" si="139"/>
        <v>5483.38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47.68</v>
      </c>
      <c r="I138" s="234">
        <f t="shared" si="131"/>
        <v>11.92</v>
      </c>
      <c r="J138" s="44">
        <f>ROUND((27*1.95)*0.95,2)</f>
        <v>50.02</v>
      </c>
      <c r="K138" s="235">
        <f t="shared" si="132"/>
        <v>2981.19</v>
      </c>
      <c r="L138" s="234">
        <f t="shared" si="133"/>
        <v>655.86180000000002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8528.2825100000009</v>
      </c>
      <c r="P138" s="236">
        <f t="shared" si="79"/>
        <v>382.65</v>
      </c>
      <c r="Q138" s="234">
        <f t="shared" si="136"/>
        <v>8910.9325100000005</v>
      </c>
      <c r="R138" s="234">
        <f t="shared" si="137"/>
        <v>8910.9333333333343</v>
      </c>
      <c r="S138" s="234">
        <f t="shared" si="138"/>
        <v>1782.1866666666667</v>
      </c>
      <c r="T138" s="237">
        <f t="shared" si="139"/>
        <v>10693.12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47.68</v>
      </c>
      <c r="I140" s="234">
        <f t="shared" ref="I140:I145" si="141">ROUND(H140*$I$10,2)</f>
        <v>11.92</v>
      </c>
      <c r="J140" s="44">
        <f>ROUND(10.8*0.95,2)</f>
        <v>10.26</v>
      </c>
      <c r="K140" s="235">
        <f t="shared" ref="K140:K145" si="142">ROUND((H140+I140)*J140,2)</f>
        <v>611.5</v>
      </c>
      <c r="L140" s="234">
        <f t="shared" ref="L140:L145" si="143">(K140*$L$10)</f>
        <v>134.53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1749.3092299999998</v>
      </c>
      <c r="P140" s="236">
        <f t="shared" si="79"/>
        <v>78.489999999999995</v>
      </c>
      <c r="Q140" s="234">
        <f t="shared" ref="Q140:Q145" si="146">SUM(O140+P140)</f>
        <v>1827.7992299999999</v>
      </c>
      <c r="R140" s="234">
        <f t="shared" ref="R140:R145" si="147">+T140-S140</f>
        <v>1827.8000000000002</v>
      </c>
      <c r="S140" s="234">
        <f t="shared" ref="S140:S145" si="148">+T140/6</f>
        <v>365.56</v>
      </c>
      <c r="T140" s="237">
        <f t="shared" ref="T140:T145" si="149">ROUND(Q140*$T$10,2)</f>
        <v>2193.36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47.68</v>
      </c>
      <c r="I141" s="234">
        <f t="shared" si="141"/>
        <v>11.92</v>
      </c>
      <c r="J141" s="44">
        <f>ROUND((10.8*1.95)*0.95,2)</f>
        <v>20.010000000000002</v>
      </c>
      <c r="K141" s="235">
        <f t="shared" si="142"/>
        <v>1192.5999999999999</v>
      </c>
      <c r="L141" s="234">
        <f t="shared" si="143"/>
        <v>262.37199999999996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3411.6598549999999</v>
      </c>
      <c r="P141" s="236">
        <f t="shared" si="79"/>
        <v>153.08000000000001</v>
      </c>
      <c r="Q141" s="234">
        <f t="shared" si="146"/>
        <v>3564.7398549999998</v>
      </c>
      <c r="R141" s="234">
        <f t="shared" si="147"/>
        <v>3564.7416666666663</v>
      </c>
      <c r="S141" s="234">
        <f t="shared" si="148"/>
        <v>712.94833333333327</v>
      </c>
      <c r="T141" s="237">
        <f t="shared" si="149"/>
        <v>4277.6899999999996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47.68</v>
      </c>
      <c r="I142" s="234">
        <f t="shared" si="141"/>
        <v>11.92</v>
      </c>
      <c r="J142" s="44">
        <f>ROUND(16.22*0.95,2)</f>
        <v>15.41</v>
      </c>
      <c r="K142" s="235">
        <f t="shared" si="142"/>
        <v>918.44</v>
      </c>
      <c r="L142" s="234">
        <f t="shared" si="143"/>
        <v>202.05680000000001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2627.3713549999998</v>
      </c>
      <c r="P142" s="236">
        <f t="shared" si="79"/>
        <v>117.89</v>
      </c>
      <c r="Q142" s="234">
        <f t="shared" si="146"/>
        <v>2745.2613549999996</v>
      </c>
      <c r="R142" s="234">
        <f t="shared" si="147"/>
        <v>2745.2583333333332</v>
      </c>
      <c r="S142" s="234">
        <f t="shared" si="148"/>
        <v>549.05166666666662</v>
      </c>
      <c r="T142" s="237">
        <f t="shared" si="149"/>
        <v>3294.31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47.68</v>
      </c>
      <c r="I143" s="234">
        <f t="shared" si="141"/>
        <v>11.92</v>
      </c>
      <c r="J143" s="44">
        <f>ROUND((16.22*1.95)*0.95,2)</f>
        <v>30.05</v>
      </c>
      <c r="K143" s="235">
        <f t="shared" si="142"/>
        <v>1790.98</v>
      </c>
      <c r="L143" s="234">
        <f t="shared" si="143"/>
        <v>394.01560000000001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5123.4498750000002</v>
      </c>
      <c r="P143" s="236">
        <f t="shared" si="79"/>
        <v>229.88</v>
      </c>
      <c r="Q143" s="234">
        <f t="shared" si="146"/>
        <v>5353.3298750000004</v>
      </c>
      <c r="R143" s="234">
        <f t="shared" si="147"/>
        <v>5353.333333333333</v>
      </c>
      <c r="S143" s="234">
        <f t="shared" si="148"/>
        <v>1070.6666666666667</v>
      </c>
      <c r="T143" s="237">
        <f t="shared" si="149"/>
        <v>6424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47.68</v>
      </c>
      <c r="I144" s="234">
        <f t="shared" si="141"/>
        <v>11.92</v>
      </c>
      <c r="J144" s="44">
        <f>ROUND(21.57*0.95,2)</f>
        <v>20.49</v>
      </c>
      <c r="K144" s="235">
        <f t="shared" si="142"/>
        <v>1221.2</v>
      </c>
      <c r="L144" s="234">
        <f t="shared" si="143"/>
        <v>268.66399999999999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3493.4888949999995</v>
      </c>
      <c r="P144" s="236">
        <f t="shared" si="79"/>
        <v>156.75</v>
      </c>
      <c r="Q144" s="234">
        <f t="shared" si="146"/>
        <v>3650.2388949999995</v>
      </c>
      <c r="R144" s="234">
        <f t="shared" si="147"/>
        <v>3650.2416666666668</v>
      </c>
      <c r="S144" s="234">
        <f t="shared" si="148"/>
        <v>730.04833333333329</v>
      </c>
      <c r="T144" s="237">
        <f t="shared" si="149"/>
        <v>4380.29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47.68</v>
      </c>
      <c r="I145" s="234">
        <f t="shared" si="141"/>
        <v>11.92</v>
      </c>
      <c r="J145" s="44">
        <f>ROUND((21.57*1.95)*0.95,2)</f>
        <v>39.96</v>
      </c>
      <c r="K145" s="235">
        <f t="shared" si="142"/>
        <v>2381.62</v>
      </c>
      <c r="L145" s="234">
        <f t="shared" si="143"/>
        <v>523.95640000000003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6813.0849799999996</v>
      </c>
      <c r="P145" s="236">
        <f t="shared" si="79"/>
        <v>305.69</v>
      </c>
      <c r="Q145" s="234">
        <f t="shared" si="146"/>
        <v>7118.7749799999992</v>
      </c>
      <c r="R145" s="234">
        <f t="shared" si="147"/>
        <v>7118.7750000000005</v>
      </c>
      <c r="S145" s="234">
        <f t="shared" si="148"/>
        <v>1423.7550000000001</v>
      </c>
      <c r="T145" s="237">
        <f t="shared" si="149"/>
        <v>8542.5300000000007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47.68</v>
      </c>
      <c r="I147" s="234">
        <f t="shared" ref="I147:I154" si="151">ROUND(H147*$I$10,2)</f>
        <v>11.92</v>
      </c>
      <c r="J147" s="44">
        <f>ROUND(11.2*0.95,2)</f>
        <v>10.64</v>
      </c>
      <c r="K147" s="235">
        <f t="shared" ref="K147:K154" si="152">ROUND((H147+I147)*J147,2)</f>
        <v>634.14</v>
      </c>
      <c r="L147" s="234">
        <f t="shared" ref="L147:L154" si="153">(K147*$L$10)</f>
        <v>139.51079999999999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1814.08852</v>
      </c>
      <c r="P147" s="236">
        <f t="shared" si="79"/>
        <v>81.400000000000006</v>
      </c>
      <c r="Q147" s="234">
        <f t="shared" ref="Q147:Q154" si="156">SUM(O147+P147)</f>
        <v>1895.4885200000001</v>
      </c>
      <c r="R147" s="234">
        <f t="shared" ref="R147:R154" si="157">+T147-S147</f>
        <v>1895.4916666666668</v>
      </c>
      <c r="S147" s="234">
        <f t="shared" ref="S147:S154" si="158">+T147/6</f>
        <v>379.09833333333336</v>
      </c>
      <c r="T147" s="237">
        <f t="shared" ref="T147:T154" si="159">ROUND(Q147*$T$10,2)</f>
        <v>2274.59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47.68</v>
      </c>
      <c r="I148" s="234">
        <f t="shared" si="151"/>
        <v>11.92</v>
      </c>
      <c r="J148" s="44">
        <f>ROUND((11.2*1.95)*0.95,2)</f>
        <v>20.75</v>
      </c>
      <c r="K148" s="235">
        <f t="shared" si="152"/>
        <v>1236.7</v>
      </c>
      <c r="L148" s="234">
        <f t="shared" si="153"/>
        <v>272.07400000000001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3537.8231250000003</v>
      </c>
      <c r="P148" s="236">
        <f t="shared" si="79"/>
        <v>158.74</v>
      </c>
      <c r="Q148" s="234">
        <f t="shared" si="156"/>
        <v>3696.5631250000006</v>
      </c>
      <c r="R148" s="234">
        <f t="shared" si="157"/>
        <v>3696.5666666666666</v>
      </c>
      <c r="S148" s="234">
        <f t="shared" si="158"/>
        <v>739.31333333333339</v>
      </c>
      <c r="T148" s="237">
        <f t="shared" si="159"/>
        <v>4435.88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47.68</v>
      </c>
      <c r="I149" s="234">
        <f t="shared" si="151"/>
        <v>11.92</v>
      </c>
      <c r="J149" s="44">
        <f>ROUND(16.82*0.95,2)</f>
        <v>15.98</v>
      </c>
      <c r="K149" s="235">
        <f t="shared" si="152"/>
        <v>952.41</v>
      </c>
      <c r="L149" s="234">
        <f t="shared" si="153"/>
        <v>209.53020000000001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2724.5524900000005</v>
      </c>
      <c r="P149" s="236">
        <f t="shared" si="79"/>
        <v>122.25</v>
      </c>
      <c r="Q149" s="234">
        <f t="shared" si="156"/>
        <v>2846.8024900000005</v>
      </c>
      <c r="R149" s="234">
        <f t="shared" si="157"/>
        <v>2846.7999999999997</v>
      </c>
      <c r="S149" s="234">
        <f t="shared" si="158"/>
        <v>569.36</v>
      </c>
      <c r="T149" s="237">
        <f t="shared" si="159"/>
        <v>3416.16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47.68</v>
      </c>
      <c r="I150" s="234">
        <f t="shared" si="151"/>
        <v>11.92</v>
      </c>
      <c r="J150" s="44">
        <f>ROUND((16.82*1.95)*0.95,2)</f>
        <v>31.16</v>
      </c>
      <c r="K150" s="235">
        <f t="shared" si="152"/>
        <v>1857.14</v>
      </c>
      <c r="L150" s="234">
        <f t="shared" si="153"/>
        <v>408.57080000000002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5312.7069800000008</v>
      </c>
      <c r="P150" s="236">
        <f t="shared" si="79"/>
        <v>238.37</v>
      </c>
      <c r="Q150" s="234">
        <f t="shared" si="156"/>
        <v>5551.0769800000007</v>
      </c>
      <c r="R150" s="234">
        <f t="shared" si="157"/>
        <v>5551.0749999999998</v>
      </c>
      <c r="S150" s="234">
        <f t="shared" si="158"/>
        <v>1110.2149999999999</v>
      </c>
      <c r="T150" s="237">
        <f t="shared" si="159"/>
        <v>6661.29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47.68</v>
      </c>
      <c r="I151" s="234">
        <f t="shared" si="151"/>
        <v>11.92</v>
      </c>
      <c r="J151" s="44">
        <f>ROUND(22.38*0.95,2)</f>
        <v>21.26</v>
      </c>
      <c r="K151" s="235">
        <f t="shared" si="152"/>
        <v>1267.0999999999999</v>
      </c>
      <c r="L151" s="234">
        <f t="shared" si="153"/>
        <v>278.762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3624.7817299999997</v>
      </c>
      <c r="P151" s="236">
        <f t="shared" ref="P151:P224" si="160">ROUND(J151*$P$10,2)</f>
        <v>162.63999999999999</v>
      </c>
      <c r="Q151" s="234">
        <f t="shared" si="156"/>
        <v>3787.4217299999996</v>
      </c>
      <c r="R151" s="234">
        <f t="shared" si="157"/>
        <v>3787.4249999999997</v>
      </c>
      <c r="S151" s="234">
        <f t="shared" si="158"/>
        <v>757.48500000000001</v>
      </c>
      <c r="T151" s="237">
        <f t="shared" si="159"/>
        <v>4544.91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47.68</v>
      </c>
      <c r="I152" s="234">
        <f t="shared" si="151"/>
        <v>11.92</v>
      </c>
      <c r="J152" s="44">
        <f>ROUND((22.38*1.95)*0.95,2)</f>
        <v>41.46</v>
      </c>
      <c r="K152" s="235">
        <f t="shared" si="152"/>
        <v>2471.02</v>
      </c>
      <c r="L152" s="234">
        <f t="shared" si="153"/>
        <v>543.62440000000004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7068.8312300000007</v>
      </c>
      <c r="P152" s="236">
        <f t="shared" si="160"/>
        <v>317.17</v>
      </c>
      <c r="Q152" s="234">
        <f t="shared" si="156"/>
        <v>7386.0012300000008</v>
      </c>
      <c r="R152" s="234">
        <f t="shared" si="157"/>
        <v>7386.0000000000009</v>
      </c>
      <c r="S152" s="234">
        <f t="shared" si="158"/>
        <v>1477.2</v>
      </c>
      <c r="T152" s="237">
        <f t="shared" si="159"/>
        <v>8863.2000000000007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50.15</v>
      </c>
      <c r="I153" s="234">
        <f t="shared" si="151"/>
        <v>12.54</v>
      </c>
      <c r="J153" s="44">
        <f>ROUND(6.7*0.95,2)</f>
        <v>6.37</v>
      </c>
      <c r="K153" s="235">
        <f t="shared" si="152"/>
        <v>399.34</v>
      </c>
      <c r="L153" s="234">
        <f t="shared" si="153"/>
        <v>87.854799999999997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1110.0884349999999</v>
      </c>
      <c r="P153" s="236">
        <f t="shared" si="160"/>
        <v>48.73</v>
      </c>
      <c r="Q153" s="234">
        <f t="shared" si="156"/>
        <v>1158.8184349999999</v>
      </c>
      <c r="R153" s="234">
        <f t="shared" si="157"/>
        <v>1158.8166666666666</v>
      </c>
      <c r="S153" s="234">
        <f t="shared" si="158"/>
        <v>231.76333333333332</v>
      </c>
      <c r="T153" s="237">
        <f t="shared" si="159"/>
        <v>1390.58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50.15</v>
      </c>
      <c r="I154" s="234">
        <f t="shared" si="151"/>
        <v>12.54</v>
      </c>
      <c r="J154" s="44">
        <f>ROUND((6.7*1.8)*0.95,2)</f>
        <v>11.46</v>
      </c>
      <c r="K154" s="235">
        <f t="shared" si="152"/>
        <v>718.43</v>
      </c>
      <c r="L154" s="234">
        <f t="shared" si="153"/>
        <v>158.05459999999999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1997.10643</v>
      </c>
      <c r="P154" s="236">
        <f t="shared" si="160"/>
        <v>87.67</v>
      </c>
      <c r="Q154" s="234">
        <f t="shared" si="156"/>
        <v>2084.7764299999999</v>
      </c>
      <c r="R154" s="234">
        <f t="shared" si="157"/>
        <v>2084.7750000000001</v>
      </c>
      <c r="S154" s="234">
        <f t="shared" si="158"/>
        <v>416.95499999999998</v>
      </c>
      <c r="T154" s="237">
        <f t="shared" si="159"/>
        <v>2501.73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50.15</v>
      </c>
      <c r="I158" s="44">
        <f>ROUND(H158*$I$10,2)</f>
        <v>12.54</v>
      </c>
      <c r="J158" s="44">
        <f>ROUND(0.175*0.95,2)</f>
        <v>0.17</v>
      </c>
      <c r="K158" s="43">
        <f>ROUND((H158+I158)*J158,2)</f>
        <v>10.66</v>
      </c>
      <c r="L158" s="44">
        <f t="shared" ref="L158:L162" si="161">(K158*$L$10)</f>
        <v>2.3452000000000002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29.628735000000002</v>
      </c>
      <c r="P158" s="45">
        <f t="shared" si="160"/>
        <v>1.3</v>
      </c>
      <c r="Q158" s="44">
        <f>SUM(O158+P158)</f>
        <v>30.928735000000003</v>
      </c>
      <c r="R158" s="44">
        <f t="shared" ref="R158:R161" si="163">+T158-S158</f>
        <v>30.925000000000001</v>
      </c>
      <c r="S158" s="44">
        <f t="shared" ref="S158:S161" si="164">+T158/6</f>
        <v>6.1849999999999996</v>
      </c>
      <c r="T158" s="65">
        <f t="shared" ref="T158:T162" si="165">ROUND(Q158*$T$10,2)</f>
        <v>37.11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50.15</v>
      </c>
      <c r="I159" s="44">
        <f>ROUND(H159*$I$10,2)</f>
        <v>12.54</v>
      </c>
      <c r="J159" s="44">
        <f>ROUND(0.442*0.95,2)</f>
        <v>0.42</v>
      </c>
      <c r="K159" s="43">
        <f>ROUND((H159+I159)*J159,2)</f>
        <v>26.33</v>
      </c>
      <c r="L159" s="44">
        <f t="shared" si="161"/>
        <v>5.7925999999999993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73.192509999999984</v>
      </c>
      <c r="P159" s="45">
        <f t="shared" si="160"/>
        <v>3.21</v>
      </c>
      <c r="Q159" s="44">
        <f>SUM(O159+P159)</f>
        <v>76.402509999999978</v>
      </c>
      <c r="R159" s="44">
        <f t="shared" si="163"/>
        <v>76.400000000000006</v>
      </c>
      <c r="S159" s="44">
        <f t="shared" si="164"/>
        <v>15.280000000000001</v>
      </c>
      <c r="T159" s="65">
        <f t="shared" si="165"/>
        <v>91.68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50.15</v>
      </c>
      <c r="I160" s="44">
        <f>ROUND(H160*$I$10,2)</f>
        <v>12.54</v>
      </c>
      <c r="J160" s="44">
        <f>ROUND(2.142*0.95,2)</f>
        <v>2.0299999999999998</v>
      </c>
      <c r="K160" s="43">
        <f>ROUND((H160+I160)*J160,2)</f>
        <v>127.26</v>
      </c>
      <c r="L160" s="44">
        <f t="shared" si="161"/>
        <v>27.997200000000003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353.76176499999997</v>
      </c>
      <c r="P160" s="45">
        <f t="shared" si="160"/>
        <v>15.53</v>
      </c>
      <c r="Q160" s="44">
        <f>SUM(O160+P160)</f>
        <v>369.29176499999994</v>
      </c>
      <c r="R160" s="44">
        <f t="shared" si="163"/>
        <v>369.29166666666663</v>
      </c>
      <c r="S160" s="44">
        <f t="shared" si="164"/>
        <v>73.858333333333334</v>
      </c>
      <c r="T160" s="65">
        <f t="shared" si="165"/>
        <v>443.15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50.15</v>
      </c>
      <c r="I161" s="44">
        <f>ROUND(H161*$I$10,2)</f>
        <v>12.54</v>
      </c>
      <c r="J161" s="44">
        <f>ROUND(4.175*0.95,2)</f>
        <v>3.97</v>
      </c>
      <c r="K161" s="43">
        <f>ROUND((H161+I161)*J161,2)</f>
        <v>248.88</v>
      </c>
      <c r="L161" s="44">
        <f t="shared" si="161"/>
        <v>54.753599999999999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691.84203500000001</v>
      </c>
      <c r="P161" s="45">
        <f t="shared" si="160"/>
        <v>30.37</v>
      </c>
      <c r="Q161" s="44">
        <f>SUM(O161+P161)</f>
        <v>722.21203500000001</v>
      </c>
      <c r="R161" s="44">
        <f t="shared" si="163"/>
        <v>722.20833333333326</v>
      </c>
      <c r="S161" s="44">
        <f t="shared" si="164"/>
        <v>144.44166666666666</v>
      </c>
      <c r="T161" s="65">
        <f t="shared" si="165"/>
        <v>866.65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50.15</v>
      </c>
      <c r="I162" s="44">
        <f>ROUND(H162*$I$10,2)</f>
        <v>12.54</v>
      </c>
      <c r="J162" s="44">
        <f>ROUND(0.125*0.95,2)</f>
        <v>0.12</v>
      </c>
      <c r="K162" s="43">
        <f>ROUND((H162+I162)*J162,2)</f>
        <v>7.52</v>
      </c>
      <c r="L162" s="44">
        <f t="shared" si="161"/>
        <v>1.6543999999999999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20.908659999999998</v>
      </c>
      <c r="P162" s="45">
        <f t="shared" si="160"/>
        <v>0.92</v>
      </c>
      <c r="Q162" s="44">
        <f>SUM(O162+P162)</f>
        <v>21.828659999999999</v>
      </c>
      <c r="R162" s="44">
        <f>+T162-S162</f>
        <v>21.825000000000003</v>
      </c>
      <c r="S162" s="44">
        <f>+T162/6</f>
        <v>4.3650000000000002</v>
      </c>
      <c r="T162" s="65">
        <f t="shared" si="165"/>
        <v>26.19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50.15</v>
      </c>
      <c r="I164" s="44">
        <f t="shared" ref="I164:I167" si="167">ROUND(H164*$I$10,2)</f>
        <v>12.54</v>
      </c>
      <c r="J164" s="44">
        <f>ROUND((0.175+0.1)*0.95,2)</f>
        <v>0.26</v>
      </c>
      <c r="K164" s="43">
        <f t="shared" ref="K164:K167" si="168">ROUND((H164+I164)*J164,2)</f>
        <v>16.3</v>
      </c>
      <c r="L164" s="44">
        <f t="shared" ref="L164:L167" si="169">(K164*$L$10)</f>
        <v>3.5860000000000003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45.310230000000004</v>
      </c>
      <c r="P164" s="45">
        <f t="shared" ref="P164:P167" si="172">ROUND(J164*$P$10,2)</f>
        <v>1.99</v>
      </c>
      <c r="Q164" s="44">
        <f t="shared" ref="Q164:Q167" si="173">SUM(O164+P164)</f>
        <v>47.300230000000006</v>
      </c>
      <c r="R164" s="44">
        <f t="shared" ref="R164:R167" si="174">+T164-S164</f>
        <v>47.3</v>
      </c>
      <c r="S164" s="44">
        <f t="shared" ref="S164:S167" si="175">+T164/6</f>
        <v>9.4599999999999991</v>
      </c>
      <c r="T164" s="65">
        <f t="shared" ref="T164:T167" si="176">ROUND(Q164*$T$10,2)</f>
        <v>56.76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50.15</v>
      </c>
      <c r="I165" s="44">
        <f t="shared" si="167"/>
        <v>12.54</v>
      </c>
      <c r="J165" s="44">
        <f>ROUND((0.442+0.1)*0.95,2)</f>
        <v>0.51</v>
      </c>
      <c r="K165" s="43">
        <f t="shared" si="168"/>
        <v>31.97</v>
      </c>
      <c r="L165" s="44">
        <f t="shared" si="169"/>
        <v>7.0333999999999994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88.874005000000011</v>
      </c>
      <c r="P165" s="45">
        <f t="shared" si="172"/>
        <v>3.9</v>
      </c>
      <c r="Q165" s="44">
        <f t="shared" si="173"/>
        <v>92.774005000000017</v>
      </c>
      <c r="R165" s="44">
        <f t="shared" si="174"/>
        <v>92.775000000000006</v>
      </c>
      <c r="S165" s="44">
        <f t="shared" si="175"/>
        <v>18.555</v>
      </c>
      <c r="T165" s="65">
        <f t="shared" si="176"/>
        <v>111.33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50.15</v>
      </c>
      <c r="I166" s="44">
        <f t="shared" si="167"/>
        <v>12.54</v>
      </c>
      <c r="J166" s="44">
        <f>ROUND((2.142+0.1)*0.95,2)</f>
        <v>2.13</v>
      </c>
      <c r="K166" s="43">
        <f t="shared" si="168"/>
        <v>133.53</v>
      </c>
      <c r="L166" s="44">
        <f t="shared" si="169"/>
        <v>29.3766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371.18971499999998</v>
      </c>
      <c r="P166" s="45">
        <f t="shared" si="172"/>
        <v>16.29</v>
      </c>
      <c r="Q166" s="44">
        <f t="shared" si="173"/>
        <v>387.479715</v>
      </c>
      <c r="R166" s="44">
        <f t="shared" si="174"/>
        <v>387.48333333333335</v>
      </c>
      <c r="S166" s="44">
        <f t="shared" si="175"/>
        <v>77.49666666666667</v>
      </c>
      <c r="T166" s="65">
        <f t="shared" si="176"/>
        <v>464.98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50.15</v>
      </c>
      <c r="I167" s="44">
        <f t="shared" si="167"/>
        <v>12.54</v>
      </c>
      <c r="J167" s="44">
        <f>ROUND((4.175+0.1)*0.95,2)</f>
        <v>4.0599999999999996</v>
      </c>
      <c r="K167" s="43">
        <f t="shared" si="168"/>
        <v>254.52</v>
      </c>
      <c r="L167" s="44">
        <f t="shared" si="169"/>
        <v>55.994400000000006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707.52352999999994</v>
      </c>
      <c r="P167" s="45">
        <f t="shared" si="172"/>
        <v>31.06</v>
      </c>
      <c r="Q167" s="44">
        <f t="shared" si="173"/>
        <v>738.58352999999988</v>
      </c>
      <c r="R167" s="44">
        <f t="shared" si="174"/>
        <v>738.58333333333326</v>
      </c>
      <c r="S167" s="44">
        <f t="shared" si="175"/>
        <v>147.71666666666667</v>
      </c>
      <c r="T167" s="65">
        <f t="shared" si="176"/>
        <v>886.3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50.15</v>
      </c>
      <c r="I169" s="44">
        <f>ROUND(H169*$I$10,2)</f>
        <v>12.54</v>
      </c>
      <c r="J169" s="44">
        <f>ROUND(0.208*0.95,2)</f>
        <v>0.2</v>
      </c>
      <c r="K169" s="43">
        <f>ROUND((H169+I169)*J169,2)</f>
        <v>12.54</v>
      </c>
      <c r="L169" s="44">
        <f t="shared" ref="L169:L172" si="178">(K169*$L$10)</f>
        <v>2.7587999999999999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34.855899999999998</v>
      </c>
      <c r="P169" s="45">
        <f t="shared" si="160"/>
        <v>1.53</v>
      </c>
      <c r="Q169" s="44">
        <f>SUM(O169+P169)</f>
        <v>36.385899999999999</v>
      </c>
      <c r="R169" s="44">
        <f>+T169-S169</f>
        <v>36.383333333333333</v>
      </c>
      <c r="S169" s="44">
        <f>+T169/6</f>
        <v>7.2766666666666664</v>
      </c>
      <c r="T169" s="65">
        <f t="shared" ref="T169:T172" si="180">ROUND(Q169*$T$10,2)</f>
        <v>43.66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50.15</v>
      </c>
      <c r="I170" s="44">
        <f>ROUND(H170*$I$10,2)</f>
        <v>12.54</v>
      </c>
      <c r="J170" s="44">
        <f>ROUND(0.475*0.95,2)</f>
        <v>0.45</v>
      </c>
      <c r="K170" s="43">
        <f>ROUND((H170+I170)*J170,2)</f>
        <v>28.21</v>
      </c>
      <c r="L170" s="44">
        <f t="shared" si="178"/>
        <v>6.2061999999999999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78.419674999999998</v>
      </c>
      <c r="P170" s="45">
        <f t="shared" si="160"/>
        <v>3.44</v>
      </c>
      <c r="Q170" s="44">
        <f>SUM(O170+P170)</f>
        <v>81.859674999999996</v>
      </c>
      <c r="R170" s="44">
        <f>+T170-S170</f>
        <v>81.858333333333334</v>
      </c>
      <c r="S170" s="44">
        <f>+T170/6</f>
        <v>16.371666666666666</v>
      </c>
      <c r="T170" s="65">
        <f t="shared" si="180"/>
        <v>98.23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50.15</v>
      </c>
      <c r="I171" s="44">
        <f>ROUND(H171*$I$10,2)</f>
        <v>12.54</v>
      </c>
      <c r="J171" s="44">
        <f>ROUND(2.175*0.95,2)</f>
        <v>2.0699999999999998</v>
      </c>
      <c r="K171" s="43">
        <f>ROUND((H171+I171)*J171,2)</f>
        <v>129.77000000000001</v>
      </c>
      <c r="L171" s="44">
        <f t="shared" si="178"/>
        <v>28.549400000000002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360.73538500000001</v>
      </c>
      <c r="P171" s="45">
        <f t="shared" si="160"/>
        <v>15.84</v>
      </c>
      <c r="Q171" s="44">
        <f>SUM(O171+P171)</f>
        <v>376.57538499999998</v>
      </c>
      <c r="R171" s="44">
        <f t="shared" ref="R171:R172" si="181">+T171-S171</f>
        <v>376.57499999999999</v>
      </c>
      <c r="S171" s="44">
        <f t="shared" ref="S171:S172" si="182">+T171/6</f>
        <v>75.314999999999998</v>
      </c>
      <c r="T171" s="65">
        <f t="shared" si="180"/>
        <v>451.89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50.15</v>
      </c>
      <c r="I172" s="44">
        <f>ROUND(H172*$I$10,2)</f>
        <v>12.54</v>
      </c>
      <c r="J172" s="44">
        <f>ROUND(4.208*0.95,2)</f>
        <v>4</v>
      </c>
      <c r="K172" s="43">
        <f>ROUND((H172+I172)*J172,2)</f>
        <v>250.76</v>
      </c>
      <c r="L172" s="44">
        <f t="shared" si="178"/>
        <v>55.167200000000001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697.06919999999991</v>
      </c>
      <c r="P172" s="45">
        <f t="shared" si="160"/>
        <v>30.6</v>
      </c>
      <c r="Q172" s="44">
        <f>SUM(O172+P172)</f>
        <v>727.66919999999993</v>
      </c>
      <c r="R172" s="44">
        <f t="shared" si="181"/>
        <v>727.66666666666674</v>
      </c>
      <c r="S172" s="44">
        <f t="shared" si="182"/>
        <v>145.53333333333333</v>
      </c>
      <c r="T172" s="65">
        <f t="shared" si="180"/>
        <v>873.2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50.15</v>
      </c>
      <c r="I174" s="44">
        <f t="shared" ref="I174:I177" si="184">ROUND(H174*$I$10,2)</f>
        <v>12.54</v>
      </c>
      <c r="J174" s="44">
        <f>ROUND((0.208+0.1)*0.95,2)</f>
        <v>0.28999999999999998</v>
      </c>
      <c r="K174" s="43">
        <f t="shared" ref="K174:K177" si="185">ROUND((H174+I174)*J174,2)</f>
        <v>18.18</v>
      </c>
      <c r="L174" s="44">
        <f t="shared" ref="L174:L177" si="186">(K174*$L$10)</f>
        <v>3.9996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50.537395000000004</v>
      </c>
      <c r="P174" s="45">
        <f t="shared" ref="P174:P177" si="189">ROUND(J174*$P$10,2)</f>
        <v>2.2200000000000002</v>
      </c>
      <c r="Q174" s="44">
        <f t="shared" ref="Q174:Q177" si="190">SUM(O174+P174)</f>
        <v>52.757395000000002</v>
      </c>
      <c r="R174" s="44">
        <f t="shared" ref="R174:R177" si="191">+T174-S174</f>
        <v>52.758333333333333</v>
      </c>
      <c r="S174" s="44">
        <f t="shared" ref="S174:S177" si="192">+T174/6</f>
        <v>10.551666666666668</v>
      </c>
      <c r="T174" s="65">
        <f t="shared" ref="T174:T177" si="193">ROUND(Q174*$T$10,2)</f>
        <v>63.31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50.15</v>
      </c>
      <c r="I175" s="44">
        <f t="shared" si="184"/>
        <v>12.54</v>
      </c>
      <c r="J175" s="44">
        <f>ROUND((0.475+0.1)*0.95,2)</f>
        <v>0.55000000000000004</v>
      </c>
      <c r="K175" s="43">
        <f t="shared" si="185"/>
        <v>34.479999999999997</v>
      </c>
      <c r="L175" s="44">
        <f t="shared" si="186"/>
        <v>7.5855999999999995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95.847624999999994</v>
      </c>
      <c r="P175" s="45">
        <f t="shared" si="189"/>
        <v>4.21</v>
      </c>
      <c r="Q175" s="44">
        <f t="shared" si="190"/>
        <v>100.05762499999999</v>
      </c>
      <c r="R175" s="44">
        <f t="shared" si="191"/>
        <v>100.05833333333332</v>
      </c>
      <c r="S175" s="44">
        <f t="shared" si="192"/>
        <v>20.011666666666667</v>
      </c>
      <c r="T175" s="65">
        <f t="shared" si="193"/>
        <v>120.07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50.15</v>
      </c>
      <c r="I176" s="44">
        <f t="shared" si="184"/>
        <v>12.54</v>
      </c>
      <c r="J176" s="44">
        <f>ROUND((2.175+0.1)*0.95,2)</f>
        <v>2.16</v>
      </c>
      <c r="K176" s="43">
        <f t="shared" si="185"/>
        <v>135.41</v>
      </c>
      <c r="L176" s="44">
        <f t="shared" si="186"/>
        <v>29.790199999999999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376.41687999999999</v>
      </c>
      <c r="P176" s="45">
        <f t="shared" si="189"/>
        <v>16.52</v>
      </c>
      <c r="Q176" s="44">
        <f t="shared" si="190"/>
        <v>392.93687999999997</v>
      </c>
      <c r="R176" s="44">
        <f t="shared" si="191"/>
        <v>392.93333333333334</v>
      </c>
      <c r="S176" s="44">
        <f t="shared" si="192"/>
        <v>78.586666666666659</v>
      </c>
      <c r="T176" s="65">
        <f t="shared" si="193"/>
        <v>471.52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50.15</v>
      </c>
      <c r="I177" s="44">
        <f t="shared" si="184"/>
        <v>12.54</v>
      </c>
      <c r="J177" s="44">
        <f>ROUND((4.208+0.1)*0.95,2)</f>
        <v>4.09</v>
      </c>
      <c r="K177" s="43">
        <f t="shared" si="185"/>
        <v>256.39999999999998</v>
      </c>
      <c r="L177" s="44">
        <f t="shared" si="186"/>
        <v>56.407999999999994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712.75069499999995</v>
      </c>
      <c r="P177" s="45">
        <f t="shared" si="189"/>
        <v>31.29</v>
      </c>
      <c r="Q177" s="44">
        <f t="shared" si="190"/>
        <v>744.04069499999991</v>
      </c>
      <c r="R177" s="44">
        <f t="shared" si="191"/>
        <v>744.04166666666674</v>
      </c>
      <c r="S177" s="44">
        <f t="shared" si="192"/>
        <v>148.80833333333334</v>
      </c>
      <c r="T177" s="65">
        <f t="shared" si="193"/>
        <v>892.85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50.15</v>
      </c>
      <c r="I179" s="44">
        <f>ROUND(H179*$I$10,2)</f>
        <v>12.54</v>
      </c>
      <c r="J179" s="44">
        <f>ROUND(0.508*0.95,2)</f>
        <v>0.48</v>
      </c>
      <c r="K179" s="43">
        <f>ROUND((H179+I179)*J179,2)</f>
        <v>30.09</v>
      </c>
      <c r="L179" s="44">
        <f t="shared" ref="L179:L181" si="195">(K179*$L$10)</f>
        <v>6.6197999999999997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83.646839999999997</v>
      </c>
      <c r="P179" s="45">
        <f t="shared" si="160"/>
        <v>3.67</v>
      </c>
      <c r="Q179" s="44">
        <f>SUM(O179+P179)</f>
        <v>87.316839999999999</v>
      </c>
      <c r="R179" s="44">
        <f t="shared" ref="R179:R181" si="197">+T179-S179</f>
        <v>87.316666666666663</v>
      </c>
      <c r="S179" s="44">
        <f t="shared" ref="S179:S181" si="198">+T179/6</f>
        <v>17.463333333333335</v>
      </c>
      <c r="T179" s="65">
        <f t="shared" ref="T179:T181" si="199">ROUND(Q179*$T$10,2)</f>
        <v>104.78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50.15</v>
      </c>
      <c r="I180" s="44">
        <f>ROUND(H180*$I$10,2)</f>
        <v>12.54</v>
      </c>
      <c r="J180" s="44">
        <f>ROUND(2.208*0.95,2)</f>
        <v>2.1</v>
      </c>
      <c r="K180" s="43">
        <f>ROUND((H180+I180)*J180,2)</f>
        <v>131.65</v>
      </c>
      <c r="L180" s="44">
        <f t="shared" si="195"/>
        <v>28.963000000000001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365.96254999999996</v>
      </c>
      <c r="P180" s="45">
        <f t="shared" si="160"/>
        <v>16.07</v>
      </c>
      <c r="Q180" s="44">
        <f>SUM(O180+P180)</f>
        <v>382.03254999999996</v>
      </c>
      <c r="R180" s="44">
        <f t="shared" si="197"/>
        <v>382.0333333333333</v>
      </c>
      <c r="S180" s="44">
        <f t="shared" si="198"/>
        <v>76.406666666666666</v>
      </c>
      <c r="T180" s="65">
        <f t="shared" si="199"/>
        <v>458.44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50.15</v>
      </c>
      <c r="I181" s="44">
        <f>ROUND(H181*$I$10,2)</f>
        <v>12.54</v>
      </c>
      <c r="J181" s="44">
        <f>ROUND(4.242*0.95,2)</f>
        <v>4.03</v>
      </c>
      <c r="K181" s="43">
        <f>ROUND((H181+I181)*J181,2)</f>
        <v>252.64</v>
      </c>
      <c r="L181" s="44">
        <f t="shared" si="195"/>
        <v>55.580799999999996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702.29636499999992</v>
      </c>
      <c r="P181" s="45">
        <f t="shared" si="160"/>
        <v>30.83</v>
      </c>
      <c r="Q181" s="44">
        <f>SUM(O181+P181)</f>
        <v>733.12636499999996</v>
      </c>
      <c r="R181" s="44">
        <f t="shared" si="197"/>
        <v>733.125</v>
      </c>
      <c r="S181" s="44">
        <f t="shared" si="198"/>
        <v>146.625</v>
      </c>
      <c r="T181" s="65">
        <f t="shared" si="199"/>
        <v>879.75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52.61</v>
      </c>
      <c r="I183" s="44">
        <f t="shared" ref="I183:I188" si="201">ROUND(H183*$I$10,2)</f>
        <v>13.15</v>
      </c>
      <c r="J183" s="44">
        <f>ROUND(2.067*0.95,2)</f>
        <v>1.96</v>
      </c>
      <c r="K183" s="43">
        <f t="shared" ref="K183:K188" si="202">ROUND((H183+I183)*J183,2)</f>
        <v>128.88999999999999</v>
      </c>
      <c r="L183" s="44">
        <f t="shared" ref="L183:L188" si="203">(K183*$L$10)</f>
        <v>28.355799999999999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348.90537999999992</v>
      </c>
      <c r="P183" s="45">
        <f t="shared" si="160"/>
        <v>14.99</v>
      </c>
      <c r="Q183" s="44">
        <f t="shared" ref="Q183:Q188" si="206">SUM(O183+P183)</f>
        <v>363.89537999999993</v>
      </c>
      <c r="R183" s="44">
        <f t="shared" ref="R183:R188" si="207">+T183-S183</f>
        <v>363.89166666666665</v>
      </c>
      <c r="S183" s="44">
        <f t="shared" ref="S183:S188" si="208">+T183/6</f>
        <v>72.778333333333336</v>
      </c>
      <c r="T183" s="65">
        <f t="shared" ref="T183:T188" si="209">ROUND(Q183*$T$10,2)</f>
        <v>436.67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52.61</v>
      </c>
      <c r="I184" s="44">
        <f t="shared" si="201"/>
        <v>13.15</v>
      </c>
      <c r="J184" s="44">
        <f>ROUND(3.233*0.95,2)</f>
        <v>3.07</v>
      </c>
      <c r="K184" s="43">
        <f t="shared" si="202"/>
        <v>201.88</v>
      </c>
      <c r="L184" s="44">
        <f t="shared" si="203"/>
        <v>44.413600000000002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546.49508500000002</v>
      </c>
      <c r="P184" s="45">
        <f t="shared" si="160"/>
        <v>23.49</v>
      </c>
      <c r="Q184" s="44">
        <f t="shared" si="206"/>
        <v>569.98508500000003</v>
      </c>
      <c r="R184" s="44">
        <f t="shared" si="207"/>
        <v>569.98333333333335</v>
      </c>
      <c r="S184" s="44">
        <f t="shared" si="208"/>
        <v>113.99666666666667</v>
      </c>
      <c r="T184" s="65">
        <f t="shared" si="209"/>
        <v>683.98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52.61</v>
      </c>
      <c r="I185" s="44">
        <f t="shared" si="201"/>
        <v>13.15</v>
      </c>
      <c r="J185" s="44">
        <f>ROUND(5.233*0.95,2)</f>
        <v>4.97</v>
      </c>
      <c r="K185" s="43">
        <f t="shared" si="202"/>
        <v>326.83</v>
      </c>
      <c r="L185" s="44">
        <f t="shared" si="203"/>
        <v>71.902599999999993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884.72653500000001</v>
      </c>
      <c r="P185" s="45">
        <f t="shared" si="160"/>
        <v>38.020000000000003</v>
      </c>
      <c r="Q185" s="44">
        <f t="shared" si="206"/>
        <v>922.74653499999999</v>
      </c>
      <c r="R185" s="44">
        <f t="shared" si="207"/>
        <v>922.75</v>
      </c>
      <c r="S185" s="44">
        <f t="shared" si="208"/>
        <v>184.54999999999998</v>
      </c>
      <c r="T185" s="65">
        <f t="shared" si="209"/>
        <v>1107.3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52.61</v>
      </c>
      <c r="I186" s="44">
        <f t="shared" si="201"/>
        <v>13.15</v>
      </c>
      <c r="J186" s="44">
        <f>ROUND(9.233*0.95,2)</f>
        <v>8.77</v>
      </c>
      <c r="K186" s="43">
        <f t="shared" si="202"/>
        <v>576.72</v>
      </c>
      <c r="L186" s="44">
        <f t="shared" si="203"/>
        <v>126.87840000000001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1561.1772349999999</v>
      </c>
      <c r="P186" s="45">
        <f t="shared" si="160"/>
        <v>67.09</v>
      </c>
      <c r="Q186" s="44">
        <f t="shared" si="206"/>
        <v>1628.2672349999998</v>
      </c>
      <c r="R186" s="44">
        <f t="shared" si="207"/>
        <v>1628.2666666666667</v>
      </c>
      <c r="S186" s="44">
        <f t="shared" si="208"/>
        <v>325.65333333333336</v>
      </c>
      <c r="T186" s="65">
        <f t="shared" si="209"/>
        <v>1953.92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52.61</v>
      </c>
      <c r="I187" s="44">
        <f t="shared" si="201"/>
        <v>13.15</v>
      </c>
      <c r="J187" s="44">
        <f>ROUND(17.233*0.95,2)</f>
        <v>16.37</v>
      </c>
      <c r="K187" s="43">
        <f t="shared" si="202"/>
        <v>1076.49</v>
      </c>
      <c r="L187" s="44">
        <f t="shared" si="203"/>
        <v>236.8278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2914.0664349999997</v>
      </c>
      <c r="P187" s="45">
        <f t="shared" si="160"/>
        <v>125.23</v>
      </c>
      <c r="Q187" s="44">
        <f t="shared" si="206"/>
        <v>3039.2964349999997</v>
      </c>
      <c r="R187" s="44">
        <f t="shared" si="207"/>
        <v>3039.2999999999997</v>
      </c>
      <c r="S187" s="44">
        <f t="shared" si="208"/>
        <v>607.86</v>
      </c>
      <c r="T187" s="65">
        <f t="shared" si="209"/>
        <v>3647.16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52.61</v>
      </c>
      <c r="I188" s="44">
        <f t="shared" si="201"/>
        <v>13.15</v>
      </c>
      <c r="J188" s="44">
        <f>ROUND(49.233*0.95,2)</f>
        <v>46.77</v>
      </c>
      <c r="K188" s="43">
        <f t="shared" si="202"/>
        <v>3075.6</v>
      </c>
      <c r="L188" s="44">
        <f t="shared" si="203"/>
        <v>676.63199999999995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8325.6598350000004</v>
      </c>
      <c r="P188" s="45">
        <f t="shared" si="160"/>
        <v>357.79</v>
      </c>
      <c r="Q188" s="44">
        <f t="shared" si="206"/>
        <v>8683.4498350000013</v>
      </c>
      <c r="R188" s="44">
        <f t="shared" si="207"/>
        <v>8683.4499999999989</v>
      </c>
      <c r="S188" s="44">
        <f t="shared" si="208"/>
        <v>1736.6899999999998</v>
      </c>
      <c r="T188" s="65">
        <f t="shared" si="209"/>
        <v>10420.14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52.61</v>
      </c>
      <c r="I190" s="44">
        <f t="shared" ref="I190:I199" si="211">ROUND(H190*$I$10,2)</f>
        <v>13.15</v>
      </c>
      <c r="J190" s="44">
        <f>ROUND(0.283*0.95,2)</f>
        <v>0.27</v>
      </c>
      <c r="K190" s="43">
        <f t="shared" ref="K190:K199" si="212">ROUND((H190+I190)*J190,2)</f>
        <v>17.760000000000002</v>
      </c>
      <c r="L190" s="44">
        <f t="shared" ref="L190:L199" si="213">(K190*$L$10)</f>
        <v>3.9072000000000005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48.069285000000001</v>
      </c>
      <c r="P190" s="45">
        <f t="shared" si="160"/>
        <v>2.0699999999999998</v>
      </c>
      <c r="Q190" s="44">
        <f t="shared" ref="Q190:Q199" si="216">SUM(O190+P190)</f>
        <v>50.139285000000001</v>
      </c>
      <c r="R190" s="44">
        <f t="shared" ref="R190:R199" si="217">+T190-S190</f>
        <v>50.141666666666666</v>
      </c>
      <c r="S190" s="44">
        <f t="shared" ref="S190:S199" si="218">+T190/6</f>
        <v>10.028333333333334</v>
      </c>
      <c r="T190" s="65">
        <f t="shared" ref="T190:T199" si="219">ROUND(Q190*$T$10,2)</f>
        <v>60.17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52.61</v>
      </c>
      <c r="I191" s="44">
        <f t="shared" si="211"/>
        <v>13.15</v>
      </c>
      <c r="J191" s="44">
        <f>ROUND(0.455*0.95,2)</f>
        <v>0.43</v>
      </c>
      <c r="K191" s="43">
        <f t="shared" si="212"/>
        <v>28.28</v>
      </c>
      <c r="L191" s="44">
        <f t="shared" si="213"/>
        <v>6.2216000000000005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76.549365000000009</v>
      </c>
      <c r="P191" s="45">
        <f t="shared" si="160"/>
        <v>3.29</v>
      </c>
      <c r="Q191" s="44">
        <f t="shared" si="216"/>
        <v>79.839365000000015</v>
      </c>
      <c r="R191" s="44">
        <f t="shared" si="217"/>
        <v>79.841666666666669</v>
      </c>
      <c r="S191" s="44">
        <f t="shared" si="218"/>
        <v>15.968333333333334</v>
      </c>
      <c r="T191" s="65">
        <f t="shared" si="219"/>
        <v>95.81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52.61</v>
      </c>
      <c r="I192" s="44">
        <f t="shared" si="211"/>
        <v>13.15</v>
      </c>
      <c r="J192" s="44">
        <f>ROUND(0.767*0.95,2)</f>
        <v>0.73</v>
      </c>
      <c r="K192" s="43">
        <f t="shared" si="212"/>
        <v>48</v>
      </c>
      <c r="L192" s="44">
        <f t="shared" si="213"/>
        <v>10.56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129.94341499999999</v>
      </c>
      <c r="P192" s="45">
        <f t="shared" si="160"/>
        <v>5.58</v>
      </c>
      <c r="Q192" s="44">
        <f t="shared" si="216"/>
        <v>135.523415</v>
      </c>
      <c r="R192" s="44">
        <f t="shared" si="217"/>
        <v>135.52500000000001</v>
      </c>
      <c r="S192" s="44">
        <f t="shared" si="218"/>
        <v>27.105</v>
      </c>
      <c r="T192" s="65">
        <f t="shared" si="219"/>
        <v>162.63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52.61</v>
      </c>
      <c r="I193" s="44">
        <f t="shared" si="211"/>
        <v>13.15</v>
      </c>
      <c r="J193" s="44">
        <f>ROUND(1.583*0.95,2)</f>
        <v>1.5</v>
      </c>
      <c r="K193" s="43">
        <f t="shared" si="212"/>
        <v>98.64</v>
      </c>
      <c r="L193" s="44">
        <f t="shared" si="213"/>
        <v>21.700800000000001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267.01904999999999</v>
      </c>
      <c r="P193" s="45">
        <f t="shared" si="160"/>
        <v>11.48</v>
      </c>
      <c r="Q193" s="44">
        <f t="shared" si="216"/>
        <v>278.49905000000001</v>
      </c>
      <c r="R193" s="44">
        <f t="shared" si="217"/>
        <v>278.5</v>
      </c>
      <c r="S193" s="44">
        <f t="shared" si="218"/>
        <v>55.699999999999996</v>
      </c>
      <c r="T193" s="65">
        <f t="shared" si="219"/>
        <v>334.2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52.61</v>
      </c>
      <c r="I194" s="44">
        <f t="shared" si="211"/>
        <v>13.15</v>
      </c>
      <c r="J194" s="44">
        <f>ROUND(3.183*0.95,2)</f>
        <v>3.02</v>
      </c>
      <c r="K194" s="43">
        <f t="shared" si="212"/>
        <v>198.6</v>
      </c>
      <c r="L194" s="44">
        <f t="shared" si="213"/>
        <v>43.692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537.60420999999997</v>
      </c>
      <c r="P194" s="45">
        <f t="shared" si="160"/>
        <v>23.1</v>
      </c>
      <c r="Q194" s="44">
        <f t="shared" si="216"/>
        <v>560.70420999999999</v>
      </c>
      <c r="R194" s="44">
        <f t="shared" si="217"/>
        <v>560.70833333333337</v>
      </c>
      <c r="S194" s="44">
        <f t="shared" si="218"/>
        <v>112.14166666666667</v>
      </c>
      <c r="T194" s="65">
        <f t="shared" si="219"/>
        <v>672.85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52.61</v>
      </c>
      <c r="I195" s="44">
        <f t="shared" si="211"/>
        <v>13.15</v>
      </c>
      <c r="J195" s="44">
        <f>ROUND((3.183+1)*0.95,2)</f>
        <v>3.97</v>
      </c>
      <c r="K195" s="43">
        <f t="shared" si="212"/>
        <v>261.07</v>
      </c>
      <c r="L195" s="44">
        <f t="shared" si="213"/>
        <v>57.435400000000001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706.71383500000002</v>
      </c>
      <c r="P195" s="45">
        <f t="shared" si="160"/>
        <v>30.37</v>
      </c>
      <c r="Q195" s="44">
        <f t="shared" si="216"/>
        <v>737.08383500000002</v>
      </c>
      <c r="R195" s="44">
        <f t="shared" si="217"/>
        <v>737.08333333333337</v>
      </c>
      <c r="S195" s="44">
        <f t="shared" si="218"/>
        <v>147.41666666666666</v>
      </c>
      <c r="T195" s="65">
        <f t="shared" si="219"/>
        <v>884.5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52.61</v>
      </c>
      <c r="I196" s="44">
        <f t="shared" si="211"/>
        <v>13.15</v>
      </c>
      <c r="J196" s="44">
        <f>ROUND((4.183+1)*0.95,2)</f>
        <v>4.92</v>
      </c>
      <c r="K196" s="43">
        <f t="shared" si="212"/>
        <v>323.54000000000002</v>
      </c>
      <c r="L196" s="44">
        <f t="shared" si="213"/>
        <v>71.17880000000001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875.82345999999995</v>
      </c>
      <c r="P196" s="45">
        <f t="shared" si="160"/>
        <v>37.64</v>
      </c>
      <c r="Q196" s="44">
        <f t="shared" si="216"/>
        <v>913.46345999999994</v>
      </c>
      <c r="R196" s="44">
        <f t="shared" si="217"/>
        <v>913.4666666666667</v>
      </c>
      <c r="S196" s="44">
        <f t="shared" si="218"/>
        <v>182.69333333333336</v>
      </c>
      <c r="T196" s="65">
        <f t="shared" si="219"/>
        <v>1096.1600000000001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52.61</v>
      </c>
      <c r="I197" s="44">
        <f t="shared" si="211"/>
        <v>13.15</v>
      </c>
      <c r="J197" s="44">
        <f>ROUND((5.183+1)*0.95,2)</f>
        <v>5.87</v>
      </c>
      <c r="K197" s="43">
        <f t="shared" si="212"/>
        <v>386.01</v>
      </c>
      <c r="L197" s="44">
        <f t="shared" si="213"/>
        <v>84.922200000000004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1044.9330849999999</v>
      </c>
      <c r="P197" s="45">
        <f t="shared" si="160"/>
        <v>44.91</v>
      </c>
      <c r="Q197" s="44">
        <f t="shared" si="216"/>
        <v>1089.843085</v>
      </c>
      <c r="R197" s="44">
        <f t="shared" si="217"/>
        <v>1089.8416666666667</v>
      </c>
      <c r="S197" s="44">
        <f t="shared" si="218"/>
        <v>217.96833333333333</v>
      </c>
      <c r="T197" s="65">
        <f t="shared" si="219"/>
        <v>1307.81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52.61</v>
      </c>
      <c r="I198" s="44">
        <f t="shared" si="211"/>
        <v>13.15</v>
      </c>
      <c r="J198" s="44">
        <f>ROUND((6.183+1)*0.95,2)</f>
        <v>6.82</v>
      </c>
      <c r="K198" s="43">
        <f t="shared" si="212"/>
        <v>448.48</v>
      </c>
      <c r="L198" s="44">
        <f t="shared" si="213"/>
        <v>98.665599999999998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1214.0427099999999</v>
      </c>
      <c r="P198" s="45">
        <f t="shared" si="160"/>
        <v>52.17</v>
      </c>
      <c r="Q198" s="44">
        <f t="shared" si="216"/>
        <v>1266.21271</v>
      </c>
      <c r="R198" s="44">
        <f t="shared" si="217"/>
        <v>1266.2166666666667</v>
      </c>
      <c r="S198" s="44">
        <f t="shared" si="218"/>
        <v>253.24333333333334</v>
      </c>
      <c r="T198" s="65">
        <f t="shared" si="219"/>
        <v>1519.46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52.61</v>
      </c>
      <c r="I199" s="44">
        <f t="shared" si="211"/>
        <v>13.15</v>
      </c>
      <c r="J199" s="44">
        <f>ROUND((7.183+1)*0.95,2)</f>
        <v>7.77</v>
      </c>
      <c r="K199" s="43">
        <f t="shared" si="212"/>
        <v>510.96</v>
      </c>
      <c r="L199" s="44">
        <f t="shared" si="213"/>
        <v>112.41119999999999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1383.1645349999999</v>
      </c>
      <c r="P199" s="45">
        <f t="shared" si="160"/>
        <v>59.44</v>
      </c>
      <c r="Q199" s="44">
        <f t="shared" si="216"/>
        <v>1442.6045349999999</v>
      </c>
      <c r="R199" s="44">
        <f t="shared" si="217"/>
        <v>1442.6083333333333</v>
      </c>
      <c r="S199" s="44">
        <f t="shared" si="218"/>
        <v>288.5216666666667</v>
      </c>
      <c r="T199" s="65">
        <f t="shared" si="219"/>
        <v>1731.13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52.61</v>
      </c>
      <c r="I201" s="44">
        <f t="shared" ref="I201:I210" si="221">ROUND(H201*$I$10,2)</f>
        <v>13.15</v>
      </c>
      <c r="J201" s="44">
        <f>ROUND(0.167*0.95,2)</f>
        <v>0.16</v>
      </c>
      <c r="K201" s="43">
        <f t="shared" ref="K201:K210" si="222">ROUND((H201+I201)*J201,2)</f>
        <v>10.52</v>
      </c>
      <c r="L201" s="44">
        <f t="shared" ref="L201:L210" si="223">(K201*$L$10)</f>
        <v>2.3144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28.480079999999997</v>
      </c>
      <c r="P201" s="45">
        <f t="shared" si="160"/>
        <v>1.22</v>
      </c>
      <c r="Q201" s="44">
        <f t="shared" ref="Q201:Q210" si="226">SUM(O201+P201)</f>
        <v>29.700079999999996</v>
      </c>
      <c r="R201" s="44">
        <f t="shared" ref="R201:R210" si="227">+T201-S201</f>
        <v>29.7</v>
      </c>
      <c r="S201" s="44">
        <f t="shared" ref="S201:S210" si="228">+T201/6</f>
        <v>5.94</v>
      </c>
      <c r="T201" s="65">
        <f t="shared" ref="T201:T210" si="229">ROUND(Q201*$T$10,2)</f>
        <v>35.64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52.61</v>
      </c>
      <c r="I202" s="44">
        <f t="shared" si="221"/>
        <v>13.15</v>
      </c>
      <c r="J202" s="44">
        <f>ROUND(0.3*0.95,2)</f>
        <v>0.28999999999999998</v>
      </c>
      <c r="K202" s="43">
        <f t="shared" si="222"/>
        <v>19.07</v>
      </c>
      <c r="L202" s="44">
        <f t="shared" si="223"/>
        <v>4.1954000000000002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51.623194999999996</v>
      </c>
      <c r="P202" s="45">
        <f t="shared" si="160"/>
        <v>2.2200000000000002</v>
      </c>
      <c r="Q202" s="44">
        <f t="shared" si="226"/>
        <v>53.843194999999994</v>
      </c>
      <c r="R202" s="44">
        <f t="shared" si="227"/>
        <v>53.841666666666669</v>
      </c>
      <c r="S202" s="44">
        <f t="shared" si="228"/>
        <v>10.768333333333333</v>
      </c>
      <c r="T202" s="65">
        <f t="shared" si="229"/>
        <v>64.61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52.61</v>
      </c>
      <c r="I203" s="44">
        <f t="shared" si="221"/>
        <v>13.15</v>
      </c>
      <c r="J203" s="44">
        <f>ROUND(0.513*0.95,2)</f>
        <v>0.49</v>
      </c>
      <c r="K203" s="43">
        <f t="shared" si="222"/>
        <v>32.22</v>
      </c>
      <c r="L203" s="44">
        <f t="shared" si="223"/>
        <v>7.0884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87.223294999999993</v>
      </c>
      <c r="P203" s="45">
        <f t="shared" si="160"/>
        <v>3.75</v>
      </c>
      <c r="Q203" s="44">
        <f t="shared" si="226"/>
        <v>90.973294999999993</v>
      </c>
      <c r="R203" s="44">
        <f t="shared" si="227"/>
        <v>90.974999999999994</v>
      </c>
      <c r="S203" s="44">
        <f t="shared" si="228"/>
        <v>18.195</v>
      </c>
      <c r="T203" s="65">
        <f t="shared" si="229"/>
        <v>109.17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52.61</v>
      </c>
      <c r="I204" s="44">
        <f t="shared" si="221"/>
        <v>13.15</v>
      </c>
      <c r="J204" s="44">
        <f>ROUND(0.75*0.95,2)</f>
        <v>0.71</v>
      </c>
      <c r="K204" s="43">
        <f t="shared" si="222"/>
        <v>46.69</v>
      </c>
      <c r="L204" s="44">
        <f t="shared" si="223"/>
        <v>10.271799999999999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126.38950499999999</v>
      </c>
      <c r="P204" s="45">
        <f t="shared" si="160"/>
        <v>5.43</v>
      </c>
      <c r="Q204" s="44">
        <f t="shared" si="226"/>
        <v>131.81950499999999</v>
      </c>
      <c r="R204" s="44">
        <f t="shared" si="227"/>
        <v>131.81666666666666</v>
      </c>
      <c r="S204" s="44">
        <f t="shared" si="228"/>
        <v>26.363333333333333</v>
      </c>
      <c r="T204" s="65">
        <f t="shared" si="229"/>
        <v>158.18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52.61</v>
      </c>
      <c r="I205" s="44">
        <f t="shared" si="221"/>
        <v>13.15</v>
      </c>
      <c r="J205" s="44">
        <f>ROUND(1.367*0.95,2)</f>
        <v>1.3</v>
      </c>
      <c r="K205" s="43">
        <f t="shared" si="222"/>
        <v>85.49</v>
      </c>
      <c r="L205" s="44">
        <f t="shared" si="223"/>
        <v>18.8078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231.41894999999997</v>
      </c>
      <c r="P205" s="45">
        <f t="shared" si="160"/>
        <v>9.9499999999999993</v>
      </c>
      <c r="Q205" s="44">
        <f t="shared" si="226"/>
        <v>241.36894999999996</v>
      </c>
      <c r="R205" s="44">
        <f t="shared" si="227"/>
        <v>241.36666666666665</v>
      </c>
      <c r="S205" s="44">
        <f t="shared" si="228"/>
        <v>48.273333333333333</v>
      </c>
      <c r="T205" s="65">
        <f t="shared" si="229"/>
        <v>289.64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52.61</v>
      </c>
      <c r="I206" s="44">
        <f t="shared" si="221"/>
        <v>13.15</v>
      </c>
      <c r="J206" s="44">
        <f>ROUND((1.367+0.6)*0.95,2)</f>
        <v>1.87</v>
      </c>
      <c r="K206" s="43">
        <f t="shared" si="222"/>
        <v>122.97</v>
      </c>
      <c r="L206" s="44">
        <f t="shared" si="223"/>
        <v>27.0534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332.88228499999997</v>
      </c>
      <c r="P206" s="45">
        <f t="shared" si="160"/>
        <v>14.31</v>
      </c>
      <c r="Q206" s="44">
        <f t="shared" si="226"/>
        <v>347.19228499999997</v>
      </c>
      <c r="R206" s="44">
        <f t="shared" si="227"/>
        <v>347.19166666666666</v>
      </c>
      <c r="S206" s="44">
        <f t="shared" si="228"/>
        <v>69.438333333333333</v>
      </c>
      <c r="T206" s="65">
        <f t="shared" si="229"/>
        <v>416.63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52.61</v>
      </c>
      <c r="I207" s="44">
        <f t="shared" si="221"/>
        <v>13.15</v>
      </c>
      <c r="J207" s="44">
        <f>ROUND((1.967+0.6)*0.95,2)</f>
        <v>2.44</v>
      </c>
      <c r="K207" s="43">
        <f t="shared" si="222"/>
        <v>160.44999999999999</v>
      </c>
      <c r="L207" s="44">
        <f t="shared" si="223"/>
        <v>35.298999999999999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434.34562</v>
      </c>
      <c r="P207" s="45">
        <f t="shared" si="160"/>
        <v>18.670000000000002</v>
      </c>
      <c r="Q207" s="44">
        <f t="shared" si="226"/>
        <v>453.01562000000001</v>
      </c>
      <c r="R207" s="44">
        <f t="shared" si="227"/>
        <v>453.01666666666665</v>
      </c>
      <c r="S207" s="44">
        <f t="shared" si="228"/>
        <v>90.603333333333339</v>
      </c>
      <c r="T207" s="65">
        <f t="shared" si="229"/>
        <v>543.62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52.61</v>
      </c>
      <c r="I208" s="44">
        <f t="shared" si="221"/>
        <v>13.15</v>
      </c>
      <c r="J208" s="44">
        <f>ROUND((2.567+0.6)*0.95,2)</f>
        <v>3.01</v>
      </c>
      <c r="K208" s="43">
        <f t="shared" si="222"/>
        <v>197.94</v>
      </c>
      <c r="L208" s="44">
        <f t="shared" si="223"/>
        <v>43.546799999999998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535.82115499999998</v>
      </c>
      <c r="P208" s="45">
        <f t="shared" si="160"/>
        <v>23.03</v>
      </c>
      <c r="Q208" s="44">
        <f t="shared" si="226"/>
        <v>558.85115499999995</v>
      </c>
      <c r="R208" s="44">
        <f t="shared" si="227"/>
        <v>558.85</v>
      </c>
      <c r="S208" s="44">
        <f t="shared" si="228"/>
        <v>111.77</v>
      </c>
      <c r="T208" s="65">
        <f t="shared" si="229"/>
        <v>670.62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52.61</v>
      </c>
      <c r="I209" s="44">
        <f t="shared" si="221"/>
        <v>13.15</v>
      </c>
      <c r="J209" s="44">
        <f>ROUND((3.167+0.6)*0.95,2)</f>
        <v>3.58</v>
      </c>
      <c r="K209" s="43">
        <f t="shared" si="222"/>
        <v>235.42</v>
      </c>
      <c r="L209" s="44">
        <f t="shared" si="223"/>
        <v>51.792400000000001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637.28449000000001</v>
      </c>
      <c r="P209" s="45">
        <f t="shared" si="160"/>
        <v>27.39</v>
      </c>
      <c r="Q209" s="44">
        <f t="shared" si="226"/>
        <v>664.67448999999999</v>
      </c>
      <c r="R209" s="44">
        <f t="shared" si="227"/>
        <v>664.67499999999995</v>
      </c>
      <c r="S209" s="44">
        <f t="shared" si="228"/>
        <v>132.935</v>
      </c>
      <c r="T209" s="65">
        <f t="shared" si="229"/>
        <v>797.61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52.61</v>
      </c>
      <c r="I210" s="44">
        <f t="shared" si="221"/>
        <v>13.15</v>
      </c>
      <c r="J210" s="44">
        <f>ROUND((3.767+0.6)*0.95,2)</f>
        <v>4.1500000000000004</v>
      </c>
      <c r="K210" s="43">
        <f t="shared" si="222"/>
        <v>272.89999999999998</v>
      </c>
      <c r="L210" s="44">
        <f t="shared" si="223"/>
        <v>60.037999999999997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738.74782500000003</v>
      </c>
      <c r="P210" s="45">
        <f t="shared" si="160"/>
        <v>31.75</v>
      </c>
      <c r="Q210" s="44">
        <f t="shared" si="226"/>
        <v>770.49782500000003</v>
      </c>
      <c r="R210" s="44">
        <f t="shared" si="227"/>
        <v>770.5</v>
      </c>
      <c r="S210" s="44">
        <f t="shared" si="228"/>
        <v>154.1</v>
      </c>
      <c r="T210" s="65">
        <f t="shared" si="229"/>
        <v>924.6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52.61</v>
      </c>
      <c r="I212" s="44">
        <f t="shared" ref="I212:I240" si="231">ROUND(H212*$I$10,2)</f>
        <v>13.15</v>
      </c>
      <c r="J212" s="44">
        <f>ROUND(0.275*0.95,2)</f>
        <v>0.26</v>
      </c>
      <c r="K212" s="43">
        <f t="shared" ref="K212:K240" si="232">ROUND((H212+I212)*J212,2)</f>
        <v>17.100000000000001</v>
      </c>
      <c r="L212" s="44">
        <f t="shared" ref="L212:L244" si="233">(K212*$L$10)</f>
        <v>3.7620000000000005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46.286230000000003</v>
      </c>
      <c r="P212" s="45">
        <f t="shared" si="160"/>
        <v>1.99</v>
      </c>
      <c r="Q212" s="44">
        <f t="shared" ref="Q212:Q240" si="236">SUM(O212+P212)</f>
        <v>48.276230000000005</v>
      </c>
      <c r="R212" s="44">
        <f t="shared" ref="R212:R240" si="237">+T212-S212</f>
        <v>48.274999999999999</v>
      </c>
      <c r="S212" s="44">
        <f t="shared" ref="S212:S240" si="238">+T212/6</f>
        <v>9.6549999999999994</v>
      </c>
      <c r="T212" s="65">
        <f t="shared" ref="T212:T271" si="239">ROUND(Q212*$T$10,2)</f>
        <v>57.93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52.61</v>
      </c>
      <c r="I213" s="44">
        <f t="shared" si="231"/>
        <v>13.15</v>
      </c>
      <c r="J213" s="44">
        <f>ROUND(0.441*0.95,2)</f>
        <v>0.42</v>
      </c>
      <c r="K213" s="43">
        <f t="shared" si="232"/>
        <v>27.62</v>
      </c>
      <c r="L213" s="44">
        <f t="shared" si="233"/>
        <v>6.0764000000000005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74.76630999999999</v>
      </c>
      <c r="P213" s="45">
        <f t="shared" si="160"/>
        <v>3.21</v>
      </c>
      <c r="Q213" s="44">
        <f t="shared" si="236"/>
        <v>77.976309999999984</v>
      </c>
      <c r="R213" s="44">
        <f t="shared" si="237"/>
        <v>77.974999999999994</v>
      </c>
      <c r="S213" s="44">
        <f t="shared" si="238"/>
        <v>15.594999999999999</v>
      </c>
      <c r="T213" s="65">
        <f t="shared" si="239"/>
        <v>93.57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52.61</v>
      </c>
      <c r="I214" s="44">
        <f t="shared" si="231"/>
        <v>13.15</v>
      </c>
      <c r="J214" s="44">
        <f>ROUND(0.708*0.95,2)</f>
        <v>0.67</v>
      </c>
      <c r="K214" s="43">
        <f t="shared" si="232"/>
        <v>44.06</v>
      </c>
      <c r="L214" s="44">
        <f t="shared" si="233"/>
        <v>9.6932000000000009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119.269485</v>
      </c>
      <c r="P214" s="45">
        <f t="shared" si="160"/>
        <v>5.13</v>
      </c>
      <c r="Q214" s="44">
        <f t="shared" si="236"/>
        <v>124.399485</v>
      </c>
      <c r="R214" s="44">
        <f t="shared" si="237"/>
        <v>124.4</v>
      </c>
      <c r="S214" s="44">
        <f t="shared" si="238"/>
        <v>24.88</v>
      </c>
      <c r="T214" s="65">
        <f t="shared" si="239"/>
        <v>149.28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52.61</v>
      </c>
      <c r="I215" s="44">
        <f t="shared" si="231"/>
        <v>13.15</v>
      </c>
      <c r="J215" s="44">
        <f>ROUND(1.358*0.95,2)</f>
        <v>1.29</v>
      </c>
      <c r="K215" s="43">
        <f t="shared" si="232"/>
        <v>84.83</v>
      </c>
      <c r="L215" s="44">
        <f t="shared" si="233"/>
        <v>18.662600000000001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229.635895</v>
      </c>
      <c r="P215" s="45">
        <f t="shared" si="160"/>
        <v>9.8699999999999992</v>
      </c>
      <c r="Q215" s="44">
        <f t="shared" si="236"/>
        <v>239.50589500000001</v>
      </c>
      <c r="R215" s="44">
        <f t="shared" si="237"/>
        <v>239.50833333333335</v>
      </c>
      <c r="S215" s="44">
        <f t="shared" si="238"/>
        <v>47.901666666666671</v>
      </c>
      <c r="T215" s="65">
        <f t="shared" si="239"/>
        <v>287.41000000000003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52.61</v>
      </c>
      <c r="I216" s="44">
        <f t="shared" si="231"/>
        <v>13.15</v>
      </c>
      <c r="J216" s="44">
        <f>ROUND(2.608*0.95,2)</f>
        <v>2.48</v>
      </c>
      <c r="K216" s="43">
        <f t="shared" si="232"/>
        <v>163.08000000000001</v>
      </c>
      <c r="L216" s="44">
        <f t="shared" si="233"/>
        <v>35.877600000000001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441.46564000000001</v>
      </c>
      <c r="P216" s="45">
        <f t="shared" si="160"/>
        <v>18.97</v>
      </c>
      <c r="Q216" s="44">
        <f t="shared" si="236"/>
        <v>460.43564000000003</v>
      </c>
      <c r="R216" s="44">
        <f t="shared" si="237"/>
        <v>460.43333333333334</v>
      </c>
      <c r="S216" s="44">
        <f t="shared" si="238"/>
        <v>92.086666666666659</v>
      </c>
      <c r="T216" s="65">
        <f t="shared" si="239"/>
        <v>552.52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52.61</v>
      </c>
      <c r="I217" s="44">
        <f t="shared" si="231"/>
        <v>13.15</v>
      </c>
      <c r="J217" s="44">
        <f>ROUND((2.608+0.9)*0.95,2)</f>
        <v>3.33</v>
      </c>
      <c r="K217" s="43">
        <f t="shared" si="232"/>
        <v>218.98</v>
      </c>
      <c r="L217" s="44">
        <f t="shared" si="233"/>
        <v>48.175599999999996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592.78131499999995</v>
      </c>
      <c r="P217" s="45">
        <f t="shared" si="160"/>
        <v>25.47</v>
      </c>
      <c r="Q217" s="44">
        <f t="shared" si="236"/>
        <v>618.25131499999998</v>
      </c>
      <c r="R217" s="44">
        <f t="shared" si="237"/>
        <v>618.25</v>
      </c>
      <c r="S217" s="44">
        <f t="shared" si="238"/>
        <v>123.64999999999999</v>
      </c>
      <c r="T217" s="65">
        <f t="shared" si="239"/>
        <v>741.9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52.61</v>
      </c>
      <c r="I218" s="44">
        <f t="shared" si="231"/>
        <v>13.15</v>
      </c>
      <c r="J218" s="44">
        <f>ROUND((3.508+0.9)*0.95,2)</f>
        <v>4.1900000000000004</v>
      </c>
      <c r="K218" s="43">
        <f t="shared" si="232"/>
        <v>275.52999999999997</v>
      </c>
      <c r="L218" s="44">
        <f t="shared" si="233"/>
        <v>60.616599999999991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745.86784499999999</v>
      </c>
      <c r="P218" s="45">
        <f t="shared" si="160"/>
        <v>32.049999999999997</v>
      </c>
      <c r="Q218" s="44">
        <f t="shared" si="236"/>
        <v>777.91784499999994</v>
      </c>
      <c r="R218" s="44">
        <f t="shared" si="237"/>
        <v>777.91666666666663</v>
      </c>
      <c r="S218" s="44">
        <f t="shared" si="238"/>
        <v>155.58333333333334</v>
      </c>
      <c r="T218" s="65">
        <f t="shared" si="239"/>
        <v>933.5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52.61</v>
      </c>
      <c r="I219" s="44">
        <f t="shared" si="231"/>
        <v>13.15</v>
      </c>
      <c r="J219" s="44">
        <f>ROUND((4.408+0.9)*0.95,2)</f>
        <v>5.04</v>
      </c>
      <c r="K219" s="43">
        <f t="shared" si="232"/>
        <v>331.43</v>
      </c>
      <c r="L219" s="44">
        <f t="shared" si="233"/>
        <v>72.914600000000007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897.18351999999993</v>
      </c>
      <c r="P219" s="45">
        <f t="shared" si="160"/>
        <v>38.56</v>
      </c>
      <c r="Q219" s="44">
        <f t="shared" si="236"/>
        <v>935.74351999999999</v>
      </c>
      <c r="R219" s="44">
        <f t="shared" si="237"/>
        <v>935.74166666666679</v>
      </c>
      <c r="S219" s="44">
        <f t="shared" si="238"/>
        <v>187.14833333333334</v>
      </c>
      <c r="T219" s="65">
        <f t="shared" si="239"/>
        <v>1122.8900000000001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52.61</v>
      </c>
      <c r="I220" s="44">
        <f t="shared" si="231"/>
        <v>13.15</v>
      </c>
      <c r="J220" s="44">
        <f>ROUND((5.308+0.9)*0.95,2)</f>
        <v>5.9</v>
      </c>
      <c r="K220" s="43">
        <f t="shared" si="232"/>
        <v>387.98</v>
      </c>
      <c r="L220" s="44">
        <f t="shared" si="233"/>
        <v>85.35560000000001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1050.2700500000001</v>
      </c>
      <c r="P220" s="45">
        <f t="shared" si="160"/>
        <v>45.14</v>
      </c>
      <c r="Q220" s="44">
        <f t="shared" si="236"/>
        <v>1095.4100500000002</v>
      </c>
      <c r="R220" s="44">
        <f t="shared" si="237"/>
        <v>1095.4083333333333</v>
      </c>
      <c r="S220" s="44">
        <f t="shared" si="238"/>
        <v>219.08166666666668</v>
      </c>
      <c r="T220" s="65">
        <f t="shared" si="239"/>
        <v>1314.49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52.61</v>
      </c>
      <c r="I221" s="44">
        <f t="shared" si="231"/>
        <v>13.15</v>
      </c>
      <c r="J221" s="44">
        <f>ROUND((6.208+0.9)*0.95,2)</f>
        <v>6.75</v>
      </c>
      <c r="K221" s="43">
        <f t="shared" si="232"/>
        <v>443.88</v>
      </c>
      <c r="L221" s="44">
        <f t="shared" si="233"/>
        <v>97.653599999999997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1201.5857249999999</v>
      </c>
      <c r="P221" s="45">
        <f t="shared" si="160"/>
        <v>51.64</v>
      </c>
      <c r="Q221" s="44">
        <f t="shared" si="236"/>
        <v>1253.225725</v>
      </c>
      <c r="R221" s="44">
        <f t="shared" si="237"/>
        <v>1253.2249999999999</v>
      </c>
      <c r="S221" s="44">
        <f t="shared" si="238"/>
        <v>250.64499999999998</v>
      </c>
      <c r="T221" s="65">
        <f t="shared" si="239"/>
        <v>1503.87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52.61</v>
      </c>
      <c r="I222" s="44">
        <f t="shared" si="231"/>
        <v>13.15</v>
      </c>
      <c r="J222" s="44">
        <f>ROUND(0.467*0.95,2)</f>
        <v>0.44</v>
      </c>
      <c r="K222" s="43">
        <f t="shared" si="232"/>
        <v>28.93</v>
      </c>
      <c r="L222" s="44">
        <f t="shared" si="233"/>
        <v>6.3646000000000003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78.320220000000006</v>
      </c>
      <c r="P222" s="45">
        <f t="shared" si="160"/>
        <v>3.37</v>
      </c>
      <c r="Q222" s="44">
        <f t="shared" si="236"/>
        <v>81.690220000000011</v>
      </c>
      <c r="R222" s="44">
        <f t="shared" si="237"/>
        <v>81.691666666666663</v>
      </c>
      <c r="S222" s="44">
        <f t="shared" si="238"/>
        <v>16.338333333333335</v>
      </c>
      <c r="T222" s="65">
        <f t="shared" si="239"/>
        <v>98.03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50.15</v>
      </c>
      <c r="I223" s="44">
        <f t="shared" si="231"/>
        <v>12.54</v>
      </c>
      <c r="J223" s="44">
        <f>ROUND(1.065*0.95,2)</f>
        <v>1.01</v>
      </c>
      <c r="K223" s="43">
        <f t="shared" si="232"/>
        <v>63.32</v>
      </c>
      <c r="L223" s="44">
        <f t="shared" si="233"/>
        <v>13.930400000000001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176.013755</v>
      </c>
      <c r="P223" s="45">
        <f t="shared" si="160"/>
        <v>7.73</v>
      </c>
      <c r="Q223" s="44">
        <f t="shared" si="236"/>
        <v>183.74375499999999</v>
      </c>
      <c r="R223" s="44">
        <f t="shared" si="237"/>
        <v>183.74166666666667</v>
      </c>
      <c r="S223" s="44">
        <f t="shared" si="238"/>
        <v>36.748333333333335</v>
      </c>
      <c r="T223" s="65">
        <f t="shared" si="239"/>
        <v>220.49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50.15</v>
      </c>
      <c r="I224" s="44">
        <f t="shared" si="231"/>
        <v>12.54</v>
      </c>
      <c r="J224" s="44">
        <f>ROUND(0.83*0.95,2)</f>
        <v>0.79</v>
      </c>
      <c r="K224" s="43">
        <f t="shared" si="232"/>
        <v>49.53</v>
      </c>
      <c r="L224" s="44">
        <f t="shared" si="233"/>
        <v>10.896600000000001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137.67714500000002</v>
      </c>
      <c r="P224" s="45">
        <f t="shared" si="160"/>
        <v>6.04</v>
      </c>
      <c r="Q224" s="44">
        <f t="shared" si="236"/>
        <v>143.71714500000002</v>
      </c>
      <c r="R224" s="44">
        <f t="shared" si="237"/>
        <v>143.71666666666667</v>
      </c>
      <c r="S224" s="44">
        <f t="shared" si="238"/>
        <v>28.743333333333336</v>
      </c>
      <c r="T224" s="65">
        <f t="shared" si="239"/>
        <v>172.46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50.97</v>
      </c>
      <c r="I225" s="44">
        <f t="shared" si="231"/>
        <v>12.74</v>
      </c>
      <c r="J225" s="223">
        <f>ROUND((0.83+0.415)*0.95,2)</f>
        <v>1.18</v>
      </c>
      <c r="K225" s="43">
        <f t="shared" si="232"/>
        <v>75.180000000000007</v>
      </c>
      <c r="L225" s="44">
        <f t="shared" si="233"/>
        <v>16.5396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207.10649000000001</v>
      </c>
      <c r="P225" s="45">
        <f t="shared" ref="P225:P271" si="240">ROUND(J225*$P$10,2)</f>
        <v>9.0299999999999994</v>
      </c>
      <c r="Q225" s="44">
        <f t="shared" si="236"/>
        <v>216.13649000000001</v>
      </c>
      <c r="R225" s="44">
        <f t="shared" si="237"/>
        <v>216.13333333333335</v>
      </c>
      <c r="S225" s="44">
        <f t="shared" si="238"/>
        <v>43.226666666666667</v>
      </c>
      <c r="T225" s="65">
        <f t="shared" si="239"/>
        <v>259.36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50.15</v>
      </c>
      <c r="I226" s="44">
        <f t="shared" si="231"/>
        <v>12.54</v>
      </c>
      <c r="J226" s="44">
        <f>ROUND(0.523*0.95,2)</f>
        <v>0.5</v>
      </c>
      <c r="K226" s="43">
        <f t="shared" si="232"/>
        <v>31.35</v>
      </c>
      <c r="L226" s="44">
        <f t="shared" si="233"/>
        <v>6.8970000000000002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87.139749999999992</v>
      </c>
      <c r="P226" s="45">
        <f t="shared" si="240"/>
        <v>3.83</v>
      </c>
      <c r="Q226" s="44">
        <f t="shared" si="236"/>
        <v>90.969749999999991</v>
      </c>
      <c r="R226" s="44">
        <f t="shared" si="237"/>
        <v>90.966666666666669</v>
      </c>
      <c r="S226" s="44">
        <f t="shared" si="238"/>
        <v>18.193333333333332</v>
      </c>
      <c r="T226" s="65">
        <f t="shared" si="239"/>
        <v>109.16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50.15</v>
      </c>
      <c r="I227" s="44">
        <f t="shared" si="231"/>
        <v>12.54</v>
      </c>
      <c r="J227" s="44">
        <f>ROUND((0.523+1.138)*0.95,2)</f>
        <v>1.58</v>
      </c>
      <c r="K227" s="43">
        <f t="shared" si="232"/>
        <v>99.05</v>
      </c>
      <c r="L227" s="44">
        <f t="shared" si="233"/>
        <v>21.791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275.34209000000004</v>
      </c>
      <c r="P227" s="45">
        <f t="shared" si="240"/>
        <v>12.09</v>
      </c>
      <c r="Q227" s="44">
        <f t="shared" si="236"/>
        <v>287.43209000000002</v>
      </c>
      <c r="R227" s="44">
        <f t="shared" si="237"/>
        <v>287.43333333333334</v>
      </c>
      <c r="S227" s="44">
        <f t="shared" si="238"/>
        <v>57.486666666666672</v>
      </c>
      <c r="T227" s="65">
        <f t="shared" si="239"/>
        <v>344.92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50.15</v>
      </c>
      <c r="I228" s="44">
        <f t="shared" si="231"/>
        <v>12.54</v>
      </c>
      <c r="J228" s="44">
        <f>ROUND(0.668*0.95,2)</f>
        <v>0.63</v>
      </c>
      <c r="K228" s="43">
        <f t="shared" si="232"/>
        <v>39.49</v>
      </c>
      <c r="L228" s="44">
        <f t="shared" si="233"/>
        <v>8.6878000000000011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109.78266499999999</v>
      </c>
      <c r="P228" s="45">
        <f t="shared" si="240"/>
        <v>4.82</v>
      </c>
      <c r="Q228" s="44">
        <f t="shared" si="236"/>
        <v>114.602665</v>
      </c>
      <c r="R228" s="44">
        <f t="shared" si="237"/>
        <v>114.60000000000001</v>
      </c>
      <c r="S228" s="44">
        <f t="shared" si="238"/>
        <v>22.92</v>
      </c>
      <c r="T228" s="65">
        <f t="shared" si="239"/>
        <v>137.52000000000001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50.15</v>
      </c>
      <c r="I229" s="44">
        <f t="shared" si="231"/>
        <v>12.54</v>
      </c>
      <c r="J229" s="44">
        <f>ROUND(1.18*0.95,2)</f>
        <v>1.1200000000000001</v>
      </c>
      <c r="K229" s="43">
        <f t="shared" si="232"/>
        <v>70.209999999999994</v>
      </c>
      <c r="L229" s="44">
        <f t="shared" si="233"/>
        <v>15.446199999999999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195.17596</v>
      </c>
      <c r="P229" s="45">
        <f t="shared" si="240"/>
        <v>8.57</v>
      </c>
      <c r="Q229" s="44">
        <f t="shared" si="236"/>
        <v>203.74596</v>
      </c>
      <c r="R229" s="44">
        <f t="shared" si="237"/>
        <v>203.75</v>
      </c>
      <c r="S229" s="44">
        <f t="shared" si="238"/>
        <v>40.75</v>
      </c>
      <c r="T229" s="65">
        <f t="shared" si="239"/>
        <v>244.5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50.15</v>
      </c>
      <c r="I230" s="44">
        <f t="shared" si="231"/>
        <v>12.54</v>
      </c>
      <c r="J230" s="44">
        <f>ROUND(0.333*0.95,2)</f>
        <v>0.32</v>
      </c>
      <c r="K230" s="43">
        <f t="shared" si="232"/>
        <v>20.059999999999999</v>
      </c>
      <c r="L230" s="44">
        <f t="shared" si="233"/>
        <v>4.4131999999999998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55.764559999999996</v>
      </c>
      <c r="P230" s="45">
        <f t="shared" si="240"/>
        <v>2.4500000000000002</v>
      </c>
      <c r="Q230" s="44">
        <f t="shared" si="236"/>
        <v>58.214559999999999</v>
      </c>
      <c r="R230" s="44">
        <f t="shared" si="237"/>
        <v>58.216666666666669</v>
      </c>
      <c r="S230" s="44">
        <f t="shared" si="238"/>
        <v>11.643333333333333</v>
      </c>
      <c r="T230" s="65">
        <f t="shared" si="239"/>
        <v>69.86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50.15</v>
      </c>
      <c r="I231" s="44">
        <f t="shared" si="231"/>
        <v>12.54</v>
      </c>
      <c r="J231" s="44">
        <f>ROUND(2.18*0.95,2)</f>
        <v>2.0699999999999998</v>
      </c>
      <c r="K231" s="43">
        <f t="shared" si="232"/>
        <v>129.77000000000001</v>
      </c>
      <c r="L231" s="44">
        <f t="shared" si="233"/>
        <v>28.549400000000002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360.73538500000001</v>
      </c>
      <c r="P231" s="45">
        <f t="shared" si="240"/>
        <v>15.84</v>
      </c>
      <c r="Q231" s="44">
        <f t="shared" si="236"/>
        <v>376.57538499999998</v>
      </c>
      <c r="R231" s="44">
        <f t="shared" si="237"/>
        <v>376.57499999999999</v>
      </c>
      <c r="S231" s="44">
        <f t="shared" si="238"/>
        <v>75.314999999999998</v>
      </c>
      <c r="T231" s="65">
        <f t="shared" si="239"/>
        <v>451.89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50.15</v>
      </c>
      <c r="I232" s="44">
        <f t="shared" si="231"/>
        <v>12.54</v>
      </c>
      <c r="J232" s="44">
        <f>ROUND(0.833*0.95,2)</f>
        <v>0.79</v>
      </c>
      <c r="K232" s="43">
        <f t="shared" si="232"/>
        <v>49.53</v>
      </c>
      <c r="L232" s="44">
        <f t="shared" si="233"/>
        <v>10.896600000000001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137.67714500000002</v>
      </c>
      <c r="P232" s="45">
        <f t="shared" si="240"/>
        <v>6.04</v>
      </c>
      <c r="Q232" s="44">
        <f t="shared" si="236"/>
        <v>143.71714500000002</v>
      </c>
      <c r="R232" s="44">
        <f t="shared" si="237"/>
        <v>143.71666666666667</v>
      </c>
      <c r="S232" s="44">
        <f t="shared" si="238"/>
        <v>28.743333333333336</v>
      </c>
      <c r="T232" s="65">
        <f t="shared" si="239"/>
        <v>172.46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50.15</v>
      </c>
      <c r="I233" s="44">
        <f t="shared" si="231"/>
        <v>12.54</v>
      </c>
      <c r="J233" s="44">
        <f>ROUND(0.13*0.95,2)</f>
        <v>0.12</v>
      </c>
      <c r="K233" s="43">
        <f t="shared" si="232"/>
        <v>7.52</v>
      </c>
      <c r="L233" s="44">
        <f t="shared" si="233"/>
        <v>1.6543999999999999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20.908659999999998</v>
      </c>
      <c r="P233" s="45">
        <f t="shared" si="240"/>
        <v>0.92</v>
      </c>
      <c r="Q233" s="44">
        <f t="shared" si="236"/>
        <v>21.828659999999999</v>
      </c>
      <c r="R233" s="44">
        <f t="shared" si="237"/>
        <v>21.825000000000003</v>
      </c>
      <c r="S233" s="44">
        <f t="shared" si="238"/>
        <v>4.3650000000000002</v>
      </c>
      <c r="T233" s="65">
        <f t="shared" si="239"/>
        <v>26.19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50.15</v>
      </c>
      <c r="I234" s="44">
        <f t="shared" si="231"/>
        <v>12.54</v>
      </c>
      <c r="J234" s="44">
        <f>ROUND(0.05*0.95,2)</f>
        <v>0.05</v>
      </c>
      <c r="K234" s="43">
        <f t="shared" si="232"/>
        <v>3.13</v>
      </c>
      <c r="L234" s="44">
        <f t="shared" si="233"/>
        <v>0.68859999999999999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8.7078749999999996</v>
      </c>
      <c r="P234" s="45">
        <f t="shared" si="240"/>
        <v>0.38</v>
      </c>
      <c r="Q234" s="44">
        <f t="shared" si="236"/>
        <v>9.0878750000000004</v>
      </c>
      <c r="R234" s="44">
        <f t="shared" si="237"/>
        <v>9.0916666666666668</v>
      </c>
      <c r="S234" s="44">
        <f t="shared" si="238"/>
        <v>1.8183333333333334</v>
      </c>
      <c r="T234" s="65">
        <f t="shared" si="239"/>
        <v>10.91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47.68</v>
      </c>
      <c r="I235" s="44">
        <f t="shared" si="231"/>
        <v>11.92</v>
      </c>
      <c r="J235" s="44">
        <f>ROUND(0.45*0.95,2)</f>
        <v>0.43</v>
      </c>
      <c r="K235" s="43">
        <f t="shared" si="232"/>
        <v>25.63</v>
      </c>
      <c r="L235" s="44">
        <f t="shared" si="233"/>
        <v>5.6385999999999994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73.316365000000005</v>
      </c>
      <c r="P235" s="45">
        <f t="shared" si="240"/>
        <v>3.29</v>
      </c>
      <c r="Q235" s="44">
        <f t="shared" si="236"/>
        <v>76.606365000000011</v>
      </c>
      <c r="R235" s="44">
        <f t="shared" si="237"/>
        <v>76.608333333333334</v>
      </c>
      <c r="S235" s="44">
        <f t="shared" si="238"/>
        <v>15.321666666666667</v>
      </c>
      <c r="T235" s="65">
        <f t="shared" si="239"/>
        <v>91.93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47.68</v>
      </c>
      <c r="I236" s="44">
        <f t="shared" si="231"/>
        <v>11.92</v>
      </c>
      <c r="J236" s="44">
        <f>ROUND(0.54*0.95,2)</f>
        <v>0.51</v>
      </c>
      <c r="K236" s="43">
        <f t="shared" si="232"/>
        <v>30.4</v>
      </c>
      <c r="L236" s="44">
        <f t="shared" si="233"/>
        <v>6.6879999999999997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86.958605000000006</v>
      </c>
      <c r="P236" s="45">
        <f t="shared" si="240"/>
        <v>3.9</v>
      </c>
      <c r="Q236" s="44">
        <f t="shared" si="236"/>
        <v>90.858605000000011</v>
      </c>
      <c r="R236" s="44">
        <f t="shared" si="237"/>
        <v>90.858333333333334</v>
      </c>
      <c r="S236" s="44">
        <f t="shared" si="238"/>
        <v>18.171666666666667</v>
      </c>
      <c r="T236" s="65">
        <f t="shared" si="239"/>
        <v>109.03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50.15</v>
      </c>
      <c r="I237" s="44">
        <f t="shared" si="231"/>
        <v>12.54</v>
      </c>
      <c r="J237" s="44">
        <f>ROUND(0.26*0.95,2)</f>
        <v>0.25</v>
      </c>
      <c r="K237" s="43">
        <f t="shared" si="232"/>
        <v>15.67</v>
      </c>
      <c r="L237" s="44">
        <f t="shared" si="233"/>
        <v>3.4474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43.563774999999993</v>
      </c>
      <c r="P237" s="45">
        <f t="shared" si="240"/>
        <v>1.91</v>
      </c>
      <c r="Q237" s="44">
        <f t="shared" si="236"/>
        <v>45.473774999999989</v>
      </c>
      <c r="R237" s="44">
        <f t="shared" si="237"/>
        <v>45.475000000000001</v>
      </c>
      <c r="S237" s="44">
        <f t="shared" si="238"/>
        <v>9.0950000000000006</v>
      </c>
      <c r="T237" s="65">
        <f t="shared" si="239"/>
        <v>54.57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50.15</v>
      </c>
      <c r="I238" s="44">
        <f t="shared" si="231"/>
        <v>12.54</v>
      </c>
      <c r="J238" s="44">
        <f>ROUND(0.16*0.95,2)</f>
        <v>0.15</v>
      </c>
      <c r="K238" s="43">
        <f t="shared" si="232"/>
        <v>9.4</v>
      </c>
      <c r="L238" s="44">
        <f t="shared" si="233"/>
        <v>2.0680000000000001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26.135824999999997</v>
      </c>
      <c r="P238" s="45">
        <f t="shared" si="240"/>
        <v>1.1499999999999999</v>
      </c>
      <c r="Q238" s="44">
        <f t="shared" si="236"/>
        <v>27.285824999999996</v>
      </c>
      <c r="R238" s="44">
        <f t="shared" si="237"/>
        <v>27.283333333333335</v>
      </c>
      <c r="S238" s="44">
        <f t="shared" si="238"/>
        <v>5.456666666666667</v>
      </c>
      <c r="T238" s="65">
        <f t="shared" si="239"/>
        <v>32.74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50.15</v>
      </c>
      <c r="I239" s="44">
        <f t="shared" si="231"/>
        <v>12.54</v>
      </c>
      <c r="J239" s="44">
        <f>ROUND(0.13*0.95,2)</f>
        <v>0.12</v>
      </c>
      <c r="K239" s="43">
        <f t="shared" si="232"/>
        <v>7.52</v>
      </c>
      <c r="L239" s="44">
        <f t="shared" si="233"/>
        <v>1.6543999999999999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20.908659999999998</v>
      </c>
      <c r="P239" s="45">
        <f t="shared" si="240"/>
        <v>0.92</v>
      </c>
      <c r="Q239" s="44">
        <f t="shared" si="236"/>
        <v>21.828659999999999</v>
      </c>
      <c r="R239" s="44">
        <f t="shared" si="237"/>
        <v>21.825000000000003</v>
      </c>
      <c r="S239" s="44">
        <f t="shared" si="238"/>
        <v>4.3650000000000002</v>
      </c>
      <c r="T239" s="65">
        <f t="shared" si="239"/>
        <v>26.19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50.15</v>
      </c>
      <c r="I240" s="44">
        <f t="shared" si="231"/>
        <v>12.54</v>
      </c>
      <c r="J240" s="44">
        <f>ROUND(0.17*0.95,2)</f>
        <v>0.16</v>
      </c>
      <c r="K240" s="43">
        <f t="shared" si="232"/>
        <v>10.029999999999999</v>
      </c>
      <c r="L240" s="44">
        <f t="shared" si="233"/>
        <v>2.2065999999999999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27.882279999999998</v>
      </c>
      <c r="P240" s="45">
        <f t="shared" si="240"/>
        <v>1.22</v>
      </c>
      <c r="Q240" s="44">
        <f t="shared" si="236"/>
        <v>29.102279999999997</v>
      </c>
      <c r="R240" s="44">
        <f t="shared" si="237"/>
        <v>29.1</v>
      </c>
      <c r="S240" s="44">
        <f t="shared" si="238"/>
        <v>5.82</v>
      </c>
      <c r="T240" s="65">
        <f t="shared" si="239"/>
        <v>34.92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50.15</v>
      </c>
      <c r="I242" s="44">
        <f>ROUND(H242*$I$10,2)</f>
        <v>12.54</v>
      </c>
      <c r="J242" s="44">
        <f>ROUND(0.31*0.95,2)</f>
        <v>0.28999999999999998</v>
      </c>
      <c r="K242" s="43">
        <f>ROUND((H242+I242)*J242,2)</f>
        <v>18.18</v>
      </c>
      <c r="L242" s="44">
        <f t="shared" si="233"/>
        <v>3.9996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50.537395000000004</v>
      </c>
      <c r="P242" s="45">
        <f t="shared" si="240"/>
        <v>2.2200000000000002</v>
      </c>
      <c r="Q242" s="44">
        <f>SUM(O242+P242)</f>
        <v>52.757395000000002</v>
      </c>
      <c r="R242" s="44">
        <f t="shared" ref="R242:R244" si="247">+T242-S242</f>
        <v>52.758333333333333</v>
      </c>
      <c r="S242" s="44">
        <f t="shared" ref="S242:S244" si="248">+T242/6</f>
        <v>10.551666666666668</v>
      </c>
      <c r="T242" s="65">
        <f t="shared" si="239"/>
        <v>63.31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50.15</v>
      </c>
      <c r="I243" s="44">
        <f>ROUND(H243*$I$10,2)</f>
        <v>12.54</v>
      </c>
      <c r="J243" s="44">
        <f>ROUND(0.25*0.95,2)</f>
        <v>0.24</v>
      </c>
      <c r="K243" s="43">
        <f>ROUND((H243+I243)*J243,2)</f>
        <v>15.05</v>
      </c>
      <c r="L243" s="44">
        <f t="shared" si="233"/>
        <v>3.3110000000000004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41.829520000000002</v>
      </c>
      <c r="P243" s="45">
        <f t="shared" si="240"/>
        <v>1.84</v>
      </c>
      <c r="Q243" s="44">
        <f>SUM(O243+P243)</f>
        <v>43.669520000000006</v>
      </c>
      <c r="R243" s="44">
        <f t="shared" si="247"/>
        <v>43.666666666666664</v>
      </c>
      <c r="S243" s="44">
        <f t="shared" si="248"/>
        <v>8.7333333333333325</v>
      </c>
      <c r="T243" s="65">
        <f t="shared" si="239"/>
        <v>52.4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50.15</v>
      </c>
      <c r="I244" s="44">
        <f>ROUND(H244*$I$10,2)</f>
        <v>12.54</v>
      </c>
      <c r="J244" s="44">
        <f>ROUND(0.07*0.95,2)</f>
        <v>7.0000000000000007E-2</v>
      </c>
      <c r="K244" s="43">
        <f>ROUND((H244+I244)*J244,2)</f>
        <v>4.3899999999999997</v>
      </c>
      <c r="L244" s="44">
        <f t="shared" si="233"/>
        <v>0.96579999999999988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12.200784999999998</v>
      </c>
      <c r="P244" s="45">
        <f t="shared" si="240"/>
        <v>0.54</v>
      </c>
      <c r="Q244" s="44">
        <f>SUM(O244+P244)</f>
        <v>12.740784999999999</v>
      </c>
      <c r="R244" s="44">
        <f t="shared" si="247"/>
        <v>12.741666666666665</v>
      </c>
      <c r="S244" s="44">
        <f t="shared" si="248"/>
        <v>2.5483333333333333</v>
      </c>
      <c r="T244" s="65">
        <f t="shared" si="239"/>
        <v>15.29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50.15</v>
      </c>
      <c r="I246" s="44">
        <f t="shared" ref="I246:I251" si="249">ROUND(H246*$I$10,2)</f>
        <v>12.54</v>
      </c>
      <c r="J246" s="44">
        <f>ROUND(2.713*0.95,2)</f>
        <v>2.58</v>
      </c>
      <c r="K246" s="43">
        <f t="shared" ref="K246:K251" si="250">ROUND((H246+I246)*J246,2)</f>
        <v>161.74</v>
      </c>
      <c r="L246" s="44">
        <f t="shared" ref="L246:L271" si="251">(K246*$L$10)</f>
        <v>35.582799999999999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449.60938999999996</v>
      </c>
      <c r="P246" s="45">
        <f t="shared" si="240"/>
        <v>19.739999999999998</v>
      </c>
      <c r="Q246" s="44">
        <f t="shared" ref="Q246:Q251" si="254">SUM(O246+P246)</f>
        <v>469.34938999999997</v>
      </c>
      <c r="R246" s="44">
        <f t="shared" ref="R246:R251" si="255">+T246-S246</f>
        <v>469.35</v>
      </c>
      <c r="S246" s="44">
        <f t="shared" ref="S246:S251" si="256">+T246/6</f>
        <v>93.87</v>
      </c>
      <c r="T246" s="65">
        <f t="shared" si="239"/>
        <v>563.22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49.32</v>
      </c>
      <c r="I247" s="44">
        <f t="shared" si="249"/>
        <v>12.33</v>
      </c>
      <c r="J247" s="44">
        <f>ROUND((2.713+1.357)*0.95,2)</f>
        <v>3.87</v>
      </c>
      <c r="K247" s="43">
        <f t="shared" si="250"/>
        <v>238.59</v>
      </c>
      <c r="L247" s="44">
        <f t="shared" si="251"/>
        <v>52.489800000000002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669.50968499999999</v>
      </c>
      <c r="P247" s="45">
        <f t="shared" si="240"/>
        <v>29.61</v>
      </c>
      <c r="Q247" s="44">
        <f t="shared" si="254"/>
        <v>699.119685</v>
      </c>
      <c r="R247" s="44">
        <f t="shared" si="255"/>
        <v>699.11666666666667</v>
      </c>
      <c r="S247" s="44">
        <f t="shared" si="256"/>
        <v>139.82333333333335</v>
      </c>
      <c r="T247" s="65">
        <f t="shared" si="239"/>
        <v>838.94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55.9</v>
      </c>
      <c r="I248" s="44">
        <f t="shared" si="249"/>
        <v>13.98</v>
      </c>
      <c r="J248" s="44">
        <f>ROUND(2.992*0.95,2)</f>
        <v>2.84</v>
      </c>
      <c r="K248" s="43">
        <f t="shared" si="250"/>
        <v>198.46</v>
      </c>
      <c r="L248" s="44">
        <f t="shared" si="251"/>
        <v>43.661200000000001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519.83201999999994</v>
      </c>
      <c r="P248" s="45">
        <f t="shared" si="240"/>
        <v>21.73</v>
      </c>
      <c r="Q248" s="44">
        <f t="shared" si="254"/>
        <v>541.56201999999996</v>
      </c>
      <c r="R248" s="44">
        <f t="shared" si="255"/>
        <v>541.55833333333339</v>
      </c>
      <c r="S248" s="44">
        <f t="shared" si="256"/>
        <v>108.31166666666667</v>
      </c>
      <c r="T248" s="65">
        <f t="shared" si="239"/>
        <v>649.87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50.97</v>
      </c>
      <c r="I249" s="44">
        <f t="shared" si="249"/>
        <v>12.74</v>
      </c>
      <c r="J249" s="44">
        <f>ROUND((2.992+1.496)*0.95,2)</f>
        <v>4.26</v>
      </c>
      <c r="K249" s="43">
        <f t="shared" si="250"/>
        <v>271.39999999999998</v>
      </c>
      <c r="L249" s="44">
        <f t="shared" si="251"/>
        <v>59.707999999999998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747.67422999999997</v>
      </c>
      <c r="P249" s="45">
        <f t="shared" si="240"/>
        <v>32.590000000000003</v>
      </c>
      <c r="Q249" s="44">
        <f t="shared" si="254"/>
        <v>780.26423</v>
      </c>
      <c r="R249" s="44">
        <f t="shared" si="255"/>
        <v>780.26666666666665</v>
      </c>
      <c r="S249" s="44">
        <f t="shared" si="256"/>
        <v>156.05333333333334</v>
      </c>
      <c r="T249" s="65">
        <f t="shared" si="239"/>
        <v>936.32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47.68</v>
      </c>
      <c r="I250" s="44">
        <f t="shared" si="249"/>
        <v>11.92</v>
      </c>
      <c r="J250" s="44">
        <f>ROUND(0.575*0.95,2)</f>
        <v>0.55000000000000004</v>
      </c>
      <c r="K250" s="43">
        <f t="shared" si="250"/>
        <v>32.78</v>
      </c>
      <c r="L250" s="44">
        <f t="shared" si="251"/>
        <v>7.2116000000000007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93.77362500000001</v>
      </c>
      <c r="P250" s="45">
        <f t="shared" si="240"/>
        <v>4.21</v>
      </c>
      <c r="Q250" s="44">
        <f t="shared" si="254"/>
        <v>97.983625000000004</v>
      </c>
      <c r="R250" s="44">
        <f t="shared" si="255"/>
        <v>97.983333333333334</v>
      </c>
      <c r="S250" s="44">
        <f t="shared" si="256"/>
        <v>19.596666666666668</v>
      </c>
      <c r="T250" s="65">
        <f t="shared" si="239"/>
        <v>117.58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49.32</v>
      </c>
      <c r="I251" s="44">
        <f t="shared" si="249"/>
        <v>12.33</v>
      </c>
      <c r="J251" s="44">
        <f>ROUND(1.955*0.95,2)</f>
        <v>1.86</v>
      </c>
      <c r="K251" s="43">
        <f t="shared" si="250"/>
        <v>114.67</v>
      </c>
      <c r="L251" s="44">
        <f t="shared" si="251"/>
        <v>25.227399999999999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321.77843000000001</v>
      </c>
      <c r="P251" s="45">
        <f t="shared" si="240"/>
        <v>14.23</v>
      </c>
      <c r="Q251" s="44">
        <f t="shared" si="254"/>
        <v>336.00843000000003</v>
      </c>
      <c r="R251" s="44">
        <f t="shared" si="255"/>
        <v>336.00833333333333</v>
      </c>
      <c r="S251" s="44">
        <f t="shared" si="256"/>
        <v>67.201666666666668</v>
      </c>
      <c r="T251" s="65">
        <f t="shared" si="239"/>
        <v>403.21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55.9</v>
      </c>
      <c r="I253" s="44">
        <f t="shared" ref="I253:I256" si="257">ROUND(H253*$I$10,2)</f>
        <v>13.98</v>
      </c>
      <c r="J253" s="44">
        <f>ROUND(4.932*0.95,2)</f>
        <v>4.6900000000000004</v>
      </c>
      <c r="K253" s="43">
        <f t="shared" ref="K253:K256" si="258">ROUND((H253+I253)*J253,2)</f>
        <v>327.74</v>
      </c>
      <c r="L253" s="44">
        <f t="shared" si="251"/>
        <v>72.102800000000002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858.45679499999994</v>
      </c>
      <c r="P253" s="45">
        <f t="shared" si="240"/>
        <v>35.880000000000003</v>
      </c>
      <c r="Q253" s="44">
        <f t="shared" ref="Q253:Q256" si="261">SUM(O253+P253)</f>
        <v>894.33679499999994</v>
      </c>
      <c r="R253" s="44">
        <f t="shared" ref="R253:R256" si="262">+T253-S253</f>
        <v>894.33333333333337</v>
      </c>
      <c r="S253" s="44">
        <f t="shared" ref="S253:S256" si="263">+T253/6</f>
        <v>178.86666666666667</v>
      </c>
      <c r="T253" s="65">
        <f t="shared" si="239"/>
        <v>1073.2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55.9</v>
      </c>
      <c r="I254" s="44">
        <f t="shared" si="257"/>
        <v>13.98</v>
      </c>
      <c r="J254" s="44">
        <f>ROUND(3.533*0.95,2)</f>
        <v>3.36</v>
      </c>
      <c r="K254" s="43">
        <f t="shared" si="258"/>
        <v>234.8</v>
      </c>
      <c r="L254" s="44">
        <f t="shared" si="251"/>
        <v>51.656000000000006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615.01527999999996</v>
      </c>
      <c r="P254" s="45">
        <f t="shared" si="240"/>
        <v>25.7</v>
      </c>
      <c r="Q254" s="44">
        <f t="shared" si="261"/>
        <v>640.71528000000001</v>
      </c>
      <c r="R254" s="44">
        <f t="shared" si="262"/>
        <v>640.7166666666667</v>
      </c>
      <c r="S254" s="44">
        <f t="shared" si="263"/>
        <v>128.14333333333335</v>
      </c>
      <c r="T254" s="65">
        <f t="shared" si="239"/>
        <v>768.86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55.9</v>
      </c>
      <c r="I255" s="44">
        <f t="shared" si="257"/>
        <v>13.98</v>
      </c>
      <c r="J255" s="44">
        <f>ROUND(0.417*0.95,2)</f>
        <v>0.4</v>
      </c>
      <c r="K255" s="43">
        <f t="shared" si="258"/>
        <v>27.95</v>
      </c>
      <c r="L255" s="44">
        <f t="shared" si="251"/>
        <v>6.149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73.213199999999986</v>
      </c>
      <c r="P255" s="45">
        <f t="shared" si="240"/>
        <v>3.06</v>
      </c>
      <c r="Q255" s="44">
        <f t="shared" si="261"/>
        <v>76.273199999999989</v>
      </c>
      <c r="R255" s="44">
        <f t="shared" si="262"/>
        <v>76.275000000000006</v>
      </c>
      <c r="S255" s="44">
        <f t="shared" si="263"/>
        <v>15.255000000000001</v>
      </c>
      <c r="T255" s="65">
        <f t="shared" si="239"/>
        <v>91.53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55.9</v>
      </c>
      <c r="I256" s="44">
        <f t="shared" si="257"/>
        <v>13.98</v>
      </c>
      <c r="J256" s="44">
        <f>ROUND(1.59*0.95,2)</f>
        <v>1.51</v>
      </c>
      <c r="K256" s="43">
        <f t="shared" si="258"/>
        <v>105.52</v>
      </c>
      <c r="L256" s="44">
        <f t="shared" si="251"/>
        <v>23.214399999999998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276.39050500000002</v>
      </c>
      <c r="P256" s="45">
        <f t="shared" si="240"/>
        <v>11.55</v>
      </c>
      <c r="Q256" s="44">
        <f t="shared" si="261"/>
        <v>287.94050500000003</v>
      </c>
      <c r="R256" s="44">
        <f t="shared" si="262"/>
        <v>287.94166666666666</v>
      </c>
      <c r="S256" s="44">
        <f t="shared" si="263"/>
        <v>57.588333333333331</v>
      </c>
      <c r="T256" s="65">
        <f t="shared" si="239"/>
        <v>345.53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55.9</v>
      </c>
      <c r="I258" s="44">
        <f t="shared" ref="I258:I271" si="266">ROUND(H258*$I$10,2)</f>
        <v>13.98</v>
      </c>
      <c r="J258" s="44">
        <f>ROUND(3.165*0.95,2)</f>
        <v>3.01</v>
      </c>
      <c r="K258" s="43">
        <f t="shared" ref="K258:K271" si="267">ROUND((H258+I258)*J258,2)</f>
        <v>210.34</v>
      </c>
      <c r="L258" s="44">
        <f t="shared" si="251"/>
        <v>46.274799999999999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550.94915499999991</v>
      </c>
      <c r="P258" s="45">
        <f t="shared" si="240"/>
        <v>23.03</v>
      </c>
      <c r="Q258" s="44">
        <f t="shared" ref="Q258:Q271" si="270">SUM(O258+P258)</f>
        <v>573.97915499999988</v>
      </c>
      <c r="R258" s="44">
        <f t="shared" ref="R258:R271" si="271">+T258-S258</f>
        <v>573.97500000000002</v>
      </c>
      <c r="S258" s="44">
        <f t="shared" ref="S258:S271" si="272">+T258/6</f>
        <v>114.795</v>
      </c>
      <c r="T258" s="65">
        <f t="shared" si="239"/>
        <v>688.77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55.9</v>
      </c>
      <c r="I259" s="44">
        <f t="shared" si="266"/>
        <v>13.98</v>
      </c>
      <c r="J259" s="44">
        <f>ROUND(4.5*0.95,2)</f>
        <v>4.28</v>
      </c>
      <c r="K259" s="43">
        <f t="shared" si="267"/>
        <v>299.08999999999997</v>
      </c>
      <c r="L259" s="44">
        <f t="shared" si="251"/>
        <v>65.799799999999991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783.4117399999999</v>
      </c>
      <c r="P259" s="45">
        <f t="shared" si="240"/>
        <v>32.74</v>
      </c>
      <c r="Q259" s="44">
        <f t="shared" si="270"/>
        <v>816.1517399999999</v>
      </c>
      <c r="R259" s="44">
        <f t="shared" si="271"/>
        <v>816.15</v>
      </c>
      <c r="S259" s="44">
        <f t="shared" si="272"/>
        <v>163.22999999999999</v>
      </c>
      <c r="T259" s="65">
        <f t="shared" si="239"/>
        <v>979.38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55.9</v>
      </c>
      <c r="I260" s="44">
        <f t="shared" si="266"/>
        <v>13.98</v>
      </c>
      <c r="J260" s="44">
        <f>ROUND(0.5*0.95,2)</f>
        <v>0.48</v>
      </c>
      <c r="K260" s="43">
        <f t="shared" si="267"/>
        <v>33.54</v>
      </c>
      <c r="L260" s="44">
        <f t="shared" si="251"/>
        <v>7.3788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87.855840000000001</v>
      </c>
      <c r="P260" s="45">
        <f t="shared" si="240"/>
        <v>3.67</v>
      </c>
      <c r="Q260" s="44">
        <f t="shared" si="270"/>
        <v>91.525840000000002</v>
      </c>
      <c r="R260" s="44">
        <f t="shared" si="271"/>
        <v>91.525000000000006</v>
      </c>
      <c r="S260" s="44">
        <f t="shared" si="272"/>
        <v>18.305</v>
      </c>
      <c r="T260" s="65">
        <f t="shared" si="239"/>
        <v>109.83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52.61</v>
      </c>
      <c r="I261" s="44">
        <f t="shared" si="266"/>
        <v>13.15</v>
      </c>
      <c r="J261" s="44">
        <f>ROUND(1.807*0.95,2)</f>
        <v>1.72</v>
      </c>
      <c r="K261" s="43">
        <f t="shared" si="267"/>
        <v>113.11</v>
      </c>
      <c r="L261" s="44">
        <f t="shared" si="251"/>
        <v>24.8842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306.18526000000003</v>
      </c>
      <c r="P261" s="45">
        <f t="shared" si="240"/>
        <v>13.16</v>
      </c>
      <c r="Q261" s="44">
        <f t="shared" si="270"/>
        <v>319.34526000000005</v>
      </c>
      <c r="R261" s="44">
        <f t="shared" si="271"/>
        <v>319.34166666666664</v>
      </c>
      <c r="S261" s="44">
        <f t="shared" si="272"/>
        <v>63.868333333333332</v>
      </c>
      <c r="T261" s="65">
        <f t="shared" si="239"/>
        <v>383.21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52.61</v>
      </c>
      <c r="I262" s="44">
        <f t="shared" si="266"/>
        <v>13.15</v>
      </c>
      <c r="J262" s="44">
        <f>ROUND(7.907*0.95,2)</f>
        <v>7.51</v>
      </c>
      <c r="K262" s="43">
        <f t="shared" si="267"/>
        <v>493.86</v>
      </c>
      <c r="L262" s="44">
        <f t="shared" si="251"/>
        <v>108.64920000000001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1336.878305</v>
      </c>
      <c r="P262" s="45">
        <f t="shared" si="240"/>
        <v>57.45</v>
      </c>
      <c r="Q262" s="44">
        <f t="shared" si="270"/>
        <v>1394.328305</v>
      </c>
      <c r="R262" s="44">
        <f t="shared" si="271"/>
        <v>1394.325</v>
      </c>
      <c r="S262" s="44">
        <f t="shared" si="272"/>
        <v>278.86500000000001</v>
      </c>
      <c r="T262" s="65">
        <f t="shared" si="239"/>
        <v>1673.19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52.61</v>
      </c>
      <c r="I263" s="44">
        <f t="shared" si="266"/>
        <v>13.15</v>
      </c>
      <c r="J263" s="44">
        <f>ROUND((1)*0.95,2)</f>
        <v>0.95</v>
      </c>
      <c r="K263" s="43">
        <f t="shared" si="267"/>
        <v>62.47</v>
      </c>
      <c r="L263" s="44">
        <f t="shared" si="251"/>
        <v>13.743399999999999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169.10962499999999</v>
      </c>
      <c r="P263" s="45">
        <f t="shared" si="240"/>
        <v>7.27</v>
      </c>
      <c r="Q263" s="44">
        <f t="shared" si="270"/>
        <v>176.379625</v>
      </c>
      <c r="R263" s="44">
        <f t="shared" si="271"/>
        <v>176.38333333333333</v>
      </c>
      <c r="S263" s="44">
        <f t="shared" si="272"/>
        <v>35.276666666666664</v>
      </c>
      <c r="T263" s="65">
        <f t="shared" si="239"/>
        <v>211.66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52.61</v>
      </c>
      <c r="I264" s="44">
        <f t="shared" si="266"/>
        <v>13.15</v>
      </c>
      <c r="J264" s="44">
        <f>ROUND(1.917*0.95,2)</f>
        <v>1.82</v>
      </c>
      <c r="K264" s="43">
        <f t="shared" si="267"/>
        <v>119.68</v>
      </c>
      <c r="L264" s="44">
        <f t="shared" si="251"/>
        <v>26.329600000000003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323.97920999999997</v>
      </c>
      <c r="P264" s="45">
        <f t="shared" si="240"/>
        <v>13.92</v>
      </c>
      <c r="Q264" s="44">
        <f t="shared" si="270"/>
        <v>337.89920999999998</v>
      </c>
      <c r="R264" s="44">
        <f t="shared" si="271"/>
        <v>337.90000000000003</v>
      </c>
      <c r="S264" s="44">
        <f t="shared" si="272"/>
        <v>67.58</v>
      </c>
      <c r="T264" s="65">
        <f t="shared" si="239"/>
        <v>405.48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52.61</v>
      </c>
      <c r="I265" s="44">
        <f t="shared" si="266"/>
        <v>13.15</v>
      </c>
      <c r="J265" s="44">
        <f>ROUND(1.617*0.95,2)</f>
        <v>1.54</v>
      </c>
      <c r="K265" s="43">
        <f t="shared" si="267"/>
        <v>101.27</v>
      </c>
      <c r="L265" s="44">
        <f t="shared" si="251"/>
        <v>22.279399999999999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274.13906999999995</v>
      </c>
      <c r="P265" s="45">
        <f t="shared" si="240"/>
        <v>11.78</v>
      </c>
      <c r="Q265" s="44">
        <f t="shared" si="270"/>
        <v>285.91906999999992</v>
      </c>
      <c r="R265" s="44">
        <f t="shared" si="271"/>
        <v>285.91666666666669</v>
      </c>
      <c r="S265" s="44">
        <f t="shared" si="272"/>
        <v>57.183333333333337</v>
      </c>
      <c r="T265" s="65">
        <f t="shared" si="239"/>
        <v>343.1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52.61</v>
      </c>
      <c r="I266" s="44">
        <f t="shared" si="266"/>
        <v>13.15</v>
      </c>
      <c r="J266" s="44">
        <f>ROUND(1*0.95,2)</f>
        <v>0.95</v>
      </c>
      <c r="K266" s="43">
        <f t="shared" si="267"/>
        <v>62.47</v>
      </c>
      <c r="L266" s="44">
        <f t="shared" si="251"/>
        <v>13.743399999999999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169.10962499999999</v>
      </c>
      <c r="P266" s="45">
        <f t="shared" si="240"/>
        <v>7.27</v>
      </c>
      <c r="Q266" s="44">
        <f t="shared" si="270"/>
        <v>176.379625</v>
      </c>
      <c r="R266" s="44">
        <f t="shared" si="271"/>
        <v>176.38333333333333</v>
      </c>
      <c r="S266" s="44">
        <f t="shared" si="272"/>
        <v>35.276666666666664</v>
      </c>
      <c r="T266" s="65">
        <f t="shared" si="239"/>
        <v>211.66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52.61</v>
      </c>
      <c r="I267" s="44">
        <f t="shared" si="266"/>
        <v>13.15</v>
      </c>
      <c r="J267" s="44">
        <f>ROUND(0.645*0.95,2)</f>
        <v>0.61</v>
      </c>
      <c r="K267" s="43">
        <f t="shared" si="267"/>
        <v>40.11</v>
      </c>
      <c r="L267" s="44">
        <f t="shared" si="251"/>
        <v>8.8241999999999994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108.583355</v>
      </c>
      <c r="P267" s="45">
        <f t="shared" si="240"/>
        <v>4.67</v>
      </c>
      <c r="Q267" s="44">
        <f t="shared" si="270"/>
        <v>113.253355</v>
      </c>
      <c r="R267" s="44">
        <f t="shared" si="271"/>
        <v>113.25</v>
      </c>
      <c r="S267" s="44">
        <f t="shared" si="272"/>
        <v>22.650000000000002</v>
      </c>
      <c r="T267" s="65">
        <f t="shared" si="239"/>
        <v>135.9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52.61</v>
      </c>
      <c r="I268" s="44">
        <f t="shared" si="266"/>
        <v>13.15</v>
      </c>
      <c r="J268" s="44">
        <f>ROUND(2.358*0.95,2)</f>
        <v>2.2400000000000002</v>
      </c>
      <c r="K268" s="43">
        <f t="shared" si="267"/>
        <v>147.30000000000001</v>
      </c>
      <c r="L268" s="44">
        <f t="shared" si="251"/>
        <v>32.406000000000006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398.74552</v>
      </c>
      <c r="P268" s="45">
        <f t="shared" si="240"/>
        <v>17.14</v>
      </c>
      <c r="Q268" s="44">
        <f t="shared" si="270"/>
        <v>415.88551999999999</v>
      </c>
      <c r="R268" s="44">
        <f t="shared" si="271"/>
        <v>415.88333333333333</v>
      </c>
      <c r="S268" s="44">
        <f t="shared" si="272"/>
        <v>83.176666666666662</v>
      </c>
      <c r="T268" s="65">
        <f t="shared" si="239"/>
        <v>499.06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52.61</v>
      </c>
      <c r="I269" s="44">
        <f t="shared" si="266"/>
        <v>13.15</v>
      </c>
      <c r="J269" s="44">
        <f>ROUND(0.667*0.95,2)</f>
        <v>0.63</v>
      </c>
      <c r="K269" s="43">
        <f t="shared" si="267"/>
        <v>41.43</v>
      </c>
      <c r="L269" s="44">
        <f t="shared" si="251"/>
        <v>9.1145999999999994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112.14946500000001</v>
      </c>
      <c r="P269" s="45">
        <f t="shared" si="240"/>
        <v>4.82</v>
      </c>
      <c r="Q269" s="44">
        <f t="shared" si="270"/>
        <v>116.96946500000001</v>
      </c>
      <c r="R269" s="44">
        <f t="shared" si="271"/>
        <v>116.96666666666668</v>
      </c>
      <c r="S269" s="44">
        <f t="shared" si="272"/>
        <v>23.393333333333334</v>
      </c>
      <c r="T269" s="65">
        <f t="shared" si="239"/>
        <v>140.36000000000001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52.61</v>
      </c>
      <c r="I270" s="44">
        <f t="shared" si="266"/>
        <v>13.15</v>
      </c>
      <c r="J270" s="44">
        <f>ROUND(1.373*0.95,2)</f>
        <v>1.3</v>
      </c>
      <c r="K270" s="43">
        <f t="shared" si="267"/>
        <v>85.49</v>
      </c>
      <c r="L270" s="44">
        <f t="shared" si="251"/>
        <v>18.8078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231.41894999999997</v>
      </c>
      <c r="P270" s="45">
        <f t="shared" si="240"/>
        <v>9.9499999999999993</v>
      </c>
      <c r="Q270" s="44">
        <f t="shared" si="270"/>
        <v>241.36894999999996</v>
      </c>
      <c r="R270" s="44">
        <f t="shared" si="271"/>
        <v>241.36666666666665</v>
      </c>
      <c r="S270" s="44">
        <f t="shared" si="272"/>
        <v>48.273333333333333</v>
      </c>
      <c r="T270" s="65">
        <f t="shared" si="239"/>
        <v>289.64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52.61</v>
      </c>
      <c r="I271" s="44">
        <f t="shared" si="266"/>
        <v>13.15</v>
      </c>
      <c r="J271" s="44">
        <f>ROUND(3.39*0.95,2)</f>
        <v>3.22</v>
      </c>
      <c r="K271" s="43">
        <f t="shared" si="267"/>
        <v>211.75</v>
      </c>
      <c r="L271" s="44">
        <f t="shared" si="251"/>
        <v>46.585000000000001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573.20430999999996</v>
      </c>
      <c r="P271" s="45">
        <f t="shared" si="240"/>
        <v>24.63</v>
      </c>
      <c r="Q271" s="44">
        <f t="shared" si="270"/>
        <v>597.83430999999996</v>
      </c>
      <c r="R271" s="44">
        <f t="shared" si="271"/>
        <v>597.83333333333326</v>
      </c>
      <c r="S271" s="44">
        <f t="shared" si="272"/>
        <v>119.56666666666666</v>
      </c>
      <c r="T271" s="65">
        <f t="shared" si="239"/>
        <v>717.4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H10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9AB8F-41DB-4FF7-B94C-CBD14E595F0C}">
  <dimension ref="A1:WVY282"/>
  <sheetViews>
    <sheetView topLeftCell="C13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45.03</v>
      </c>
      <c r="I13" s="43">
        <f>ROUND(H13*$I$10,2)</f>
        <v>11.26</v>
      </c>
      <c r="J13" s="44">
        <v>1</v>
      </c>
      <c r="K13" s="43">
        <f>ROUND((H13+I13)*J13,2)</f>
        <v>56.29</v>
      </c>
      <c r="L13" s="43">
        <f>ROUND(K13*$L$10,2)</f>
        <v>12.38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166.45999999999998</v>
      </c>
      <c r="P13" s="45">
        <f>ROUND(J13*$P$10,2)</f>
        <v>7.65</v>
      </c>
      <c r="Q13" s="45">
        <f>SUM(O13+P13)</f>
        <v>174.10999999999999</v>
      </c>
      <c r="R13" s="45">
        <f>+T13-S13</f>
        <v>174.10833333333335</v>
      </c>
      <c r="S13" s="45">
        <f>+T13/6</f>
        <v>34.821666666666665</v>
      </c>
      <c r="T13" s="45">
        <f>ROUND(Q13*$T$10,2)</f>
        <v>208.93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50.91</v>
      </c>
      <c r="I14" s="43">
        <f>ROUND(H14*$I$10,2)</f>
        <v>12.73</v>
      </c>
      <c r="J14" s="44">
        <v>1</v>
      </c>
      <c r="K14" s="43">
        <f>ROUND((H14+I14)*J14,2)</f>
        <v>63.64</v>
      </c>
      <c r="L14" s="43">
        <f>ROUND(K14*$L$10,2)</f>
        <v>14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175.43</v>
      </c>
      <c r="P14" s="45">
        <f t="shared" ref="P14:P17" si="1">ROUND(J14*$P$10,2)</f>
        <v>7.65</v>
      </c>
      <c r="Q14" s="45">
        <f>SUM(O14+P14)</f>
        <v>183.08</v>
      </c>
      <c r="R14" s="45">
        <f t="shared" ref="R14:R17" si="2">+T14-S14</f>
        <v>183.08333333333331</v>
      </c>
      <c r="S14" s="45">
        <f t="shared" ref="S14:S17" si="3">+T14/6</f>
        <v>36.616666666666667</v>
      </c>
      <c r="T14" s="45">
        <f>ROUND(Q14*$T$10,2)</f>
        <v>219.7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56.78</v>
      </c>
      <c r="I15" s="43">
        <f>ROUND(H15*$I$10,2)</f>
        <v>14.2</v>
      </c>
      <c r="J15" s="44">
        <v>1</v>
      </c>
      <c r="K15" s="43">
        <f>ROUND((H15+I15)*J15,2)</f>
        <v>70.98</v>
      </c>
      <c r="L15" s="43">
        <f>ROUND(K15*$L$10,2)</f>
        <v>15.62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184.39</v>
      </c>
      <c r="P15" s="45">
        <f t="shared" si="1"/>
        <v>7.65</v>
      </c>
      <c r="Q15" s="45">
        <f>SUM(O15+P15)</f>
        <v>192.04</v>
      </c>
      <c r="R15" s="45">
        <f t="shared" si="2"/>
        <v>192.04166666666666</v>
      </c>
      <c r="S15" s="45">
        <f t="shared" si="3"/>
        <v>38.408333333333331</v>
      </c>
      <c r="T15" s="45">
        <f>ROUND(Q15*$T$10,2)</f>
        <v>230.45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62.66</v>
      </c>
      <c r="I16" s="43">
        <f>ROUND(H16*$I$10,2)</f>
        <v>15.67</v>
      </c>
      <c r="J16" s="44">
        <v>1</v>
      </c>
      <c r="K16" s="43">
        <f>ROUND((H16+I16)*J16,2)</f>
        <v>78.33</v>
      </c>
      <c r="L16" s="43">
        <f>ROUND(K16*$L$10,2)</f>
        <v>17.23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193.35</v>
      </c>
      <c r="P16" s="45">
        <f t="shared" si="1"/>
        <v>7.65</v>
      </c>
      <c r="Q16" s="45">
        <f>SUM(O16+P16)</f>
        <v>201</v>
      </c>
      <c r="R16" s="45">
        <f t="shared" si="2"/>
        <v>201</v>
      </c>
      <c r="S16" s="45">
        <f t="shared" si="3"/>
        <v>40.199999999999996</v>
      </c>
      <c r="T16" s="45">
        <f>ROUND(Q16*$T$10,2)</f>
        <v>241.2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70.489999999999995</v>
      </c>
      <c r="I17" s="43">
        <f>ROUND(H17*$I$10,2)</f>
        <v>17.62</v>
      </c>
      <c r="J17" s="44">
        <v>1</v>
      </c>
      <c r="K17" s="43">
        <f>ROUND((H17+I17)*J17,2)</f>
        <v>88.11</v>
      </c>
      <c r="L17" s="43">
        <f>ROUND(K17*$L$10,2)</f>
        <v>19.38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205.27999999999997</v>
      </c>
      <c r="P17" s="45">
        <f t="shared" si="1"/>
        <v>7.65</v>
      </c>
      <c r="Q17" s="45">
        <f>SUM(O17+P17)</f>
        <v>212.92999999999998</v>
      </c>
      <c r="R17" s="45">
        <f t="shared" si="2"/>
        <v>212.93333333333334</v>
      </c>
      <c r="S17" s="45">
        <f t="shared" si="3"/>
        <v>42.586666666666666</v>
      </c>
      <c r="T17" s="45">
        <f>ROUND(Q17*$T$10,2)</f>
        <v>255.52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47.97</v>
      </c>
      <c r="I21" s="64">
        <f t="shared" ref="I21:I34" si="5">ROUND(H21*$I$10,2)</f>
        <v>11.99</v>
      </c>
      <c r="J21" s="64">
        <f>ROUND(0.19*0.95,2)</f>
        <v>0.18</v>
      </c>
      <c r="K21" s="100">
        <f t="shared" ref="K21:K26" si="6">ROUND((H21+I21)*J21,2)</f>
        <v>10.79</v>
      </c>
      <c r="L21" s="64">
        <f>(K21*$L$10)</f>
        <v>2.3737999999999997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30.765189999999997</v>
      </c>
      <c r="P21" s="45">
        <f>ROUND(J21*$P$10,2)</f>
        <v>1.38</v>
      </c>
      <c r="Q21" s="64">
        <f>SUM(O21+P21)</f>
        <v>32.145189999999999</v>
      </c>
      <c r="R21" s="64">
        <f>+T21-S21</f>
        <v>32.141666666666666</v>
      </c>
      <c r="S21" s="64">
        <f>+T21/6</f>
        <v>6.4283333333333337</v>
      </c>
      <c r="T21" s="103">
        <f>ROUND(Q21*$T$10,2)</f>
        <v>38.57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47.97</v>
      </c>
      <c r="I22" s="64">
        <f t="shared" si="5"/>
        <v>11.99</v>
      </c>
      <c r="J22" s="64">
        <f>ROUND(0.26*0.95,2)</f>
        <v>0.25</v>
      </c>
      <c r="K22" s="100">
        <f t="shared" si="6"/>
        <v>14.99</v>
      </c>
      <c r="L22" s="64">
        <f t="shared" ref="L22:L26" si="7">(K22*$L$10)</f>
        <v>3.2978000000000001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42.734174999999993</v>
      </c>
      <c r="P22" s="45">
        <f t="shared" ref="P22:P85" si="10">ROUND(J22*$P$10,2)</f>
        <v>1.91</v>
      </c>
      <c r="Q22" s="64">
        <f t="shared" ref="Q22:Q26" si="11">SUM(O22+P22)</f>
        <v>44.64417499999999</v>
      </c>
      <c r="R22" s="64">
        <f t="shared" ref="R22:R26" si="12">+T22-S22</f>
        <v>44.641666666666666</v>
      </c>
      <c r="S22" s="64">
        <f t="shared" ref="S22:S26" si="13">+T22/6</f>
        <v>8.9283333333333328</v>
      </c>
      <c r="T22" s="103">
        <f t="shared" ref="T22:T34" si="14">ROUND(Q22*$T$10,2)</f>
        <v>53.57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47.97</v>
      </c>
      <c r="I23" s="64">
        <f t="shared" si="5"/>
        <v>11.99</v>
      </c>
      <c r="J23" s="64">
        <f>ROUND(0.42*0.95,2)</f>
        <v>0.4</v>
      </c>
      <c r="K23" s="100">
        <f t="shared" si="6"/>
        <v>23.98</v>
      </c>
      <c r="L23" s="64">
        <f t="shared" si="7"/>
        <v>5.2755999999999998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68.369799999999998</v>
      </c>
      <c r="P23" s="45">
        <f t="shared" si="10"/>
        <v>3.06</v>
      </c>
      <c r="Q23" s="64">
        <f t="shared" si="11"/>
        <v>71.4298</v>
      </c>
      <c r="R23" s="64">
        <f t="shared" si="12"/>
        <v>71.433333333333337</v>
      </c>
      <c r="S23" s="64">
        <f t="shared" si="13"/>
        <v>14.286666666666667</v>
      </c>
      <c r="T23" s="103">
        <f t="shared" si="14"/>
        <v>85.72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47.97</v>
      </c>
      <c r="I24" s="64">
        <f t="shared" si="5"/>
        <v>11.99</v>
      </c>
      <c r="J24" s="64">
        <f>ROUND((0.42+0.19)*0.95,2)</f>
        <v>0.57999999999999996</v>
      </c>
      <c r="K24" s="100">
        <f t="shared" si="6"/>
        <v>34.78</v>
      </c>
      <c r="L24" s="64">
        <f t="shared" si="7"/>
        <v>7.6516000000000002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99.147189999999995</v>
      </c>
      <c r="P24" s="45">
        <f t="shared" si="10"/>
        <v>4.4400000000000004</v>
      </c>
      <c r="Q24" s="64">
        <f t="shared" si="11"/>
        <v>103.58718999999999</v>
      </c>
      <c r="R24" s="64">
        <f t="shared" si="12"/>
        <v>103.58333333333333</v>
      </c>
      <c r="S24" s="64">
        <f t="shared" si="13"/>
        <v>20.716666666666665</v>
      </c>
      <c r="T24" s="103">
        <f t="shared" si="14"/>
        <v>124.3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47.97</v>
      </c>
      <c r="I25" s="64">
        <f t="shared" si="5"/>
        <v>11.99</v>
      </c>
      <c r="J25" s="64">
        <f>ROUND((0.42+0.26)*0.95,2)</f>
        <v>0.65</v>
      </c>
      <c r="K25" s="100">
        <f t="shared" si="6"/>
        <v>38.97</v>
      </c>
      <c r="L25" s="64">
        <f t="shared" si="7"/>
        <v>8.5733999999999995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111.10397499999999</v>
      </c>
      <c r="P25" s="45">
        <f t="shared" si="10"/>
        <v>4.97</v>
      </c>
      <c r="Q25" s="64">
        <f t="shared" si="11"/>
        <v>116.07397499999999</v>
      </c>
      <c r="R25" s="64">
        <f t="shared" si="12"/>
        <v>116.07499999999999</v>
      </c>
      <c r="S25" s="64">
        <f t="shared" si="13"/>
        <v>23.215</v>
      </c>
      <c r="T25" s="103">
        <f t="shared" si="14"/>
        <v>139.29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47.97</v>
      </c>
      <c r="I26" s="64">
        <f t="shared" si="5"/>
        <v>11.99</v>
      </c>
      <c r="J26" s="64">
        <f>ROUND((0.42+0.42)*0.95,2)</f>
        <v>0.8</v>
      </c>
      <c r="K26" s="100">
        <f t="shared" si="6"/>
        <v>47.97</v>
      </c>
      <c r="L26" s="64">
        <f t="shared" si="7"/>
        <v>10.5534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136.75179999999997</v>
      </c>
      <c r="P26" s="45">
        <f t="shared" si="10"/>
        <v>6.12</v>
      </c>
      <c r="Q26" s="64">
        <f t="shared" si="11"/>
        <v>142.87179999999998</v>
      </c>
      <c r="R26" s="64">
        <f t="shared" si="12"/>
        <v>142.875</v>
      </c>
      <c r="S26" s="64">
        <f t="shared" si="13"/>
        <v>28.574999999999999</v>
      </c>
      <c r="T26" s="103">
        <f t="shared" si="14"/>
        <v>171.45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47.97</v>
      </c>
      <c r="I28" s="64">
        <f t="shared" si="5"/>
        <v>11.99</v>
      </c>
      <c r="J28" s="64">
        <f>ROUND((0.19*1.2)*0.95,2)</f>
        <v>0.22</v>
      </c>
      <c r="K28" s="100">
        <f t="shared" ref="K28:K34" si="16">ROUND((H28+I28)*J28,2)</f>
        <v>13.19</v>
      </c>
      <c r="L28" s="64">
        <f t="shared" ref="L28:L34" si="17">(K28*$L$10)</f>
        <v>2.9017999999999997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37.604610000000001</v>
      </c>
      <c r="P28" s="45">
        <f t="shared" si="10"/>
        <v>1.68</v>
      </c>
      <c r="Q28" s="64">
        <f t="shared" ref="Q28:Q34" si="20">SUM(O28+P28)</f>
        <v>39.284610000000001</v>
      </c>
      <c r="R28" s="64">
        <f>+T28-S28</f>
        <v>39.283333333333331</v>
      </c>
      <c r="S28" s="64">
        <f>+T28/6</f>
        <v>7.8566666666666665</v>
      </c>
      <c r="T28" s="103">
        <f t="shared" si="14"/>
        <v>47.14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47.97</v>
      </c>
      <c r="I29" s="64">
        <f t="shared" si="5"/>
        <v>11.99</v>
      </c>
      <c r="J29" s="64">
        <f>ROUND((0.26*1.2)*0.95,2)</f>
        <v>0.3</v>
      </c>
      <c r="K29" s="100">
        <f t="shared" si="16"/>
        <v>17.989999999999998</v>
      </c>
      <c r="L29" s="64">
        <f t="shared" si="17"/>
        <v>3.9577999999999998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51.283449999999995</v>
      </c>
      <c r="P29" s="45">
        <f t="shared" si="10"/>
        <v>2.2999999999999998</v>
      </c>
      <c r="Q29" s="64">
        <f t="shared" si="20"/>
        <v>53.583449999999992</v>
      </c>
      <c r="R29" s="64">
        <f t="shared" ref="R29:R34" si="21">+T29-S29</f>
        <v>53.583333333333329</v>
      </c>
      <c r="S29" s="64">
        <f t="shared" ref="S29:S34" si="22">+T29/6</f>
        <v>10.716666666666667</v>
      </c>
      <c r="T29" s="103">
        <f t="shared" si="14"/>
        <v>64.3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47.97</v>
      </c>
      <c r="I30" s="64">
        <f t="shared" si="5"/>
        <v>11.99</v>
      </c>
      <c r="J30" s="64">
        <f>ROUND((0.42*1.2)*0.95,2)</f>
        <v>0.48</v>
      </c>
      <c r="K30" s="100">
        <f t="shared" si="16"/>
        <v>28.78</v>
      </c>
      <c r="L30" s="64">
        <f t="shared" si="17"/>
        <v>6.3315999999999999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82.048640000000006</v>
      </c>
      <c r="P30" s="45">
        <f t="shared" si="10"/>
        <v>3.67</v>
      </c>
      <c r="Q30" s="64">
        <f t="shared" si="20"/>
        <v>85.718640000000008</v>
      </c>
      <c r="R30" s="64">
        <f t="shared" si="21"/>
        <v>85.716666666666669</v>
      </c>
      <c r="S30" s="64">
        <f t="shared" si="22"/>
        <v>17.143333333333334</v>
      </c>
      <c r="T30" s="103">
        <f t="shared" si="14"/>
        <v>102.86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47.97</v>
      </c>
      <c r="I31" s="64">
        <f t="shared" si="5"/>
        <v>11.99</v>
      </c>
      <c r="J31" s="64">
        <f>ROUND(((0.42+0.19)*1.2)*0.95,2)</f>
        <v>0.7</v>
      </c>
      <c r="K31" s="100">
        <f t="shared" si="16"/>
        <v>41.97</v>
      </c>
      <c r="L31" s="64">
        <f t="shared" si="17"/>
        <v>9.2333999999999996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119.65325</v>
      </c>
      <c r="P31" s="45">
        <f t="shared" si="10"/>
        <v>5.36</v>
      </c>
      <c r="Q31" s="64">
        <f t="shared" si="20"/>
        <v>125.01325</v>
      </c>
      <c r="R31" s="64">
        <f t="shared" si="21"/>
        <v>125.01666666666668</v>
      </c>
      <c r="S31" s="64">
        <f t="shared" si="22"/>
        <v>25.003333333333334</v>
      </c>
      <c r="T31" s="103">
        <f t="shared" si="14"/>
        <v>150.02000000000001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47.97</v>
      </c>
      <c r="I32" s="64">
        <f t="shared" si="5"/>
        <v>11.99</v>
      </c>
      <c r="J32" s="64">
        <f>ROUND(((0.42+0.26)*1.2)*0.95,2)</f>
        <v>0.78</v>
      </c>
      <c r="K32" s="100">
        <f t="shared" si="16"/>
        <v>46.77</v>
      </c>
      <c r="L32" s="64">
        <f t="shared" si="17"/>
        <v>10.289400000000001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133.33208999999999</v>
      </c>
      <c r="P32" s="45">
        <f t="shared" si="10"/>
        <v>5.97</v>
      </c>
      <c r="Q32" s="64">
        <f t="shared" si="20"/>
        <v>139.30208999999999</v>
      </c>
      <c r="R32" s="64">
        <f t="shared" si="21"/>
        <v>139.30000000000001</v>
      </c>
      <c r="S32" s="64">
        <f t="shared" si="22"/>
        <v>27.86</v>
      </c>
      <c r="T32" s="103">
        <f t="shared" si="14"/>
        <v>167.16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47.97</v>
      </c>
      <c r="I33" s="64">
        <f t="shared" si="5"/>
        <v>11.99</v>
      </c>
      <c r="J33" s="64">
        <f>ROUND(((0.42+0.42)*1.2)*0.95,2)</f>
        <v>0.96</v>
      </c>
      <c r="K33" s="100">
        <f t="shared" si="16"/>
        <v>57.56</v>
      </c>
      <c r="L33" s="44">
        <f t="shared" si="17"/>
        <v>12.6632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164.09728000000001</v>
      </c>
      <c r="P33" s="45">
        <f t="shared" si="10"/>
        <v>7.34</v>
      </c>
      <c r="Q33" s="44">
        <f t="shared" si="20"/>
        <v>171.43728000000002</v>
      </c>
      <c r="R33" s="44">
        <f t="shared" si="21"/>
        <v>171.43333333333334</v>
      </c>
      <c r="S33" s="44">
        <f t="shared" si="22"/>
        <v>34.286666666666669</v>
      </c>
      <c r="T33" s="65">
        <f t="shared" si="14"/>
        <v>205.72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47.97</v>
      </c>
      <c r="I34" s="64">
        <f t="shared" si="5"/>
        <v>11.99</v>
      </c>
      <c r="J34" s="64">
        <f>ROUND(0.064*0.95,2)</f>
        <v>0.06</v>
      </c>
      <c r="K34" s="100">
        <f t="shared" si="16"/>
        <v>3.6</v>
      </c>
      <c r="L34" s="64">
        <f t="shared" si="17"/>
        <v>0.79200000000000004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10.259129999999999</v>
      </c>
      <c r="P34" s="45">
        <f t="shared" si="10"/>
        <v>0.46</v>
      </c>
      <c r="Q34" s="64">
        <f t="shared" si="20"/>
        <v>10.71913</v>
      </c>
      <c r="R34" s="64">
        <f t="shared" si="21"/>
        <v>10.716666666666667</v>
      </c>
      <c r="S34" s="64">
        <f t="shared" si="22"/>
        <v>2.1433333333333331</v>
      </c>
      <c r="T34" s="103">
        <f t="shared" si="14"/>
        <v>12.86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47.97</v>
      </c>
      <c r="I37" s="64">
        <f t="shared" ref="I37:I59" si="24">ROUND(H37*$I$10,2)</f>
        <v>11.99</v>
      </c>
      <c r="J37" s="64">
        <f>ROUND(0.11*0.95,2)</f>
        <v>0.1</v>
      </c>
      <c r="K37" s="100">
        <f t="shared" ref="K37:K42" si="25">ROUND((H37+I37)*J37,2)</f>
        <v>6</v>
      </c>
      <c r="L37" s="64">
        <f t="shared" ref="L37:L42" si="26">(K37*$L$10)</f>
        <v>1.32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17.098549999999999</v>
      </c>
      <c r="P37" s="45">
        <f t="shared" si="10"/>
        <v>0.77</v>
      </c>
      <c r="Q37" s="64">
        <f>SUM(O37+P37)</f>
        <v>17.868549999999999</v>
      </c>
      <c r="R37" s="64">
        <f t="shared" ref="R37:R42" si="28">+T37-S37</f>
        <v>17.866666666666667</v>
      </c>
      <c r="S37" s="64">
        <f t="shared" ref="S37:S42" si="29">+T37/6</f>
        <v>3.5733333333333337</v>
      </c>
      <c r="T37" s="103">
        <f t="shared" ref="T37:T59" si="30">ROUND(Q37*$T$10,2)</f>
        <v>21.44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47.97</v>
      </c>
      <c r="I38" s="64">
        <f t="shared" si="24"/>
        <v>11.99</v>
      </c>
      <c r="J38" s="64">
        <f>ROUND(0.14*0.95,2)</f>
        <v>0.13</v>
      </c>
      <c r="K38" s="100">
        <f t="shared" si="25"/>
        <v>7.79</v>
      </c>
      <c r="L38" s="64">
        <f t="shared" si="26"/>
        <v>1.7138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22.215914999999999</v>
      </c>
      <c r="P38" s="45">
        <f t="shared" si="10"/>
        <v>0.99</v>
      </c>
      <c r="Q38" s="64">
        <f t="shared" ref="Q38:Q42" si="32">SUM(O38+P38)</f>
        <v>23.205914999999997</v>
      </c>
      <c r="R38" s="64">
        <f t="shared" si="28"/>
        <v>23.208333333333336</v>
      </c>
      <c r="S38" s="64">
        <f t="shared" si="29"/>
        <v>4.6416666666666666</v>
      </c>
      <c r="T38" s="103">
        <f t="shared" si="30"/>
        <v>27.85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47.97</v>
      </c>
      <c r="I39" s="64">
        <f t="shared" si="24"/>
        <v>11.99</v>
      </c>
      <c r="J39" s="64">
        <f>ROUND(0.2*0.95,2)</f>
        <v>0.19</v>
      </c>
      <c r="K39" s="100">
        <f t="shared" si="25"/>
        <v>11.39</v>
      </c>
      <c r="L39" s="64">
        <f t="shared" si="26"/>
        <v>2.5058000000000002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32.475045000000001</v>
      </c>
      <c r="P39" s="45">
        <f t="shared" si="10"/>
        <v>1.45</v>
      </c>
      <c r="Q39" s="64">
        <f t="shared" si="32"/>
        <v>33.925045000000004</v>
      </c>
      <c r="R39" s="64">
        <f t="shared" si="28"/>
        <v>33.924999999999997</v>
      </c>
      <c r="S39" s="64">
        <f t="shared" si="29"/>
        <v>6.7850000000000001</v>
      </c>
      <c r="T39" s="103">
        <f t="shared" si="30"/>
        <v>40.71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47.97</v>
      </c>
      <c r="I40" s="64">
        <f t="shared" si="24"/>
        <v>11.99</v>
      </c>
      <c r="J40" s="64">
        <f>ROUND((0.2+0.11)*0.95,2)</f>
        <v>0.28999999999999998</v>
      </c>
      <c r="K40" s="100">
        <f t="shared" si="25"/>
        <v>17.39</v>
      </c>
      <c r="L40" s="64">
        <f t="shared" si="26"/>
        <v>3.8258000000000001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49.573594999999997</v>
      </c>
      <c r="P40" s="45">
        <f t="shared" si="10"/>
        <v>2.2200000000000002</v>
      </c>
      <c r="Q40" s="64">
        <f t="shared" si="32"/>
        <v>51.793594999999996</v>
      </c>
      <c r="R40" s="64">
        <f t="shared" si="28"/>
        <v>51.791666666666664</v>
      </c>
      <c r="S40" s="64">
        <f t="shared" si="29"/>
        <v>10.358333333333333</v>
      </c>
      <c r="T40" s="103">
        <f t="shared" si="30"/>
        <v>62.15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47.97</v>
      </c>
      <c r="I41" s="64">
        <f t="shared" si="24"/>
        <v>11.99</v>
      </c>
      <c r="J41" s="64">
        <f>ROUND((0.2+0.14)*0.95,2)</f>
        <v>0.32</v>
      </c>
      <c r="K41" s="100">
        <f t="shared" si="25"/>
        <v>19.190000000000001</v>
      </c>
      <c r="L41" s="64">
        <f t="shared" si="26"/>
        <v>4.2218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54.703159999999997</v>
      </c>
      <c r="P41" s="45">
        <f t="shared" si="10"/>
        <v>2.4500000000000002</v>
      </c>
      <c r="Q41" s="64">
        <f t="shared" si="32"/>
        <v>57.15316</v>
      </c>
      <c r="R41" s="64">
        <f t="shared" si="28"/>
        <v>57.15</v>
      </c>
      <c r="S41" s="64">
        <f t="shared" si="29"/>
        <v>11.43</v>
      </c>
      <c r="T41" s="103">
        <f t="shared" si="30"/>
        <v>68.58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47.97</v>
      </c>
      <c r="I42" s="64">
        <f t="shared" si="24"/>
        <v>11.99</v>
      </c>
      <c r="J42" s="64">
        <f>ROUND((0.2+0.2)*0.95,2)</f>
        <v>0.38</v>
      </c>
      <c r="K42" s="100">
        <f t="shared" si="25"/>
        <v>22.78</v>
      </c>
      <c r="L42" s="64">
        <f t="shared" si="26"/>
        <v>5.0116000000000005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64.950090000000003</v>
      </c>
      <c r="P42" s="45">
        <f t="shared" si="10"/>
        <v>2.91</v>
      </c>
      <c r="Q42" s="64">
        <f t="shared" si="32"/>
        <v>67.86009</v>
      </c>
      <c r="R42" s="64">
        <f t="shared" si="28"/>
        <v>67.858333333333334</v>
      </c>
      <c r="S42" s="64">
        <f t="shared" si="29"/>
        <v>13.571666666666667</v>
      </c>
      <c r="T42" s="103">
        <f t="shared" si="30"/>
        <v>81.430000000000007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47.97</v>
      </c>
      <c r="I44" s="64">
        <f t="shared" si="24"/>
        <v>11.99</v>
      </c>
      <c r="J44" s="64">
        <f>ROUND(0.03*0.95,2)</f>
        <v>0.03</v>
      </c>
      <c r="K44" s="100">
        <f t="shared" ref="K44:K52" si="34">ROUND((H44+I44)*J44,2)</f>
        <v>1.8</v>
      </c>
      <c r="L44" s="64">
        <f t="shared" ref="L44:L52" si="35">(K44*$L$10)</f>
        <v>0.39600000000000002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5.1295649999999995</v>
      </c>
      <c r="P44" s="45">
        <f t="shared" si="10"/>
        <v>0.23</v>
      </c>
      <c r="Q44" s="64">
        <f t="shared" ref="Q44:Q52" si="38">SUM(O44+P44)</f>
        <v>5.3595649999999999</v>
      </c>
      <c r="R44" s="64">
        <f>+T44-S44</f>
        <v>5.3583333333333334</v>
      </c>
      <c r="S44" s="64">
        <f>+T44/6</f>
        <v>1.0716666666666665</v>
      </c>
      <c r="T44" s="103">
        <f t="shared" si="30"/>
        <v>6.43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47.97</v>
      </c>
      <c r="I45" s="64">
        <f t="shared" si="24"/>
        <v>11.99</v>
      </c>
      <c r="J45" s="64">
        <f>ROUND(0.05*0.95,2)</f>
        <v>0.05</v>
      </c>
      <c r="K45" s="100">
        <f t="shared" si="34"/>
        <v>3</v>
      </c>
      <c r="L45" s="64">
        <f t="shared" si="35"/>
        <v>0.66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8.5492749999999997</v>
      </c>
      <c r="P45" s="45">
        <f t="shared" si="10"/>
        <v>0.38</v>
      </c>
      <c r="Q45" s="64">
        <f t="shared" si="38"/>
        <v>8.9292750000000005</v>
      </c>
      <c r="R45" s="64">
        <f>+T45-S45</f>
        <v>8.9333333333333336</v>
      </c>
      <c r="S45" s="64">
        <f>+T45/6</f>
        <v>1.7866666666666668</v>
      </c>
      <c r="T45" s="103">
        <f t="shared" si="30"/>
        <v>10.72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47.97</v>
      </c>
      <c r="I46" s="64">
        <f t="shared" si="24"/>
        <v>11.99</v>
      </c>
      <c r="J46" s="64">
        <f>ROUND(0.07*0.95,2)</f>
        <v>7.0000000000000007E-2</v>
      </c>
      <c r="K46" s="100">
        <f t="shared" si="34"/>
        <v>4.2</v>
      </c>
      <c r="L46" s="64">
        <f t="shared" si="35"/>
        <v>0.92400000000000004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11.968985</v>
      </c>
      <c r="P46" s="45">
        <f t="shared" si="10"/>
        <v>0.54</v>
      </c>
      <c r="Q46" s="64">
        <f t="shared" si="38"/>
        <v>12.508984999999999</v>
      </c>
      <c r="R46" s="64">
        <f t="shared" ref="R46:R52" si="39">+T46-S46</f>
        <v>12.508333333333333</v>
      </c>
      <c r="S46" s="64">
        <f t="shared" ref="S46:S52" si="40">+T46/6</f>
        <v>2.5016666666666665</v>
      </c>
      <c r="T46" s="103">
        <f t="shared" si="30"/>
        <v>15.01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53.85</v>
      </c>
      <c r="I47" s="64">
        <f t="shared" si="24"/>
        <v>13.46</v>
      </c>
      <c r="J47" s="64">
        <f>ROUND(2*0.95,2)</f>
        <v>1.9</v>
      </c>
      <c r="K47" s="100">
        <f t="shared" si="34"/>
        <v>127.89</v>
      </c>
      <c r="L47" s="64">
        <f t="shared" si="35"/>
        <v>28.1358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341.81824999999998</v>
      </c>
      <c r="P47" s="45">
        <f t="shared" si="10"/>
        <v>14.54</v>
      </c>
      <c r="Q47" s="64">
        <f t="shared" si="38"/>
        <v>356.35825</v>
      </c>
      <c r="R47" s="64">
        <f t="shared" si="39"/>
        <v>356.35833333333335</v>
      </c>
      <c r="S47" s="64">
        <f t="shared" si="40"/>
        <v>71.271666666666661</v>
      </c>
      <c r="T47" s="103">
        <f t="shared" si="30"/>
        <v>427.63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53.85</v>
      </c>
      <c r="I48" s="64">
        <f t="shared" si="24"/>
        <v>13.46</v>
      </c>
      <c r="J48" s="64">
        <f>ROUND((2*1.2)*0.95,2)</f>
        <v>2.2799999999999998</v>
      </c>
      <c r="K48" s="100">
        <f t="shared" si="34"/>
        <v>153.47</v>
      </c>
      <c r="L48" s="64">
        <f t="shared" si="35"/>
        <v>33.763399999999997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410.18433999999991</v>
      </c>
      <c r="P48" s="45">
        <f t="shared" si="10"/>
        <v>17.440000000000001</v>
      </c>
      <c r="Q48" s="64">
        <f t="shared" si="38"/>
        <v>427.6243399999999</v>
      </c>
      <c r="R48" s="64">
        <f t="shared" si="39"/>
        <v>427.625</v>
      </c>
      <c r="S48" s="64">
        <f t="shared" si="40"/>
        <v>85.524999999999991</v>
      </c>
      <c r="T48" s="103">
        <f t="shared" si="30"/>
        <v>513.15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47.97</v>
      </c>
      <c r="I49" s="64">
        <f t="shared" si="24"/>
        <v>11.99</v>
      </c>
      <c r="J49" s="64">
        <f>ROUND(0.05*0.95,2)</f>
        <v>0.05</v>
      </c>
      <c r="K49" s="100">
        <f t="shared" si="34"/>
        <v>3</v>
      </c>
      <c r="L49" s="64">
        <f t="shared" si="35"/>
        <v>0.66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8.5492749999999997</v>
      </c>
      <c r="P49" s="45">
        <f t="shared" si="10"/>
        <v>0.38</v>
      </c>
      <c r="Q49" s="64">
        <f t="shared" si="38"/>
        <v>8.9292750000000005</v>
      </c>
      <c r="R49" s="64">
        <f t="shared" si="39"/>
        <v>8.9333333333333336</v>
      </c>
      <c r="S49" s="64">
        <f t="shared" si="40"/>
        <v>1.7866666666666668</v>
      </c>
      <c r="T49" s="103">
        <f t="shared" si="30"/>
        <v>10.72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47.97</v>
      </c>
      <c r="I50" s="64">
        <f t="shared" si="24"/>
        <v>11.99</v>
      </c>
      <c r="J50" s="64">
        <f>ROUND((0.05*0.8)*0.95,2)</f>
        <v>0.04</v>
      </c>
      <c r="K50" s="100">
        <f t="shared" si="34"/>
        <v>2.4</v>
      </c>
      <c r="L50" s="64">
        <f t="shared" si="35"/>
        <v>0.52800000000000002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6.8394199999999996</v>
      </c>
      <c r="P50" s="45">
        <f t="shared" si="10"/>
        <v>0.31</v>
      </c>
      <c r="Q50" s="64">
        <f t="shared" si="38"/>
        <v>7.1494199999999992</v>
      </c>
      <c r="R50" s="64">
        <f t="shared" si="39"/>
        <v>7.15</v>
      </c>
      <c r="S50" s="64">
        <f t="shared" si="40"/>
        <v>1.43</v>
      </c>
      <c r="T50" s="103">
        <f t="shared" si="30"/>
        <v>8.58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47.97</v>
      </c>
      <c r="I51" s="64">
        <f t="shared" si="24"/>
        <v>11.99</v>
      </c>
      <c r="J51" s="64">
        <f>ROUND((0.05*1.2)*0.95,2)</f>
        <v>0.06</v>
      </c>
      <c r="K51" s="100">
        <f t="shared" si="34"/>
        <v>3.6</v>
      </c>
      <c r="L51" s="64">
        <f t="shared" si="35"/>
        <v>0.79200000000000004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10.259129999999999</v>
      </c>
      <c r="P51" s="45">
        <f t="shared" si="10"/>
        <v>0.46</v>
      </c>
      <c r="Q51" s="64">
        <f t="shared" si="38"/>
        <v>10.71913</v>
      </c>
      <c r="R51" s="64">
        <f t="shared" si="39"/>
        <v>10.716666666666667</v>
      </c>
      <c r="S51" s="64">
        <f t="shared" si="40"/>
        <v>2.1433333333333331</v>
      </c>
      <c r="T51" s="103">
        <f t="shared" si="30"/>
        <v>12.86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47.97</v>
      </c>
      <c r="I52" s="64">
        <f t="shared" si="24"/>
        <v>11.99</v>
      </c>
      <c r="J52" s="64">
        <f>ROUND(0.05*0.95,2)</f>
        <v>0.05</v>
      </c>
      <c r="K52" s="100">
        <f t="shared" si="34"/>
        <v>3</v>
      </c>
      <c r="L52" s="64">
        <f t="shared" si="35"/>
        <v>0.66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8.5492749999999997</v>
      </c>
      <c r="P52" s="45">
        <f t="shared" si="10"/>
        <v>0.38</v>
      </c>
      <c r="Q52" s="64">
        <f t="shared" si="38"/>
        <v>8.9292750000000005</v>
      </c>
      <c r="R52" s="64">
        <f t="shared" si="39"/>
        <v>8.9333333333333336</v>
      </c>
      <c r="S52" s="64">
        <f t="shared" si="40"/>
        <v>1.7866666666666668</v>
      </c>
      <c r="T52" s="103">
        <f t="shared" si="30"/>
        <v>10.72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47.97</v>
      </c>
      <c r="I54" s="64">
        <f t="shared" si="24"/>
        <v>11.99</v>
      </c>
      <c r="J54" s="64">
        <f>ROUND(0.26*0.95,2)</f>
        <v>0.25</v>
      </c>
      <c r="K54" s="100">
        <f t="shared" ref="K54:K59" si="43">ROUND((H54+I54)*J54,2)</f>
        <v>14.99</v>
      </c>
      <c r="L54" s="64">
        <f t="shared" ref="L54:L59" si="44">(K54*$L$10)</f>
        <v>3.2978000000000001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42.734174999999993</v>
      </c>
      <c r="P54" s="45">
        <f t="shared" si="10"/>
        <v>1.91</v>
      </c>
      <c r="Q54" s="64">
        <f t="shared" ref="Q54:Q59" si="47">SUM(O54+P54)</f>
        <v>44.64417499999999</v>
      </c>
      <c r="R54" s="64">
        <f t="shared" ref="R54:R59" si="48">+T54-S54</f>
        <v>44.641666666666666</v>
      </c>
      <c r="S54" s="64">
        <f t="shared" ref="S54:S59" si="49">+T54/6</f>
        <v>8.9283333333333328</v>
      </c>
      <c r="T54" s="103">
        <f t="shared" si="30"/>
        <v>53.57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47.97</v>
      </c>
      <c r="I55" s="64">
        <f t="shared" si="24"/>
        <v>11.99</v>
      </c>
      <c r="J55" s="64">
        <f>ROUND(0.05*0.95,2)</f>
        <v>0.05</v>
      </c>
      <c r="K55" s="100">
        <f t="shared" si="43"/>
        <v>3</v>
      </c>
      <c r="L55" s="64">
        <f t="shared" si="44"/>
        <v>0.66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8.5492749999999997</v>
      </c>
      <c r="P55" s="45">
        <f t="shared" si="10"/>
        <v>0.38</v>
      </c>
      <c r="Q55" s="64">
        <f t="shared" si="47"/>
        <v>8.9292750000000005</v>
      </c>
      <c r="R55" s="64">
        <f t="shared" si="48"/>
        <v>8.9333333333333336</v>
      </c>
      <c r="S55" s="64">
        <f t="shared" si="49"/>
        <v>1.7866666666666668</v>
      </c>
      <c r="T55" s="103">
        <f t="shared" si="30"/>
        <v>10.72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47.97</v>
      </c>
      <c r="I56" s="64">
        <f t="shared" si="24"/>
        <v>11.99</v>
      </c>
      <c r="J56" s="64">
        <f>ROUND(0.08*0.95,2)</f>
        <v>0.08</v>
      </c>
      <c r="K56" s="100">
        <f t="shared" si="43"/>
        <v>4.8</v>
      </c>
      <c r="L56" s="64">
        <f t="shared" si="44"/>
        <v>1.056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13.678839999999999</v>
      </c>
      <c r="P56" s="45">
        <f t="shared" si="10"/>
        <v>0.61</v>
      </c>
      <c r="Q56" s="64">
        <f t="shared" si="47"/>
        <v>14.288839999999999</v>
      </c>
      <c r="R56" s="64">
        <f t="shared" si="48"/>
        <v>14.291666666666666</v>
      </c>
      <c r="S56" s="64">
        <f t="shared" si="49"/>
        <v>2.8583333333333329</v>
      </c>
      <c r="T56" s="103">
        <f t="shared" si="30"/>
        <v>17.149999999999999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47.97</v>
      </c>
      <c r="I57" s="64">
        <f t="shared" si="24"/>
        <v>11.99</v>
      </c>
      <c r="J57" s="64">
        <f>ROUND((0.08*1.2)*0.95,2)</f>
        <v>0.09</v>
      </c>
      <c r="K57" s="100">
        <f t="shared" si="43"/>
        <v>5.4</v>
      </c>
      <c r="L57" s="64">
        <f t="shared" si="44"/>
        <v>1.1880000000000002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15.388695</v>
      </c>
      <c r="P57" s="45">
        <f t="shared" si="10"/>
        <v>0.69</v>
      </c>
      <c r="Q57" s="64">
        <f t="shared" si="47"/>
        <v>16.078695</v>
      </c>
      <c r="R57" s="64">
        <f t="shared" si="48"/>
        <v>16.074999999999999</v>
      </c>
      <c r="S57" s="64">
        <f t="shared" si="49"/>
        <v>3.2149999999999999</v>
      </c>
      <c r="T57" s="103">
        <f t="shared" si="30"/>
        <v>19.29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47.97</v>
      </c>
      <c r="I58" s="64">
        <f t="shared" si="24"/>
        <v>11.99</v>
      </c>
      <c r="J58" s="64">
        <f>ROUND(0.06*0.95,2)</f>
        <v>0.06</v>
      </c>
      <c r="K58" s="100">
        <f t="shared" si="43"/>
        <v>3.6</v>
      </c>
      <c r="L58" s="64">
        <f t="shared" si="44"/>
        <v>0.79200000000000004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10.259129999999999</v>
      </c>
      <c r="P58" s="45">
        <f t="shared" si="10"/>
        <v>0.46</v>
      </c>
      <c r="Q58" s="64">
        <f t="shared" si="47"/>
        <v>10.71913</v>
      </c>
      <c r="R58" s="64">
        <f t="shared" si="48"/>
        <v>10.716666666666667</v>
      </c>
      <c r="S58" s="64">
        <f t="shared" si="49"/>
        <v>2.1433333333333331</v>
      </c>
      <c r="T58" s="103">
        <f t="shared" si="30"/>
        <v>12.86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47.97</v>
      </c>
      <c r="I59" s="64">
        <f t="shared" si="24"/>
        <v>11.99</v>
      </c>
      <c r="J59" s="64">
        <f>ROUND((0.06*1.2)*0.95,2)</f>
        <v>7.0000000000000007E-2</v>
      </c>
      <c r="K59" s="100">
        <f t="shared" si="43"/>
        <v>4.2</v>
      </c>
      <c r="L59" s="64">
        <f t="shared" si="44"/>
        <v>0.92400000000000004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11.968985</v>
      </c>
      <c r="P59" s="45">
        <f t="shared" si="10"/>
        <v>0.54</v>
      </c>
      <c r="Q59" s="64">
        <f t="shared" si="47"/>
        <v>12.508984999999999</v>
      </c>
      <c r="R59" s="64">
        <f t="shared" si="48"/>
        <v>12.508333333333333</v>
      </c>
      <c r="S59" s="64">
        <f t="shared" si="49"/>
        <v>2.5016666666666665</v>
      </c>
      <c r="T59" s="103">
        <f t="shared" si="30"/>
        <v>15.01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47.97</v>
      </c>
      <c r="I62" s="64">
        <f>ROUND(H62*$I$10,2)</f>
        <v>11.99</v>
      </c>
      <c r="J62" s="64">
        <f>ROUND(0.53*0.95,2)</f>
        <v>0.5</v>
      </c>
      <c r="K62" s="100">
        <f>ROUND((H62+I62)*J62,2)</f>
        <v>29.98</v>
      </c>
      <c r="L62" s="64">
        <f t="shared" ref="L62:L64" si="51">(K62*$L$10)</f>
        <v>6.5956000000000001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85.468349999999987</v>
      </c>
      <c r="P62" s="45">
        <f t="shared" si="10"/>
        <v>3.83</v>
      </c>
      <c r="Q62" s="64">
        <f>SUM(O62+P62)</f>
        <v>89.298349999999985</v>
      </c>
      <c r="R62" s="64">
        <f t="shared" ref="R62:R64" si="53">+T62-S62</f>
        <v>89.3</v>
      </c>
      <c r="S62" s="64">
        <f t="shared" ref="S62:S64" si="54">+T62/6</f>
        <v>17.86</v>
      </c>
      <c r="T62" s="103">
        <f>ROUND(Q62*$T$10,2)</f>
        <v>107.16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47.97</v>
      </c>
      <c r="I63" s="64">
        <f>ROUND(H63*$I$10,2)</f>
        <v>11.99</v>
      </c>
      <c r="J63" s="64">
        <f>ROUND(0.3*0.95,2)</f>
        <v>0.28999999999999998</v>
      </c>
      <c r="K63" s="100">
        <f>ROUND((H63+I63)*J63,2)</f>
        <v>17.39</v>
      </c>
      <c r="L63" s="64">
        <f t="shared" si="51"/>
        <v>3.8258000000000001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49.573594999999997</v>
      </c>
      <c r="P63" s="45">
        <f t="shared" si="10"/>
        <v>2.2200000000000002</v>
      </c>
      <c r="Q63" s="64">
        <f>SUM(O63+P63)</f>
        <v>51.793594999999996</v>
      </c>
      <c r="R63" s="64">
        <f t="shared" si="53"/>
        <v>51.791666666666664</v>
      </c>
      <c r="S63" s="64">
        <f t="shared" si="54"/>
        <v>10.358333333333333</v>
      </c>
      <c r="T63" s="103">
        <f>ROUND(Q63*$T$10,2)</f>
        <v>62.15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47.97</v>
      </c>
      <c r="I64" s="64">
        <f>ROUND(H64*$I$10,2)</f>
        <v>11.99</v>
      </c>
      <c r="J64" s="64">
        <f>ROUND(0.09*0.95,2)</f>
        <v>0.09</v>
      </c>
      <c r="K64" s="100">
        <f>ROUND((H64+I64)*J64,2)</f>
        <v>5.4</v>
      </c>
      <c r="L64" s="64">
        <f t="shared" si="51"/>
        <v>1.1880000000000002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15.388695</v>
      </c>
      <c r="P64" s="45">
        <f t="shared" si="10"/>
        <v>0.69</v>
      </c>
      <c r="Q64" s="64">
        <f>SUM(O64+P64)</f>
        <v>16.078695</v>
      </c>
      <c r="R64" s="64">
        <f t="shared" si="53"/>
        <v>16.074999999999999</v>
      </c>
      <c r="S64" s="64">
        <f t="shared" si="54"/>
        <v>3.2149999999999999</v>
      </c>
      <c r="T64" s="103">
        <f>ROUND(Q64*$T$10,2)</f>
        <v>19.29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47.97</v>
      </c>
      <c r="I67" s="64">
        <f t="shared" ref="I67:I93" si="56">ROUND(H67*$I$10,2)</f>
        <v>11.99</v>
      </c>
      <c r="J67" s="64">
        <f>ROUND((0.53*1.2)*0.95,2)</f>
        <v>0.6</v>
      </c>
      <c r="K67" s="100">
        <f>ROUND((H67+I67)*J67,2)</f>
        <v>35.979999999999997</v>
      </c>
      <c r="L67" s="64">
        <f t="shared" ref="L67:L69" si="57">(K67*$L$10)</f>
        <v>7.9155999999999995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102.56689999999999</v>
      </c>
      <c r="P67" s="45">
        <f t="shared" si="10"/>
        <v>4.59</v>
      </c>
      <c r="Q67" s="64">
        <f>SUM(O67+P67)</f>
        <v>107.15689999999999</v>
      </c>
      <c r="R67" s="64">
        <f t="shared" ref="R67:R69" si="59">+T67-S67</f>
        <v>107.15833333333333</v>
      </c>
      <c r="S67" s="64">
        <f t="shared" ref="S67:S69" si="60">+T67/6</f>
        <v>21.431666666666668</v>
      </c>
      <c r="T67" s="103">
        <f t="shared" ref="T67:T93" si="61">ROUND(Q67*$T$10,2)</f>
        <v>128.59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47.97</v>
      </c>
      <c r="I68" s="64">
        <f t="shared" si="56"/>
        <v>11.99</v>
      </c>
      <c r="J68" s="64">
        <f>ROUND((0.3*1.2)*0.95,2)</f>
        <v>0.34</v>
      </c>
      <c r="K68" s="100">
        <f>ROUND((H68+I68)*J68,2)</f>
        <v>20.39</v>
      </c>
      <c r="L68" s="64">
        <f t="shared" si="57"/>
        <v>4.4858000000000002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58.122869999999999</v>
      </c>
      <c r="P68" s="45">
        <f t="shared" si="10"/>
        <v>2.6</v>
      </c>
      <c r="Q68" s="64">
        <f>SUM(O68+P68)</f>
        <v>60.72287</v>
      </c>
      <c r="R68" s="64">
        <f t="shared" si="59"/>
        <v>60.725000000000001</v>
      </c>
      <c r="S68" s="64">
        <f t="shared" si="60"/>
        <v>12.145000000000001</v>
      </c>
      <c r="T68" s="103">
        <f t="shared" si="61"/>
        <v>72.87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47.97</v>
      </c>
      <c r="I69" s="64">
        <f t="shared" si="56"/>
        <v>11.99</v>
      </c>
      <c r="J69" s="64">
        <f>ROUND((0.09*1.2)*0.95,2)</f>
        <v>0.1</v>
      </c>
      <c r="K69" s="100">
        <f>ROUND((H69+I69)*J69,2)</f>
        <v>6</v>
      </c>
      <c r="L69" s="64">
        <f t="shared" si="57"/>
        <v>1.32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17.098549999999999</v>
      </c>
      <c r="P69" s="45">
        <f t="shared" si="10"/>
        <v>0.77</v>
      </c>
      <c r="Q69" s="64">
        <f>SUM(O69+P69)</f>
        <v>17.868549999999999</v>
      </c>
      <c r="R69" s="64">
        <f t="shared" si="59"/>
        <v>17.866666666666667</v>
      </c>
      <c r="S69" s="64">
        <f t="shared" si="60"/>
        <v>3.5733333333333337</v>
      </c>
      <c r="T69" s="103">
        <f t="shared" si="61"/>
        <v>21.44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50.91</v>
      </c>
      <c r="I72" s="64">
        <f t="shared" si="56"/>
        <v>12.73</v>
      </c>
      <c r="J72" s="64">
        <f>ROUND(0.5*0.95,2)</f>
        <v>0.48</v>
      </c>
      <c r="K72" s="100">
        <f>ROUND((H72+I72)*J72,2)</f>
        <v>30.55</v>
      </c>
      <c r="L72" s="64">
        <f t="shared" ref="L72:L73" si="62">(K72*$L$10)</f>
        <v>6.7210000000000001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84.208039999999997</v>
      </c>
      <c r="P72" s="45">
        <f t="shared" si="10"/>
        <v>3.67</v>
      </c>
      <c r="Q72" s="64">
        <f>SUM(O72+P72)</f>
        <v>87.878039999999999</v>
      </c>
      <c r="R72" s="64">
        <f t="shared" ref="R72:R73" si="64">+T72-S72</f>
        <v>87.875</v>
      </c>
      <c r="S72" s="64">
        <f t="shared" ref="S72:S73" si="65">+T72/6</f>
        <v>17.574999999999999</v>
      </c>
      <c r="T72" s="103">
        <f t="shared" si="61"/>
        <v>105.45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50.91</v>
      </c>
      <c r="I73" s="64">
        <f t="shared" si="56"/>
        <v>12.73</v>
      </c>
      <c r="J73" s="64">
        <f>ROUND(1.4*0.95,2)</f>
        <v>1.33</v>
      </c>
      <c r="K73" s="100">
        <f>ROUND((H73+I73)*J73,2)</f>
        <v>84.64</v>
      </c>
      <c r="L73" s="64">
        <f t="shared" si="62"/>
        <v>18.620799999999999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233.315515</v>
      </c>
      <c r="P73" s="45">
        <f t="shared" si="10"/>
        <v>10.17</v>
      </c>
      <c r="Q73" s="64">
        <f>SUM(O73+P73)</f>
        <v>243.48551499999999</v>
      </c>
      <c r="R73" s="64">
        <f t="shared" si="64"/>
        <v>243.48333333333335</v>
      </c>
      <c r="S73" s="64">
        <f t="shared" si="65"/>
        <v>48.696666666666665</v>
      </c>
      <c r="T73" s="103">
        <f t="shared" si="61"/>
        <v>292.18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50.91</v>
      </c>
      <c r="I75" s="64">
        <f t="shared" si="56"/>
        <v>12.73</v>
      </c>
      <c r="J75" s="64">
        <f>ROUND(0.5*0.95,2)</f>
        <v>0.48</v>
      </c>
      <c r="K75" s="100">
        <f>ROUND((H75+I75)*J75,2)</f>
        <v>30.55</v>
      </c>
      <c r="L75" s="64">
        <f t="shared" ref="L75:L76" si="66">(K75*$L$10)</f>
        <v>6.7210000000000001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84.208039999999997</v>
      </c>
      <c r="P75" s="45">
        <f t="shared" si="10"/>
        <v>3.67</v>
      </c>
      <c r="Q75" s="64">
        <f>SUM(O75+P75)</f>
        <v>87.878039999999999</v>
      </c>
      <c r="R75" s="64">
        <f t="shared" ref="R75:R76" si="68">+T75-S75</f>
        <v>87.875</v>
      </c>
      <c r="S75" s="64">
        <f t="shared" ref="S75:S76" si="69">+T75/6</f>
        <v>17.574999999999999</v>
      </c>
      <c r="T75" s="103">
        <f t="shared" si="61"/>
        <v>105.45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50.91</v>
      </c>
      <c r="I76" s="64">
        <f t="shared" si="56"/>
        <v>12.73</v>
      </c>
      <c r="J76" s="64">
        <f>ROUND(1.6*0.95,2)</f>
        <v>1.52</v>
      </c>
      <c r="K76" s="100">
        <f>ROUND((H76+I76)*J76,2)</f>
        <v>96.73</v>
      </c>
      <c r="L76" s="64">
        <f t="shared" si="66"/>
        <v>21.2806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266.64456000000001</v>
      </c>
      <c r="P76" s="45">
        <f t="shared" si="10"/>
        <v>11.63</v>
      </c>
      <c r="Q76" s="64">
        <f>SUM(O76+P76)</f>
        <v>278.27456000000001</v>
      </c>
      <c r="R76" s="64">
        <f t="shared" si="68"/>
        <v>278.27499999999998</v>
      </c>
      <c r="S76" s="64">
        <f t="shared" si="69"/>
        <v>55.655000000000001</v>
      </c>
      <c r="T76" s="103">
        <f t="shared" si="61"/>
        <v>333.93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50.91</v>
      </c>
      <c r="I78" s="64">
        <f t="shared" si="56"/>
        <v>12.73</v>
      </c>
      <c r="J78" s="64">
        <f>ROUND(1.38*0.95,2)</f>
        <v>1.31</v>
      </c>
      <c r="K78" s="100">
        <f>ROUND((H78+I78)*J78,2)</f>
        <v>83.37</v>
      </c>
      <c r="L78" s="64">
        <f t="shared" ref="L78:L81" si="70">(K78*$L$10)</f>
        <v>18.3414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229.810405</v>
      </c>
      <c r="P78" s="45">
        <f t="shared" si="10"/>
        <v>10.02</v>
      </c>
      <c r="Q78" s="64">
        <f>SUM(O78+P78)</f>
        <v>239.83040500000001</v>
      </c>
      <c r="R78" s="64">
        <f t="shared" ref="R78:R81" si="72">+T78-S78</f>
        <v>239.83333333333334</v>
      </c>
      <c r="S78" s="64">
        <f t="shared" ref="S78:S81" si="73">+T78/6</f>
        <v>47.966666666666669</v>
      </c>
      <c r="T78" s="103">
        <f t="shared" si="61"/>
        <v>287.8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50.91</v>
      </c>
      <c r="I79" s="64">
        <f t="shared" si="56"/>
        <v>12.73</v>
      </c>
      <c r="J79" s="64">
        <f>ROUND(1.68*0.95,2)</f>
        <v>1.6</v>
      </c>
      <c r="K79" s="100">
        <f>ROUND((H79+I79)*J79,2)</f>
        <v>101.82</v>
      </c>
      <c r="L79" s="64">
        <f t="shared" si="70"/>
        <v>22.400399999999998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280.67719999999997</v>
      </c>
      <c r="P79" s="45">
        <f t="shared" si="10"/>
        <v>12.24</v>
      </c>
      <c r="Q79" s="64">
        <f>SUM(O79+P79)</f>
        <v>292.91719999999998</v>
      </c>
      <c r="R79" s="64">
        <f t="shared" si="72"/>
        <v>292.91666666666669</v>
      </c>
      <c r="S79" s="64">
        <f t="shared" si="73"/>
        <v>58.583333333333336</v>
      </c>
      <c r="T79" s="103">
        <f t="shared" si="61"/>
        <v>351.5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50.91</v>
      </c>
      <c r="I80" s="64">
        <f t="shared" si="56"/>
        <v>12.73</v>
      </c>
      <c r="J80" s="64">
        <f>ROUND(1.91*0.95,2)</f>
        <v>1.81</v>
      </c>
      <c r="K80" s="100">
        <f>ROUND((H80+I80)*J80,2)</f>
        <v>115.19</v>
      </c>
      <c r="L80" s="64">
        <f t="shared" si="70"/>
        <v>25.341799999999999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317.52355500000004</v>
      </c>
      <c r="P80" s="45">
        <f t="shared" si="10"/>
        <v>13.85</v>
      </c>
      <c r="Q80" s="64">
        <f>SUM(O80+P80)</f>
        <v>331.37355500000007</v>
      </c>
      <c r="R80" s="64">
        <f t="shared" si="72"/>
        <v>331.375</v>
      </c>
      <c r="S80" s="64">
        <f t="shared" si="73"/>
        <v>66.274999999999991</v>
      </c>
      <c r="T80" s="103">
        <f t="shared" si="61"/>
        <v>397.65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50.91</v>
      </c>
      <c r="I81" s="64">
        <f t="shared" si="56"/>
        <v>12.73</v>
      </c>
      <c r="J81" s="64">
        <f>ROUND(2.2*0.95,2)</f>
        <v>2.09</v>
      </c>
      <c r="K81" s="100">
        <f>ROUND((H81+I81)*J81,2)</f>
        <v>133.01</v>
      </c>
      <c r="L81" s="64">
        <f t="shared" si="70"/>
        <v>29.262199999999996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366.64389499999999</v>
      </c>
      <c r="P81" s="45">
        <f t="shared" si="10"/>
        <v>15.99</v>
      </c>
      <c r="Q81" s="64">
        <f>SUM(O81+P81)</f>
        <v>382.633895</v>
      </c>
      <c r="R81" s="64">
        <f t="shared" si="72"/>
        <v>382.63333333333333</v>
      </c>
      <c r="S81" s="64">
        <f t="shared" si="73"/>
        <v>76.526666666666671</v>
      </c>
      <c r="T81" s="103">
        <f t="shared" si="61"/>
        <v>459.16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50.91</v>
      </c>
      <c r="I83" s="64">
        <f t="shared" si="56"/>
        <v>12.73</v>
      </c>
      <c r="J83" s="64">
        <f>ROUND(0.57*0.95,2)</f>
        <v>0.54</v>
      </c>
      <c r="K83" s="100">
        <f>ROUND((H83+I83)*J83,2)</f>
        <v>34.369999999999997</v>
      </c>
      <c r="L83" s="64">
        <f t="shared" ref="L83:L85" si="74">(K83*$L$10)</f>
        <v>7.5613999999999999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94.735569999999996</v>
      </c>
      <c r="P83" s="45">
        <f t="shared" si="10"/>
        <v>4.13</v>
      </c>
      <c r="Q83" s="64">
        <f>SUM(O83+P83)</f>
        <v>98.865569999999991</v>
      </c>
      <c r="R83" s="64">
        <f t="shared" ref="R83:R85" si="76">+T83-S83</f>
        <v>98.866666666666674</v>
      </c>
      <c r="S83" s="64">
        <f t="shared" ref="S83:S85" si="77">+T83/6</f>
        <v>19.773333333333333</v>
      </c>
      <c r="T83" s="103">
        <f t="shared" si="61"/>
        <v>118.64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50.91</v>
      </c>
      <c r="I84" s="64">
        <f t="shared" si="56"/>
        <v>12.73</v>
      </c>
      <c r="J84" s="64">
        <f>ROUND(0.62*0.95,2)</f>
        <v>0.59</v>
      </c>
      <c r="K84" s="100">
        <f>ROUND((H84+I84)*J84,2)</f>
        <v>37.549999999999997</v>
      </c>
      <c r="L84" s="64">
        <f t="shared" si="74"/>
        <v>8.2609999999999992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103.50444499999999</v>
      </c>
      <c r="P84" s="45">
        <f t="shared" si="10"/>
        <v>4.51</v>
      </c>
      <c r="Q84" s="64">
        <f>SUM(O84+P84)</f>
        <v>108.01444499999999</v>
      </c>
      <c r="R84" s="64">
        <f t="shared" si="76"/>
        <v>108.01666666666667</v>
      </c>
      <c r="S84" s="64">
        <f t="shared" si="77"/>
        <v>21.603333333333335</v>
      </c>
      <c r="T84" s="103">
        <f t="shared" si="61"/>
        <v>129.62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50.91</v>
      </c>
      <c r="I85" s="64">
        <f t="shared" si="56"/>
        <v>12.73</v>
      </c>
      <c r="J85" s="64">
        <f>ROUND(0.83*0.95,2)</f>
        <v>0.79</v>
      </c>
      <c r="K85" s="100">
        <f>ROUND((H85+I85)*J85,2)</f>
        <v>50.28</v>
      </c>
      <c r="L85" s="64">
        <f t="shared" si="74"/>
        <v>11.0616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138.59214500000002</v>
      </c>
      <c r="P85" s="45">
        <f t="shared" si="10"/>
        <v>6.04</v>
      </c>
      <c r="Q85" s="64">
        <f>SUM(O85+P85)</f>
        <v>144.63214500000001</v>
      </c>
      <c r="R85" s="64">
        <f t="shared" si="76"/>
        <v>144.63333333333333</v>
      </c>
      <c r="S85" s="64">
        <f t="shared" si="77"/>
        <v>28.926666666666666</v>
      </c>
      <c r="T85" s="103">
        <f t="shared" si="61"/>
        <v>173.56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50.91</v>
      </c>
      <c r="I87" s="64">
        <f t="shared" si="56"/>
        <v>12.73</v>
      </c>
      <c r="J87" s="64">
        <f>ROUND((0.25*1.2)*0.95,2)</f>
        <v>0.28999999999999998</v>
      </c>
      <c r="K87" s="100">
        <f>ROUND((H87+I87)*J87,2)</f>
        <v>18.46</v>
      </c>
      <c r="L87" s="64">
        <f>(K87*$L$10)</f>
        <v>4.0612000000000004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50.878995000000003</v>
      </c>
      <c r="P87" s="45">
        <f t="shared" ref="P87:P150" si="79">ROUND(J87*$P$10,2)</f>
        <v>2.2200000000000002</v>
      </c>
      <c r="Q87" s="64">
        <f>SUM(O87+P87)</f>
        <v>53.098995000000002</v>
      </c>
      <c r="R87" s="64">
        <f>+T87-S87</f>
        <v>53.1</v>
      </c>
      <c r="S87" s="64">
        <f>+T87/6</f>
        <v>10.62</v>
      </c>
      <c r="T87" s="103">
        <f t="shared" si="61"/>
        <v>63.72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50.91</v>
      </c>
      <c r="I89" s="64">
        <f t="shared" si="56"/>
        <v>12.73</v>
      </c>
      <c r="J89" s="64">
        <f>ROUND((0.5*1.2)*0.95,2)</f>
        <v>0.56999999999999995</v>
      </c>
      <c r="K89" s="100">
        <f>ROUND((H89+I89)*J89,2)</f>
        <v>36.270000000000003</v>
      </c>
      <c r="L89" s="64">
        <f t="shared" ref="L89:L90" si="80">(K89*$L$10)</f>
        <v>7.9794000000000009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99.987134999999995</v>
      </c>
      <c r="P89" s="45">
        <f t="shared" si="79"/>
        <v>4.3600000000000003</v>
      </c>
      <c r="Q89" s="64">
        <f>SUM(O89+P89)</f>
        <v>104.34713499999999</v>
      </c>
      <c r="R89" s="64">
        <f t="shared" ref="R89:R90" si="82">+T89-S89</f>
        <v>104.35</v>
      </c>
      <c r="S89" s="64">
        <f t="shared" ref="S89:S90" si="83">+T89/6</f>
        <v>20.87</v>
      </c>
      <c r="T89" s="103">
        <f t="shared" si="61"/>
        <v>125.22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50.91</v>
      </c>
      <c r="I90" s="64">
        <f t="shared" si="56"/>
        <v>12.73</v>
      </c>
      <c r="J90" s="64">
        <f>ROUND((1.4*1.2)*0.95,2)</f>
        <v>1.6</v>
      </c>
      <c r="K90" s="100">
        <f>ROUND((H90+I90)*J90,2)</f>
        <v>101.82</v>
      </c>
      <c r="L90" s="64">
        <f t="shared" si="80"/>
        <v>22.400399999999998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280.67719999999997</v>
      </c>
      <c r="P90" s="45">
        <f t="shared" si="79"/>
        <v>12.24</v>
      </c>
      <c r="Q90" s="64">
        <f>SUM(O90+P90)</f>
        <v>292.91719999999998</v>
      </c>
      <c r="R90" s="64">
        <f t="shared" si="82"/>
        <v>292.91666666666669</v>
      </c>
      <c r="S90" s="64">
        <f t="shared" si="83"/>
        <v>58.583333333333336</v>
      </c>
      <c r="T90" s="103">
        <f t="shared" si="61"/>
        <v>351.5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50.91</v>
      </c>
      <c r="I92" s="64">
        <f t="shared" si="56"/>
        <v>12.73</v>
      </c>
      <c r="J92" s="64">
        <f>ROUND((0.5*1.2)*0.95,2)</f>
        <v>0.56999999999999995</v>
      </c>
      <c r="K92" s="100">
        <f>ROUND((H92+I92)*J92,2)</f>
        <v>36.270000000000003</v>
      </c>
      <c r="L92" s="64">
        <f t="shared" ref="L92:L93" si="84">(K92*$L$10)</f>
        <v>7.9794000000000009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99.987134999999995</v>
      </c>
      <c r="P92" s="45">
        <f t="shared" si="79"/>
        <v>4.3600000000000003</v>
      </c>
      <c r="Q92" s="64">
        <f>SUM(O92+P92)</f>
        <v>104.34713499999999</v>
      </c>
      <c r="R92" s="64">
        <f t="shared" ref="R92:R93" si="86">+T92-S92</f>
        <v>104.35</v>
      </c>
      <c r="S92" s="64">
        <f t="shared" ref="S92:S93" si="87">+T92/6</f>
        <v>20.87</v>
      </c>
      <c r="T92" s="103">
        <f t="shared" si="61"/>
        <v>125.22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50.91</v>
      </c>
      <c r="I93" s="64">
        <f t="shared" si="56"/>
        <v>12.73</v>
      </c>
      <c r="J93" s="64">
        <f>ROUND((1.6*1.2)*0.95,2)</f>
        <v>1.82</v>
      </c>
      <c r="K93" s="100">
        <f>ROUND((H93+I93)*J93,2)</f>
        <v>115.82</v>
      </c>
      <c r="L93" s="64">
        <f t="shared" si="84"/>
        <v>25.480399999999999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319.27000999999996</v>
      </c>
      <c r="P93" s="45">
        <f t="shared" si="79"/>
        <v>13.92</v>
      </c>
      <c r="Q93" s="64">
        <f>SUM(O93+P93)</f>
        <v>333.19000999999997</v>
      </c>
      <c r="R93" s="64">
        <f t="shared" si="86"/>
        <v>333.19166666666666</v>
      </c>
      <c r="S93" s="64">
        <f t="shared" si="87"/>
        <v>66.638333333333335</v>
      </c>
      <c r="T93" s="103">
        <f t="shared" si="61"/>
        <v>399.83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56.78</v>
      </c>
      <c r="I95" s="64">
        <f>ROUND(H95*$I$10,2)</f>
        <v>14.2</v>
      </c>
      <c r="J95" s="64">
        <f>ROUND(0.38*0.95,2)</f>
        <v>0.36</v>
      </c>
      <c r="K95" s="100">
        <f>ROUND((H95+I95)*J95,2)</f>
        <v>25.55</v>
      </c>
      <c r="L95" s="64">
        <f t="shared" ref="L95:L96" si="88">(K95*$L$10)</f>
        <v>5.6210000000000004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66.373779999999996</v>
      </c>
      <c r="P95" s="45">
        <f t="shared" si="79"/>
        <v>2.75</v>
      </c>
      <c r="Q95" s="64">
        <f>SUM(O95+P95)</f>
        <v>69.123779999999996</v>
      </c>
      <c r="R95" s="64">
        <f t="shared" ref="R95:R96" si="90">+T95-S95</f>
        <v>69.125</v>
      </c>
      <c r="S95" s="64">
        <f t="shared" ref="S95:S96" si="91">+T95/6</f>
        <v>13.825000000000001</v>
      </c>
      <c r="T95" s="103">
        <f t="shared" ref="T95:T96" si="92">ROUND(Q95*$T$10,2)</f>
        <v>82.95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56.78</v>
      </c>
      <c r="I96" s="64">
        <f>ROUND(H96*$I$10,2)</f>
        <v>14.2</v>
      </c>
      <c r="J96" s="64">
        <f>ROUND(0.32*0.95,2)</f>
        <v>0.3</v>
      </c>
      <c r="K96" s="100">
        <f>ROUND((H96+I96)*J96,2)</f>
        <v>21.29</v>
      </c>
      <c r="L96" s="64">
        <f t="shared" si="88"/>
        <v>4.6837999999999997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55.309449999999998</v>
      </c>
      <c r="P96" s="45">
        <f t="shared" si="79"/>
        <v>2.2999999999999998</v>
      </c>
      <c r="Q96" s="64">
        <f>SUM(O96+P96)</f>
        <v>57.609449999999995</v>
      </c>
      <c r="R96" s="64">
        <f t="shared" si="90"/>
        <v>57.608333333333327</v>
      </c>
      <c r="S96" s="64">
        <f t="shared" si="91"/>
        <v>11.521666666666667</v>
      </c>
      <c r="T96" s="103">
        <f t="shared" si="92"/>
        <v>69.13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70.489999999999995</v>
      </c>
      <c r="I98" s="64">
        <f t="shared" ref="I98:I101" si="93">ROUND(H98*$I$10,2)</f>
        <v>17.62</v>
      </c>
      <c r="J98" s="64">
        <f>ROUND((1.5*0.95)/100,2)</f>
        <v>0.01</v>
      </c>
      <c r="K98" s="100">
        <f>ROUND((H98+I98)*J98,2)</f>
        <v>0.88</v>
      </c>
      <c r="L98" s="64">
        <f t="shared" ref="L98:L101" si="94">(K98*$L$10)</f>
        <v>0.19359999999999999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2.0514549999999998</v>
      </c>
      <c r="P98" s="45">
        <f t="shared" si="79"/>
        <v>0.08</v>
      </c>
      <c r="Q98" s="64">
        <f>SUM(O98+P98)</f>
        <v>2.1314549999999999</v>
      </c>
      <c r="R98" s="64">
        <f t="shared" ref="R98:R101" si="96">+T98-S98</f>
        <v>2.1333333333333333</v>
      </c>
      <c r="S98" s="64">
        <f t="shared" ref="S98:S101" si="97">+T98/6</f>
        <v>0.42666666666666669</v>
      </c>
      <c r="T98" s="103">
        <f t="shared" ref="T98:T101" si="98">ROUND(Q98*$T$10,2)</f>
        <v>2.56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70.489999999999995</v>
      </c>
      <c r="I99" s="64">
        <f t="shared" si="93"/>
        <v>17.62</v>
      </c>
      <c r="J99" s="64">
        <f>ROUND((3.9*0.95)/100,2)</f>
        <v>0.04</v>
      </c>
      <c r="K99" s="100">
        <f>ROUND((H99+I99)*J99,2)</f>
        <v>3.52</v>
      </c>
      <c r="L99" s="64">
        <f t="shared" si="94"/>
        <v>0.77439999999999998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8.2058199999999992</v>
      </c>
      <c r="P99" s="45">
        <f t="shared" si="79"/>
        <v>0.31</v>
      </c>
      <c r="Q99" s="64">
        <f>SUM(O99+P99)</f>
        <v>8.5158199999999997</v>
      </c>
      <c r="R99" s="64">
        <f t="shared" si="96"/>
        <v>8.5166666666666675</v>
      </c>
      <c r="S99" s="64">
        <f t="shared" si="97"/>
        <v>1.7033333333333334</v>
      </c>
      <c r="T99" s="103">
        <f t="shared" si="98"/>
        <v>10.220000000000001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58.74</v>
      </c>
      <c r="I100" s="44">
        <f t="shared" si="93"/>
        <v>14.69</v>
      </c>
      <c r="J100" s="44">
        <f>ROUND(1.5*0.95,2)</f>
        <v>1.43</v>
      </c>
      <c r="K100" s="43">
        <f>ROUND((H100+I100)*J100,2)</f>
        <v>105</v>
      </c>
      <c r="L100" s="44">
        <f t="shared" si="94"/>
        <v>23.1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267.93326499999995</v>
      </c>
      <c r="P100" s="45">
        <f t="shared" si="79"/>
        <v>10.94</v>
      </c>
      <c r="Q100" s="44">
        <f>SUM(O100+P100)</f>
        <v>278.87326499999995</v>
      </c>
      <c r="R100" s="44">
        <f t="shared" si="96"/>
        <v>278.875</v>
      </c>
      <c r="S100" s="44">
        <f t="shared" si="97"/>
        <v>55.774999999999999</v>
      </c>
      <c r="T100" s="65">
        <f t="shared" si="98"/>
        <v>334.65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53.85</v>
      </c>
      <c r="I101" s="64">
        <f t="shared" si="93"/>
        <v>13.46</v>
      </c>
      <c r="J101" s="64">
        <f>ROUND(0.13*0.95,2)</f>
        <v>0.12</v>
      </c>
      <c r="K101" s="100">
        <f>ROUND((H101+I101)*J101,2)</f>
        <v>8.08</v>
      </c>
      <c r="L101" s="64">
        <f t="shared" si="94"/>
        <v>1.7776000000000001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21.591859999999997</v>
      </c>
      <c r="P101" s="45">
        <f t="shared" si="79"/>
        <v>0.92</v>
      </c>
      <c r="Q101" s="64">
        <f>SUM(O101+P101)</f>
        <v>22.511859999999999</v>
      </c>
      <c r="R101" s="64">
        <f t="shared" si="96"/>
        <v>22.508333333333333</v>
      </c>
      <c r="S101" s="64">
        <f t="shared" si="97"/>
        <v>4.5016666666666669</v>
      </c>
      <c r="T101" s="103">
        <f t="shared" si="98"/>
        <v>27.01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53.85</v>
      </c>
      <c r="I105" s="44">
        <f>ROUND(H105*$I$10,2)</f>
        <v>13.46</v>
      </c>
      <c r="J105" s="44">
        <f>ROUND(0.6*0.95,2)</f>
        <v>0.56999999999999995</v>
      </c>
      <c r="K105" s="43">
        <f t="shared" ref="K105:K112" si="100">ROUND((H105+I105)*J105,2)</f>
        <v>38.369999999999997</v>
      </c>
      <c r="L105" s="44">
        <f t="shared" ref="L105:L112" si="101">(K105*$L$10)</f>
        <v>8.4413999999999998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102.54913499999998</v>
      </c>
      <c r="P105" s="45">
        <f t="shared" si="79"/>
        <v>4.3600000000000003</v>
      </c>
      <c r="Q105" s="44">
        <f t="shared" ref="Q105:Q112" si="104">SUM(O105+P105)</f>
        <v>106.90913499999998</v>
      </c>
      <c r="R105" s="44">
        <f t="shared" ref="R105:R112" si="105">+T105-S105</f>
        <v>106.90833333333333</v>
      </c>
      <c r="S105" s="44">
        <f t="shared" ref="S105:S112" si="106">+T105/6</f>
        <v>21.381666666666664</v>
      </c>
      <c r="T105" s="65">
        <f t="shared" ref="T105:T112" si="107">ROUND(Q105*$T$10,2)</f>
        <v>128.29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53.85</v>
      </c>
      <c r="I106" s="44">
        <f t="shared" ref="I106:I112" si="109">ROUND(H106*$I$10,2)</f>
        <v>13.46</v>
      </c>
      <c r="J106" s="44">
        <f>ROUND((0.6*1.8)*0.95,2)</f>
        <v>1.03</v>
      </c>
      <c r="K106" s="43">
        <f t="shared" si="100"/>
        <v>69.33</v>
      </c>
      <c r="L106" s="44">
        <f t="shared" si="101"/>
        <v>15.252599999999999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185.30166499999999</v>
      </c>
      <c r="P106" s="45">
        <f t="shared" si="79"/>
        <v>7.88</v>
      </c>
      <c r="Q106" s="44">
        <f t="shared" si="104"/>
        <v>193.18166499999998</v>
      </c>
      <c r="R106" s="44">
        <f t="shared" si="105"/>
        <v>193.18333333333334</v>
      </c>
      <c r="S106" s="44">
        <f t="shared" si="106"/>
        <v>38.636666666666663</v>
      </c>
      <c r="T106" s="65">
        <f t="shared" si="107"/>
        <v>231.82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53.85</v>
      </c>
      <c r="I107" s="44">
        <f t="shared" si="109"/>
        <v>13.46</v>
      </c>
      <c r="J107" s="44">
        <f>ROUND(0.9*0.95,2)</f>
        <v>0.86</v>
      </c>
      <c r="K107" s="43">
        <f t="shared" si="100"/>
        <v>57.89</v>
      </c>
      <c r="L107" s="44">
        <f t="shared" si="101"/>
        <v>12.735799999999999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154.72132999999999</v>
      </c>
      <c r="P107" s="45">
        <f t="shared" si="79"/>
        <v>6.58</v>
      </c>
      <c r="Q107" s="44">
        <f t="shared" si="104"/>
        <v>161.30133000000001</v>
      </c>
      <c r="R107" s="44">
        <f t="shared" si="105"/>
        <v>161.30000000000001</v>
      </c>
      <c r="S107" s="44">
        <f t="shared" si="106"/>
        <v>32.26</v>
      </c>
      <c r="T107" s="65">
        <f t="shared" si="107"/>
        <v>193.56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53.85</v>
      </c>
      <c r="I108" s="44">
        <f t="shared" si="109"/>
        <v>13.46</v>
      </c>
      <c r="J108" s="44">
        <f>ROUND((0.9*1.8)*0.95,2)</f>
        <v>1.54</v>
      </c>
      <c r="K108" s="43">
        <f t="shared" si="100"/>
        <v>103.66</v>
      </c>
      <c r="L108" s="44">
        <f t="shared" si="101"/>
        <v>22.805199999999999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277.05486999999994</v>
      </c>
      <c r="P108" s="45">
        <f t="shared" si="79"/>
        <v>11.78</v>
      </c>
      <c r="Q108" s="44">
        <f t="shared" si="104"/>
        <v>288.83486999999991</v>
      </c>
      <c r="R108" s="44">
        <f t="shared" si="105"/>
        <v>288.83333333333337</v>
      </c>
      <c r="S108" s="44">
        <f t="shared" si="106"/>
        <v>57.766666666666673</v>
      </c>
      <c r="T108" s="65">
        <f t="shared" si="107"/>
        <v>346.6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53.85</v>
      </c>
      <c r="I109" s="44">
        <f t="shared" si="109"/>
        <v>13.46</v>
      </c>
      <c r="J109" s="44">
        <f>ROUND(1.2*0.95,2)</f>
        <v>1.1399999999999999</v>
      </c>
      <c r="K109" s="43">
        <f t="shared" si="100"/>
        <v>76.73</v>
      </c>
      <c r="L109" s="44">
        <f t="shared" si="101"/>
        <v>16.880600000000001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205.08606999999998</v>
      </c>
      <c r="P109" s="45">
        <f t="shared" si="79"/>
        <v>8.7200000000000006</v>
      </c>
      <c r="Q109" s="44">
        <f t="shared" si="104"/>
        <v>213.80606999999998</v>
      </c>
      <c r="R109" s="44">
        <f t="shared" si="105"/>
        <v>213.80833333333334</v>
      </c>
      <c r="S109" s="44">
        <f t="shared" si="106"/>
        <v>42.761666666666663</v>
      </c>
      <c r="T109" s="65">
        <f t="shared" si="107"/>
        <v>256.57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53.85</v>
      </c>
      <c r="I110" s="44">
        <f t="shared" si="109"/>
        <v>13.46</v>
      </c>
      <c r="J110" s="44">
        <f>ROUND((1.2*1.8)*0.95,2)</f>
        <v>2.0499999999999998</v>
      </c>
      <c r="K110" s="43">
        <f t="shared" si="100"/>
        <v>137.99</v>
      </c>
      <c r="L110" s="44">
        <f t="shared" si="101"/>
        <v>30.357800000000001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368.80807499999997</v>
      </c>
      <c r="P110" s="45">
        <f t="shared" si="79"/>
        <v>15.68</v>
      </c>
      <c r="Q110" s="44">
        <f t="shared" si="104"/>
        <v>384.48807499999998</v>
      </c>
      <c r="R110" s="44">
        <f t="shared" si="105"/>
        <v>384.49166666666667</v>
      </c>
      <c r="S110" s="44">
        <f t="shared" si="106"/>
        <v>76.898333333333326</v>
      </c>
      <c r="T110" s="65">
        <f t="shared" si="107"/>
        <v>461.39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53.85</v>
      </c>
      <c r="I111" s="44">
        <f t="shared" si="109"/>
        <v>13.46</v>
      </c>
      <c r="J111" s="44">
        <f>ROUND(0.4*0.95,2)</f>
        <v>0.38</v>
      </c>
      <c r="K111" s="43">
        <f t="shared" si="100"/>
        <v>25.58</v>
      </c>
      <c r="L111" s="44">
        <f t="shared" si="101"/>
        <v>5.6275999999999993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68.36609</v>
      </c>
      <c r="P111" s="45">
        <f t="shared" si="79"/>
        <v>2.91</v>
      </c>
      <c r="Q111" s="44">
        <f t="shared" si="104"/>
        <v>71.276089999999996</v>
      </c>
      <c r="R111" s="44">
        <f t="shared" si="105"/>
        <v>71.275000000000006</v>
      </c>
      <c r="S111" s="44">
        <f t="shared" si="106"/>
        <v>14.255000000000001</v>
      </c>
      <c r="T111" s="65">
        <f t="shared" si="107"/>
        <v>85.53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53.85</v>
      </c>
      <c r="I112" s="44">
        <f t="shared" si="109"/>
        <v>13.46</v>
      </c>
      <c r="J112" s="44">
        <f>ROUND((0.4*1.8)*0.95,2)</f>
        <v>0.68</v>
      </c>
      <c r="K112" s="43">
        <f t="shared" si="100"/>
        <v>45.77</v>
      </c>
      <c r="L112" s="44">
        <f t="shared" si="101"/>
        <v>10.0694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122.33354000000001</v>
      </c>
      <c r="P112" s="45">
        <f t="shared" si="79"/>
        <v>5.2</v>
      </c>
      <c r="Q112" s="44">
        <f t="shared" si="104"/>
        <v>127.53354000000002</v>
      </c>
      <c r="R112" s="44">
        <f t="shared" si="105"/>
        <v>127.53333333333333</v>
      </c>
      <c r="S112" s="44">
        <f t="shared" si="106"/>
        <v>25.506666666666664</v>
      </c>
      <c r="T112" s="65">
        <f t="shared" si="107"/>
        <v>153.04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56.78</v>
      </c>
      <c r="I114" s="44">
        <f>ROUND(H114*$I$10,2)</f>
        <v>14.2</v>
      </c>
      <c r="J114" s="44">
        <f>ROUND(3.51*0.95,2)</f>
        <v>3.33</v>
      </c>
      <c r="K114" s="43">
        <f t="shared" ref="K114:K122" si="110">ROUND((H114+I114)*J114,2)</f>
        <v>236.36</v>
      </c>
      <c r="L114" s="44">
        <f t="shared" ref="L114:L122" si="111">(K114*$L$10)</f>
        <v>51.999200000000002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613.984915</v>
      </c>
      <c r="P114" s="45">
        <f t="shared" si="79"/>
        <v>25.47</v>
      </c>
      <c r="Q114" s="44">
        <f t="shared" ref="Q114:Q122" si="114">SUM(O114+P114)</f>
        <v>639.45491500000003</v>
      </c>
      <c r="R114" s="44">
        <f t="shared" ref="R114:R122" si="115">+T114-S114</f>
        <v>639.45833333333337</v>
      </c>
      <c r="S114" s="44">
        <f t="shared" ref="S114:S122" si="116">+T114/6</f>
        <v>127.89166666666667</v>
      </c>
      <c r="T114" s="65">
        <f t="shared" ref="T114:T122" si="117">ROUND(Q114*$T$10,2)</f>
        <v>767.35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56.78</v>
      </c>
      <c r="I115" s="44">
        <f t="shared" ref="I115:I122" si="119">ROUND(H115*$I$10,2)</f>
        <v>14.2</v>
      </c>
      <c r="J115" s="44">
        <f>ROUND((3.51*1.8)*0.95,2)</f>
        <v>6</v>
      </c>
      <c r="K115" s="43">
        <f t="shared" si="110"/>
        <v>425.88</v>
      </c>
      <c r="L115" s="44">
        <f t="shared" si="111"/>
        <v>93.693600000000004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1106.2865999999999</v>
      </c>
      <c r="P115" s="45">
        <f t="shared" si="79"/>
        <v>45.9</v>
      </c>
      <c r="Q115" s="44">
        <f t="shared" si="114"/>
        <v>1152.1866</v>
      </c>
      <c r="R115" s="44">
        <f t="shared" si="115"/>
        <v>1152.1833333333332</v>
      </c>
      <c r="S115" s="44">
        <f t="shared" si="116"/>
        <v>230.43666666666664</v>
      </c>
      <c r="T115" s="65">
        <f>ROUND(Q115*$T$10,2)</f>
        <v>1382.62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56.78</v>
      </c>
      <c r="I116" s="44">
        <f t="shared" si="119"/>
        <v>14.2</v>
      </c>
      <c r="J116" s="44">
        <f>ROUND(5.38*0.95,2)</f>
        <v>5.1100000000000003</v>
      </c>
      <c r="K116" s="43">
        <f t="shared" si="110"/>
        <v>362.71</v>
      </c>
      <c r="L116" s="44">
        <f t="shared" si="111"/>
        <v>79.796199999999999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942.1901049999999</v>
      </c>
      <c r="P116" s="45">
        <f t="shared" si="79"/>
        <v>39.090000000000003</v>
      </c>
      <c r="Q116" s="44">
        <f t="shared" si="114"/>
        <v>981.28010499999993</v>
      </c>
      <c r="R116" s="44">
        <f t="shared" si="115"/>
        <v>981.2833333333333</v>
      </c>
      <c r="S116" s="44">
        <f t="shared" si="116"/>
        <v>196.25666666666666</v>
      </c>
      <c r="T116" s="65">
        <f t="shared" si="117"/>
        <v>1177.54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56.78</v>
      </c>
      <c r="I117" s="44">
        <f t="shared" si="119"/>
        <v>14.2</v>
      </c>
      <c r="J117" s="44">
        <f>ROUND((5.38*1.8)*0.95,2)</f>
        <v>9.1999999999999993</v>
      </c>
      <c r="K117" s="43">
        <f t="shared" si="110"/>
        <v>653.02</v>
      </c>
      <c r="L117" s="44">
        <f t="shared" si="111"/>
        <v>143.6644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1696.3109999999997</v>
      </c>
      <c r="P117" s="45">
        <f t="shared" si="79"/>
        <v>70.38</v>
      </c>
      <c r="Q117" s="44">
        <f t="shared" si="114"/>
        <v>1766.6909999999998</v>
      </c>
      <c r="R117" s="44">
        <f t="shared" si="115"/>
        <v>1766.6916666666668</v>
      </c>
      <c r="S117" s="44">
        <f t="shared" si="116"/>
        <v>353.33833333333337</v>
      </c>
      <c r="T117" s="65">
        <f t="shared" si="117"/>
        <v>2120.0300000000002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56.78</v>
      </c>
      <c r="I118" s="44">
        <f t="shared" si="119"/>
        <v>14.2</v>
      </c>
      <c r="J118" s="44">
        <f>ROUND(7.02*0.95,2)</f>
        <v>6.67</v>
      </c>
      <c r="K118" s="43">
        <f t="shared" si="110"/>
        <v>473.44</v>
      </c>
      <c r="L118" s="44">
        <f t="shared" si="111"/>
        <v>104.1568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1229.8260850000001</v>
      </c>
      <c r="P118" s="45">
        <f t="shared" si="79"/>
        <v>51.03</v>
      </c>
      <c r="Q118" s="44">
        <f t="shared" si="114"/>
        <v>1280.8560850000001</v>
      </c>
      <c r="R118" s="44">
        <f t="shared" si="115"/>
        <v>1280.8583333333333</v>
      </c>
      <c r="S118" s="44">
        <f t="shared" si="116"/>
        <v>256.17166666666668</v>
      </c>
      <c r="T118" s="65">
        <f t="shared" si="117"/>
        <v>1537.03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56.78</v>
      </c>
      <c r="I119" s="44">
        <f t="shared" si="119"/>
        <v>14.2</v>
      </c>
      <c r="J119" s="44">
        <f>ROUND((7.02*1.8)*0.95,2)</f>
        <v>12</v>
      </c>
      <c r="K119" s="43">
        <f t="shared" si="110"/>
        <v>851.76</v>
      </c>
      <c r="L119" s="44">
        <f t="shared" si="111"/>
        <v>187.38720000000001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2212.5731999999998</v>
      </c>
      <c r="P119" s="45">
        <f t="shared" si="79"/>
        <v>91.8</v>
      </c>
      <c r="Q119" s="44">
        <f t="shared" si="114"/>
        <v>2304.3732</v>
      </c>
      <c r="R119" s="44">
        <f t="shared" si="115"/>
        <v>2304.375</v>
      </c>
      <c r="S119" s="44">
        <f t="shared" si="116"/>
        <v>460.875</v>
      </c>
      <c r="T119" s="65">
        <f t="shared" si="117"/>
        <v>2765.25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53.85</v>
      </c>
      <c r="I120" s="44">
        <f t="shared" si="119"/>
        <v>13.46</v>
      </c>
      <c r="J120" s="44">
        <f>ROUND(2.2*0.95,2)</f>
        <v>2.09</v>
      </c>
      <c r="K120" s="43">
        <f t="shared" si="110"/>
        <v>140.68</v>
      </c>
      <c r="L120" s="44">
        <f t="shared" si="111"/>
        <v>30.9496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376.00129499999997</v>
      </c>
      <c r="P120" s="45">
        <f t="shared" si="79"/>
        <v>15.99</v>
      </c>
      <c r="Q120" s="44">
        <f t="shared" si="114"/>
        <v>391.99129499999998</v>
      </c>
      <c r="R120" s="44">
        <f t="shared" si="115"/>
        <v>391.99166666666667</v>
      </c>
      <c r="S120" s="44">
        <f t="shared" si="116"/>
        <v>78.398333333333326</v>
      </c>
      <c r="T120" s="65">
        <f t="shared" si="117"/>
        <v>470.39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53.85</v>
      </c>
      <c r="I121" s="44">
        <f t="shared" si="119"/>
        <v>13.46</v>
      </c>
      <c r="J121" s="44">
        <f>ROUND((2.2*1.8)*0.95,2)</f>
        <v>3.76</v>
      </c>
      <c r="K121" s="43">
        <f t="shared" si="110"/>
        <v>253.09</v>
      </c>
      <c r="L121" s="44">
        <f t="shared" si="111"/>
        <v>55.6798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676.44327999999996</v>
      </c>
      <c r="P121" s="45">
        <f t="shared" si="79"/>
        <v>28.76</v>
      </c>
      <c r="Q121" s="44">
        <f t="shared" si="114"/>
        <v>705.20327999999995</v>
      </c>
      <c r="R121" s="44">
        <f t="shared" si="115"/>
        <v>705.2</v>
      </c>
      <c r="S121" s="44">
        <f t="shared" si="116"/>
        <v>141.04</v>
      </c>
      <c r="T121" s="65">
        <f t="shared" si="117"/>
        <v>846.24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56.78</v>
      </c>
      <c r="I122" s="44">
        <f t="shared" si="119"/>
        <v>14.2</v>
      </c>
      <c r="J122" s="44">
        <f>ROUND(4.32*0.95,2)</f>
        <v>4.0999999999999996</v>
      </c>
      <c r="K122" s="43">
        <f t="shared" si="110"/>
        <v>291.02</v>
      </c>
      <c r="L122" s="44">
        <f t="shared" si="111"/>
        <v>64.0244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755.96494999999993</v>
      </c>
      <c r="P122" s="45">
        <f t="shared" si="79"/>
        <v>31.37</v>
      </c>
      <c r="Q122" s="44">
        <f t="shared" si="114"/>
        <v>787.33494999999994</v>
      </c>
      <c r="R122" s="44">
        <f t="shared" si="115"/>
        <v>787.33333333333326</v>
      </c>
      <c r="S122" s="44">
        <f t="shared" si="116"/>
        <v>157.46666666666667</v>
      </c>
      <c r="T122" s="65">
        <f t="shared" si="117"/>
        <v>944.8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56.78</v>
      </c>
      <c r="I126" s="234">
        <f t="shared" ref="I126:I131" si="120">ROUND(H126*$I$10,2)</f>
        <v>14.2</v>
      </c>
      <c r="J126" s="44">
        <f>ROUND(13*0.95,2)</f>
        <v>12.35</v>
      </c>
      <c r="K126" s="235">
        <f t="shared" ref="K126:K131" si="121">ROUND((H126+I126)*J126,2)</f>
        <v>876.6</v>
      </c>
      <c r="L126" s="234">
        <f t="shared" ref="L126:L131" si="122">(K126*$L$10)</f>
        <v>192.852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2277.1029249999997</v>
      </c>
      <c r="P126" s="236">
        <f t="shared" si="79"/>
        <v>94.48</v>
      </c>
      <c r="Q126" s="234">
        <f t="shared" ref="Q126:Q131" si="125">SUM(O126+P126)</f>
        <v>2371.5829249999997</v>
      </c>
      <c r="R126" s="234">
        <f t="shared" ref="R126:R131" si="126">+T126-S126</f>
        <v>2371.5833333333335</v>
      </c>
      <c r="S126" s="234">
        <f t="shared" ref="S126:S131" si="127">+T126/6</f>
        <v>474.31666666666666</v>
      </c>
      <c r="T126" s="237">
        <f t="shared" ref="T126:T131" si="128">ROUND(Q126*$T$10,2)</f>
        <v>2845.9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56.78</v>
      </c>
      <c r="I127" s="234">
        <f t="shared" si="120"/>
        <v>14.2</v>
      </c>
      <c r="J127" s="44">
        <f>ROUND((13*1.95)*0.95,2)</f>
        <v>24.08</v>
      </c>
      <c r="K127" s="235">
        <f t="shared" si="121"/>
        <v>1709.2</v>
      </c>
      <c r="L127" s="234">
        <f t="shared" si="122"/>
        <v>376.024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4439.8988399999998</v>
      </c>
      <c r="P127" s="236">
        <f t="shared" si="79"/>
        <v>184.21</v>
      </c>
      <c r="Q127" s="234">
        <f t="shared" si="125"/>
        <v>4624.1088399999999</v>
      </c>
      <c r="R127" s="234">
        <f t="shared" si="126"/>
        <v>4624.1083333333336</v>
      </c>
      <c r="S127" s="234">
        <f t="shared" si="127"/>
        <v>924.82166666666672</v>
      </c>
      <c r="T127" s="237">
        <f t="shared" si="128"/>
        <v>5548.93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56.78</v>
      </c>
      <c r="I128" s="234">
        <f t="shared" si="120"/>
        <v>14.2</v>
      </c>
      <c r="J128" s="44">
        <f>ROUND(19.5*0.95,2)</f>
        <v>18.53</v>
      </c>
      <c r="K128" s="235">
        <f t="shared" si="121"/>
        <v>1315.26</v>
      </c>
      <c r="L128" s="234">
        <f t="shared" si="122"/>
        <v>289.35719999999998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3416.5825150000001</v>
      </c>
      <c r="P128" s="236">
        <f t="shared" si="79"/>
        <v>141.75</v>
      </c>
      <c r="Q128" s="234">
        <f t="shared" si="125"/>
        <v>3558.3325150000001</v>
      </c>
      <c r="R128" s="234">
        <f t="shared" si="126"/>
        <v>3558.3333333333335</v>
      </c>
      <c r="S128" s="234">
        <f t="shared" si="127"/>
        <v>711.66666666666663</v>
      </c>
      <c r="T128" s="237">
        <f t="shared" si="128"/>
        <v>4270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56.78</v>
      </c>
      <c r="I129" s="234">
        <f t="shared" si="120"/>
        <v>14.2</v>
      </c>
      <c r="J129" s="44">
        <f>ROUND((19.5*1.95)*0.95,2)</f>
        <v>36.119999999999997</v>
      </c>
      <c r="K129" s="235">
        <f t="shared" si="121"/>
        <v>2563.8000000000002</v>
      </c>
      <c r="L129" s="234">
        <f t="shared" si="122"/>
        <v>564.03600000000006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6659.8482599999998</v>
      </c>
      <c r="P129" s="236">
        <f t="shared" si="79"/>
        <v>276.32</v>
      </c>
      <c r="Q129" s="234">
        <f t="shared" si="125"/>
        <v>6936.1682599999995</v>
      </c>
      <c r="R129" s="234">
        <f t="shared" si="126"/>
        <v>6936.1666666666661</v>
      </c>
      <c r="S129" s="234">
        <f t="shared" si="127"/>
        <v>1387.2333333333333</v>
      </c>
      <c r="T129" s="237">
        <f t="shared" si="128"/>
        <v>8323.4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56.78</v>
      </c>
      <c r="I130" s="234">
        <f t="shared" si="120"/>
        <v>14.2</v>
      </c>
      <c r="J130" s="44">
        <f>ROUND(26*0.95,2)</f>
        <v>24.7</v>
      </c>
      <c r="K130" s="235">
        <f t="shared" si="121"/>
        <v>1753.21</v>
      </c>
      <c r="L130" s="234">
        <f t="shared" si="122"/>
        <v>385.70620000000002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4554.2180499999995</v>
      </c>
      <c r="P130" s="236">
        <f t="shared" si="79"/>
        <v>188.96</v>
      </c>
      <c r="Q130" s="234">
        <f t="shared" si="125"/>
        <v>4743.1780499999995</v>
      </c>
      <c r="R130" s="234">
        <f t="shared" si="126"/>
        <v>4743.1750000000002</v>
      </c>
      <c r="S130" s="234">
        <f t="shared" si="127"/>
        <v>948.6350000000001</v>
      </c>
      <c r="T130" s="237">
        <f t="shared" si="128"/>
        <v>5691.81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56.78</v>
      </c>
      <c r="I131" s="234">
        <f t="shared" si="120"/>
        <v>14.2</v>
      </c>
      <c r="J131" s="44">
        <f>ROUND((26*1.95)*0.95,2)</f>
        <v>48.17</v>
      </c>
      <c r="K131" s="235">
        <f t="shared" si="121"/>
        <v>3419.11</v>
      </c>
      <c r="L131" s="234">
        <f t="shared" si="122"/>
        <v>752.20420000000001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8881.6417350000011</v>
      </c>
      <c r="P131" s="236">
        <f t="shared" si="79"/>
        <v>368.5</v>
      </c>
      <c r="Q131" s="234">
        <f t="shared" si="125"/>
        <v>9250.1417350000011</v>
      </c>
      <c r="R131" s="234">
        <f t="shared" si="126"/>
        <v>9250.1416666666664</v>
      </c>
      <c r="S131" s="234">
        <f t="shared" si="127"/>
        <v>1850.0283333333334</v>
      </c>
      <c r="T131" s="237">
        <f t="shared" si="128"/>
        <v>11100.17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56.78</v>
      </c>
      <c r="I133" s="234">
        <f t="shared" ref="I133:I138" si="131">ROUND(H133*$I$10,2)</f>
        <v>14.2</v>
      </c>
      <c r="J133" s="44">
        <f>ROUND(13.5*0.95,2)</f>
        <v>12.83</v>
      </c>
      <c r="K133" s="235">
        <f t="shared" ref="K133:K138" si="132">ROUND((H133+I133)*J133,2)</f>
        <v>910.67</v>
      </c>
      <c r="L133" s="234">
        <f t="shared" ref="L133:L138" si="133">(K133*$L$10)</f>
        <v>200.34739999999999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2365.6053649999999</v>
      </c>
      <c r="P133" s="236">
        <f t="shared" si="79"/>
        <v>98.15</v>
      </c>
      <c r="Q133" s="234">
        <f t="shared" ref="Q133:Q138" si="136">SUM(O133+P133)</f>
        <v>2463.755365</v>
      </c>
      <c r="R133" s="234">
        <f t="shared" ref="R133:R138" si="137">+T133-S133</f>
        <v>2463.7583333333337</v>
      </c>
      <c r="S133" s="234">
        <f t="shared" ref="S133:S138" si="138">+T133/6</f>
        <v>492.75166666666672</v>
      </c>
      <c r="T133" s="237">
        <f t="shared" ref="T133:T138" si="139">ROUND(Q133*$T$10,2)</f>
        <v>2956.51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56.78</v>
      </c>
      <c r="I134" s="234">
        <f t="shared" si="131"/>
        <v>14.2</v>
      </c>
      <c r="J134" s="44">
        <f>ROUND((13.5*1.95)*0.95,2)</f>
        <v>25.01</v>
      </c>
      <c r="K134" s="235">
        <f t="shared" si="132"/>
        <v>1775.21</v>
      </c>
      <c r="L134" s="234">
        <f t="shared" si="133"/>
        <v>390.5462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4611.3715549999997</v>
      </c>
      <c r="P134" s="236">
        <f t="shared" si="79"/>
        <v>191.33</v>
      </c>
      <c r="Q134" s="234">
        <f t="shared" si="136"/>
        <v>4802.7015549999996</v>
      </c>
      <c r="R134" s="234">
        <f t="shared" si="137"/>
        <v>4802.7</v>
      </c>
      <c r="S134" s="234">
        <f t="shared" si="138"/>
        <v>960.54</v>
      </c>
      <c r="T134" s="237">
        <f t="shared" si="139"/>
        <v>5763.24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56.78</v>
      </c>
      <c r="I135" s="234">
        <f t="shared" si="131"/>
        <v>14.2</v>
      </c>
      <c r="J135" s="44">
        <f>ROUND(20.28*0.95,2)</f>
        <v>19.27</v>
      </c>
      <c r="K135" s="235">
        <f t="shared" si="132"/>
        <v>1367.78</v>
      </c>
      <c r="L135" s="234">
        <f t="shared" si="133"/>
        <v>300.91160000000002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3553.0181850000004</v>
      </c>
      <c r="P135" s="236">
        <f t="shared" si="79"/>
        <v>147.41999999999999</v>
      </c>
      <c r="Q135" s="234">
        <f t="shared" si="136"/>
        <v>3700.4381850000004</v>
      </c>
      <c r="R135" s="234">
        <f t="shared" si="137"/>
        <v>3700.4416666666666</v>
      </c>
      <c r="S135" s="234">
        <f t="shared" si="138"/>
        <v>740.08833333333325</v>
      </c>
      <c r="T135" s="237">
        <f t="shared" si="139"/>
        <v>4440.53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56.78</v>
      </c>
      <c r="I136" s="234">
        <f t="shared" si="131"/>
        <v>14.2</v>
      </c>
      <c r="J136" s="44">
        <f>ROUND((20.28*1.95)*0.95,2)</f>
        <v>37.57</v>
      </c>
      <c r="K136" s="235">
        <f t="shared" si="132"/>
        <v>2666.72</v>
      </c>
      <c r="L136" s="234">
        <f t="shared" si="133"/>
        <v>586.67840000000001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6927.1996349999999</v>
      </c>
      <c r="P136" s="236">
        <f t="shared" si="79"/>
        <v>287.41000000000003</v>
      </c>
      <c r="Q136" s="234">
        <f t="shared" si="136"/>
        <v>7214.6096349999998</v>
      </c>
      <c r="R136" s="234">
        <f t="shared" si="137"/>
        <v>7214.6083333333336</v>
      </c>
      <c r="S136" s="234">
        <f t="shared" si="138"/>
        <v>1442.9216666666669</v>
      </c>
      <c r="T136" s="237">
        <f t="shared" si="139"/>
        <v>8657.5300000000007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56.78</v>
      </c>
      <c r="I137" s="234">
        <f t="shared" si="131"/>
        <v>14.2</v>
      </c>
      <c r="J137" s="44">
        <f>ROUND(27*0.95,2)</f>
        <v>25.65</v>
      </c>
      <c r="K137" s="235">
        <f t="shared" si="132"/>
        <v>1820.64</v>
      </c>
      <c r="L137" s="234">
        <f t="shared" si="133"/>
        <v>400.54080000000005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4729.3788750000003</v>
      </c>
      <c r="P137" s="236">
        <f t="shared" si="79"/>
        <v>196.22</v>
      </c>
      <c r="Q137" s="234">
        <f t="shared" si="136"/>
        <v>4925.5988750000006</v>
      </c>
      <c r="R137" s="234">
        <f t="shared" si="137"/>
        <v>4925.6000000000004</v>
      </c>
      <c r="S137" s="234">
        <f t="shared" si="138"/>
        <v>985.12</v>
      </c>
      <c r="T137" s="237">
        <f t="shared" si="139"/>
        <v>5910.72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56.78</v>
      </c>
      <c r="I138" s="234">
        <f t="shared" si="131"/>
        <v>14.2</v>
      </c>
      <c r="J138" s="44">
        <f>ROUND((27*1.95)*0.95,2)</f>
        <v>50.02</v>
      </c>
      <c r="K138" s="235">
        <f t="shared" si="132"/>
        <v>3550.42</v>
      </c>
      <c r="L138" s="234">
        <f t="shared" si="133"/>
        <v>781.0924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9222.7431099999994</v>
      </c>
      <c r="P138" s="236">
        <f t="shared" si="79"/>
        <v>382.65</v>
      </c>
      <c r="Q138" s="234">
        <f t="shared" si="136"/>
        <v>9605.3931099999991</v>
      </c>
      <c r="R138" s="234">
        <f t="shared" si="137"/>
        <v>9605.3916666666664</v>
      </c>
      <c r="S138" s="234">
        <f t="shared" si="138"/>
        <v>1921.0783333333331</v>
      </c>
      <c r="T138" s="237">
        <f t="shared" si="139"/>
        <v>11526.47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56.78</v>
      </c>
      <c r="I140" s="234">
        <f t="shared" ref="I140:I145" si="141">ROUND(H140*$I$10,2)</f>
        <v>14.2</v>
      </c>
      <c r="J140" s="44">
        <f>ROUND(10.8*0.95,2)</f>
        <v>10.26</v>
      </c>
      <c r="K140" s="235">
        <f t="shared" ref="K140:K145" si="142">ROUND((H140+I140)*J140,2)</f>
        <v>728.25</v>
      </c>
      <c r="L140" s="234">
        <f t="shared" ref="L140:L145" si="143">(K140*$L$10)</f>
        <v>160.215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1891.7442299999998</v>
      </c>
      <c r="P140" s="236">
        <f t="shared" si="79"/>
        <v>78.489999999999995</v>
      </c>
      <c r="Q140" s="234">
        <f t="shared" ref="Q140:Q145" si="146">SUM(O140+P140)</f>
        <v>1970.2342299999998</v>
      </c>
      <c r="R140" s="234">
        <f t="shared" ref="R140:R145" si="147">+T140-S140</f>
        <v>1970.2333333333336</v>
      </c>
      <c r="S140" s="234">
        <f t="shared" ref="S140:S145" si="148">+T140/6</f>
        <v>394.04666666666668</v>
      </c>
      <c r="T140" s="237">
        <f t="shared" ref="T140:T145" si="149">ROUND(Q140*$T$10,2)</f>
        <v>2364.2800000000002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56.78</v>
      </c>
      <c r="I141" s="234">
        <f t="shared" si="141"/>
        <v>14.2</v>
      </c>
      <c r="J141" s="44">
        <f>ROUND((10.8*1.95)*0.95,2)</f>
        <v>20.010000000000002</v>
      </c>
      <c r="K141" s="235">
        <f t="shared" si="142"/>
        <v>1420.31</v>
      </c>
      <c r="L141" s="234">
        <f t="shared" si="143"/>
        <v>312.46819999999997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3689.4660550000003</v>
      </c>
      <c r="P141" s="236">
        <f t="shared" si="79"/>
        <v>153.08000000000001</v>
      </c>
      <c r="Q141" s="234">
        <f t="shared" si="146"/>
        <v>3842.5460550000003</v>
      </c>
      <c r="R141" s="234">
        <f t="shared" si="147"/>
        <v>3842.55</v>
      </c>
      <c r="S141" s="234">
        <f t="shared" si="148"/>
        <v>768.5100000000001</v>
      </c>
      <c r="T141" s="237">
        <f t="shared" si="149"/>
        <v>4611.0600000000004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56.78</v>
      </c>
      <c r="I142" s="234">
        <f t="shared" si="141"/>
        <v>14.2</v>
      </c>
      <c r="J142" s="44">
        <f>ROUND(16.22*0.95,2)</f>
        <v>15.41</v>
      </c>
      <c r="K142" s="235">
        <f t="shared" si="142"/>
        <v>1093.8</v>
      </c>
      <c r="L142" s="234">
        <f t="shared" si="143"/>
        <v>240.636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2841.3105549999996</v>
      </c>
      <c r="P142" s="236">
        <f t="shared" si="79"/>
        <v>117.89</v>
      </c>
      <c r="Q142" s="234">
        <f t="shared" si="146"/>
        <v>2959.2005549999994</v>
      </c>
      <c r="R142" s="234">
        <f t="shared" si="147"/>
        <v>2959.2</v>
      </c>
      <c r="S142" s="234">
        <f t="shared" si="148"/>
        <v>591.84</v>
      </c>
      <c r="T142" s="237">
        <f t="shared" si="149"/>
        <v>3551.04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56.78</v>
      </c>
      <c r="I143" s="234">
        <f t="shared" si="141"/>
        <v>14.2</v>
      </c>
      <c r="J143" s="44">
        <f>ROUND((16.22*1.95)*0.95,2)</f>
        <v>30.05</v>
      </c>
      <c r="K143" s="235">
        <f t="shared" si="142"/>
        <v>2132.9499999999998</v>
      </c>
      <c r="L143" s="234">
        <f t="shared" si="143"/>
        <v>469.24899999999997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5540.6532749999997</v>
      </c>
      <c r="P143" s="236">
        <f t="shared" si="79"/>
        <v>229.88</v>
      </c>
      <c r="Q143" s="234">
        <f t="shared" si="146"/>
        <v>5770.5332749999998</v>
      </c>
      <c r="R143" s="234">
        <f t="shared" si="147"/>
        <v>5770.5333333333338</v>
      </c>
      <c r="S143" s="234">
        <f t="shared" si="148"/>
        <v>1154.1066666666668</v>
      </c>
      <c r="T143" s="237">
        <f t="shared" si="149"/>
        <v>6924.64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56.78</v>
      </c>
      <c r="I144" s="234">
        <f t="shared" si="141"/>
        <v>14.2</v>
      </c>
      <c r="J144" s="44">
        <f>ROUND(21.57*0.95,2)</f>
        <v>20.49</v>
      </c>
      <c r="K144" s="235">
        <f t="shared" si="142"/>
        <v>1454.38</v>
      </c>
      <c r="L144" s="234">
        <f t="shared" si="143"/>
        <v>319.96360000000004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3777.9684949999996</v>
      </c>
      <c r="P144" s="236">
        <f t="shared" si="79"/>
        <v>156.75</v>
      </c>
      <c r="Q144" s="234">
        <f t="shared" si="146"/>
        <v>3934.7184949999996</v>
      </c>
      <c r="R144" s="234">
        <f t="shared" si="147"/>
        <v>3934.7166666666667</v>
      </c>
      <c r="S144" s="234">
        <f t="shared" si="148"/>
        <v>786.94333333333327</v>
      </c>
      <c r="T144" s="237">
        <f t="shared" si="149"/>
        <v>4721.66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56.78</v>
      </c>
      <c r="I145" s="234">
        <f t="shared" si="141"/>
        <v>14.2</v>
      </c>
      <c r="J145" s="44">
        <f>ROUND((21.57*1.95)*0.95,2)</f>
        <v>39.96</v>
      </c>
      <c r="K145" s="235">
        <f t="shared" si="142"/>
        <v>2836.36</v>
      </c>
      <c r="L145" s="234">
        <f t="shared" si="143"/>
        <v>623.99920000000009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7367.8677800000005</v>
      </c>
      <c r="P145" s="236">
        <f t="shared" si="79"/>
        <v>305.69</v>
      </c>
      <c r="Q145" s="234">
        <f t="shared" si="146"/>
        <v>7673.5577800000001</v>
      </c>
      <c r="R145" s="234">
        <f t="shared" si="147"/>
        <v>7673.5583333333334</v>
      </c>
      <c r="S145" s="234">
        <f t="shared" si="148"/>
        <v>1534.7116666666668</v>
      </c>
      <c r="T145" s="237">
        <f t="shared" si="149"/>
        <v>9208.27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56.78</v>
      </c>
      <c r="I147" s="234">
        <f t="shared" ref="I147:I154" si="151">ROUND(H147*$I$10,2)</f>
        <v>14.2</v>
      </c>
      <c r="J147" s="44">
        <f>ROUND(11.2*0.95,2)</f>
        <v>10.64</v>
      </c>
      <c r="K147" s="235">
        <f t="shared" ref="K147:K154" si="152">ROUND((H147+I147)*J147,2)</f>
        <v>755.23</v>
      </c>
      <c r="L147" s="234">
        <f t="shared" ref="L147:L154" si="153">(K147*$L$10)</f>
        <v>166.1506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1961.8183199999999</v>
      </c>
      <c r="P147" s="236">
        <f t="shared" si="79"/>
        <v>81.400000000000006</v>
      </c>
      <c r="Q147" s="234">
        <f t="shared" ref="Q147:Q154" si="156">SUM(O147+P147)</f>
        <v>2043.2183199999999</v>
      </c>
      <c r="R147" s="234">
        <f t="shared" ref="R147:R154" si="157">+T147-S147</f>
        <v>2043.2166666666667</v>
      </c>
      <c r="S147" s="234">
        <f t="shared" ref="S147:S154" si="158">+T147/6</f>
        <v>408.64333333333337</v>
      </c>
      <c r="T147" s="237">
        <f t="shared" ref="T147:T154" si="159">ROUND(Q147*$T$10,2)</f>
        <v>2451.86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56.78</v>
      </c>
      <c r="I148" s="234">
        <f t="shared" si="151"/>
        <v>14.2</v>
      </c>
      <c r="J148" s="44">
        <f>ROUND((11.2*1.95)*0.95,2)</f>
        <v>20.75</v>
      </c>
      <c r="K148" s="235">
        <f t="shared" si="152"/>
        <v>1472.84</v>
      </c>
      <c r="L148" s="234">
        <f t="shared" si="153"/>
        <v>324.02479999999997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3825.9139249999998</v>
      </c>
      <c r="P148" s="236">
        <f t="shared" si="79"/>
        <v>158.74</v>
      </c>
      <c r="Q148" s="234">
        <f t="shared" si="156"/>
        <v>3984.6539249999996</v>
      </c>
      <c r="R148" s="234">
        <f t="shared" si="157"/>
        <v>3984.65</v>
      </c>
      <c r="S148" s="234">
        <f t="shared" si="158"/>
        <v>796.93</v>
      </c>
      <c r="T148" s="237">
        <f t="shared" si="159"/>
        <v>4781.58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56.78</v>
      </c>
      <c r="I149" s="234">
        <f t="shared" si="151"/>
        <v>14.2</v>
      </c>
      <c r="J149" s="44">
        <f>ROUND(16.82*0.95,2)</f>
        <v>15.98</v>
      </c>
      <c r="K149" s="235">
        <f t="shared" si="152"/>
        <v>1134.26</v>
      </c>
      <c r="L149" s="234">
        <f t="shared" si="153"/>
        <v>249.53720000000001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2946.4094900000005</v>
      </c>
      <c r="P149" s="236">
        <f t="shared" si="79"/>
        <v>122.25</v>
      </c>
      <c r="Q149" s="234">
        <f t="shared" si="156"/>
        <v>3068.6594900000005</v>
      </c>
      <c r="R149" s="234">
        <f t="shared" si="157"/>
        <v>3068.6583333333333</v>
      </c>
      <c r="S149" s="234">
        <f t="shared" si="158"/>
        <v>613.73166666666668</v>
      </c>
      <c r="T149" s="237">
        <f t="shared" si="159"/>
        <v>3682.39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56.78</v>
      </c>
      <c r="I150" s="234">
        <f t="shared" si="151"/>
        <v>14.2</v>
      </c>
      <c r="J150" s="44">
        <f>ROUND((16.82*1.95)*0.95,2)</f>
        <v>31.16</v>
      </c>
      <c r="K150" s="235">
        <f t="shared" si="152"/>
        <v>2211.7399999999998</v>
      </c>
      <c r="L150" s="234">
        <f t="shared" si="153"/>
        <v>486.58279999999996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5745.31898</v>
      </c>
      <c r="P150" s="236">
        <f t="shared" si="79"/>
        <v>238.37</v>
      </c>
      <c r="Q150" s="234">
        <f t="shared" si="156"/>
        <v>5983.6889799999999</v>
      </c>
      <c r="R150" s="234">
        <f t="shared" si="157"/>
        <v>5983.6916666666666</v>
      </c>
      <c r="S150" s="234">
        <f t="shared" si="158"/>
        <v>1196.7383333333335</v>
      </c>
      <c r="T150" s="237">
        <f t="shared" si="159"/>
        <v>7180.43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56.78</v>
      </c>
      <c r="I151" s="234">
        <f t="shared" si="151"/>
        <v>14.2</v>
      </c>
      <c r="J151" s="44">
        <f>ROUND(22.38*0.95,2)</f>
        <v>21.26</v>
      </c>
      <c r="K151" s="235">
        <f t="shared" si="152"/>
        <v>1509.03</v>
      </c>
      <c r="L151" s="234">
        <f t="shared" si="153"/>
        <v>331.98660000000001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3919.9363299999995</v>
      </c>
      <c r="P151" s="236">
        <f t="shared" ref="P151:P224" si="160">ROUND(J151*$P$10,2)</f>
        <v>162.63999999999999</v>
      </c>
      <c r="Q151" s="234">
        <f t="shared" si="156"/>
        <v>4082.5763299999994</v>
      </c>
      <c r="R151" s="234">
        <f t="shared" si="157"/>
        <v>4082.5750000000003</v>
      </c>
      <c r="S151" s="234">
        <f t="shared" si="158"/>
        <v>816.51499999999999</v>
      </c>
      <c r="T151" s="237">
        <f t="shared" si="159"/>
        <v>4899.09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56.78</v>
      </c>
      <c r="I152" s="234">
        <f t="shared" si="151"/>
        <v>14.2</v>
      </c>
      <c r="J152" s="44">
        <f>ROUND((22.38*1.95)*0.95,2)</f>
        <v>41.46</v>
      </c>
      <c r="K152" s="235">
        <f t="shared" si="152"/>
        <v>2942.83</v>
      </c>
      <c r="L152" s="234">
        <f t="shared" si="153"/>
        <v>647.42259999999999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7644.4394300000004</v>
      </c>
      <c r="P152" s="236">
        <f t="shared" si="160"/>
        <v>317.17</v>
      </c>
      <c r="Q152" s="234">
        <f t="shared" si="156"/>
        <v>7961.6094300000004</v>
      </c>
      <c r="R152" s="234">
        <f t="shared" si="157"/>
        <v>7961.6083333333336</v>
      </c>
      <c r="S152" s="234">
        <f t="shared" si="158"/>
        <v>1592.3216666666667</v>
      </c>
      <c r="T152" s="237">
        <f t="shared" si="159"/>
        <v>9553.93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59.72</v>
      </c>
      <c r="I153" s="234">
        <f t="shared" si="151"/>
        <v>14.93</v>
      </c>
      <c r="J153" s="44">
        <f>ROUND(6.7*0.95,2)</f>
        <v>6.37</v>
      </c>
      <c r="K153" s="235">
        <f t="shared" si="152"/>
        <v>475.52</v>
      </c>
      <c r="L153" s="234">
        <f t="shared" si="153"/>
        <v>104.6144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1203.028035</v>
      </c>
      <c r="P153" s="236">
        <f t="shared" si="160"/>
        <v>48.73</v>
      </c>
      <c r="Q153" s="234">
        <f t="shared" si="156"/>
        <v>1251.7580350000001</v>
      </c>
      <c r="R153" s="234">
        <f t="shared" si="157"/>
        <v>1251.7583333333332</v>
      </c>
      <c r="S153" s="234">
        <f t="shared" si="158"/>
        <v>250.35166666666666</v>
      </c>
      <c r="T153" s="237">
        <f t="shared" si="159"/>
        <v>1502.11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59.72</v>
      </c>
      <c r="I154" s="234">
        <f t="shared" si="151"/>
        <v>14.93</v>
      </c>
      <c r="J154" s="44">
        <f>ROUND((6.7*1.8)*0.95,2)</f>
        <v>11.46</v>
      </c>
      <c r="K154" s="235">
        <f t="shared" si="152"/>
        <v>855.49</v>
      </c>
      <c r="L154" s="234">
        <f t="shared" si="153"/>
        <v>188.20779999999999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2164.31963</v>
      </c>
      <c r="P154" s="236">
        <f t="shared" si="160"/>
        <v>87.67</v>
      </c>
      <c r="Q154" s="234">
        <f t="shared" si="156"/>
        <v>2251.98963</v>
      </c>
      <c r="R154" s="234">
        <f t="shared" si="157"/>
        <v>2251.9916666666668</v>
      </c>
      <c r="S154" s="234">
        <f t="shared" si="158"/>
        <v>450.39833333333331</v>
      </c>
      <c r="T154" s="237">
        <f t="shared" si="159"/>
        <v>2702.39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59.72</v>
      </c>
      <c r="I158" s="44">
        <f>ROUND(H158*$I$10,2)</f>
        <v>14.93</v>
      </c>
      <c r="J158" s="44">
        <f>ROUND(0.175*0.95,2)</f>
        <v>0.17</v>
      </c>
      <c r="K158" s="43">
        <f>ROUND((H158+I158)*J158,2)</f>
        <v>12.69</v>
      </c>
      <c r="L158" s="44">
        <f t="shared" ref="L158:L162" si="161">(K158*$L$10)</f>
        <v>2.7917999999999998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32.105334999999997</v>
      </c>
      <c r="P158" s="45">
        <f t="shared" si="160"/>
        <v>1.3</v>
      </c>
      <c r="Q158" s="44">
        <f>SUM(O158+P158)</f>
        <v>33.405334999999994</v>
      </c>
      <c r="R158" s="44">
        <f t="shared" ref="R158:R161" si="163">+T158-S158</f>
        <v>33.408333333333339</v>
      </c>
      <c r="S158" s="44">
        <f t="shared" ref="S158:S161" si="164">+T158/6</f>
        <v>6.6816666666666675</v>
      </c>
      <c r="T158" s="65">
        <f t="shared" ref="T158:T162" si="165">ROUND(Q158*$T$10,2)</f>
        <v>40.090000000000003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59.72</v>
      </c>
      <c r="I159" s="44">
        <f>ROUND(H159*$I$10,2)</f>
        <v>14.93</v>
      </c>
      <c r="J159" s="44">
        <f>ROUND(0.442*0.95,2)</f>
        <v>0.42</v>
      </c>
      <c r="K159" s="43">
        <f>ROUND((H159+I159)*J159,2)</f>
        <v>31.35</v>
      </c>
      <c r="L159" s="44">
        <f t="shared" si="161"/>
        <v>6.8970000000000002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79.316909999999993</v>
      </c>
      <c r="P159" s="45">
        <f t="shared" si="160"/>
        <v>3.21</v>
      </c>
      <c r="Q159" s="44">
        <f>SUM(O159+P159)</f>
        <v>82.526909999999987</v>
      </c>
      <c r="R159" s="44">
        <f t="shared" si="163"/>
        <v>82.525000000000006</v>
      </c>
      <c r="S159" s="44">
        <f t="shared" si="164"/>
        <v>16.504999999999999</v>
      </c>
      <c r="T159" s="65">
        <f t="shared" si="165"/>
        <v>99.03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59.72</v>
      </c>
      <c r="I160" s="44">
        <f>ROUND(H160*$I$10,2)</f>
        <v>14.93</v>
      </c>
      <c r="J160" s="44">
        <f>ROUND(2.142*0.95,2)</f>
        <v>2.0299999999999998</v>
      </c>
      <c r="K160" s="43">
        <f>ROUND((H160+I160)*J160,2)</f>
        <v>151.54</v>
      </c>
      <c r="L160" s="44">
        <f t="shared" si="161"/>
        <v>33.338799999999999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383.38336499999997</v>
      </c>
      <c r="P160" s="45">
        <f t="shared" si="160"/>
        <v>15.53</v>
      </c>
      <c r="Q160" s="44">
        <f>SUM(O160+P160)</f>
        <v>398.91336499999994</v>
      </c>
      <c r="R160" s="44">
        <f t="shared" si="163"/>
        <v>398.91666666666663</v>
      </c>
      <c r="S160" s="44">
        <f t="shared" si="164"/>
        <v>79.783333333333331</v>
      </c>
      <c r="T160" s="65">
        <f t="shared" si="165"/>
        <v>478.7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59.72</v>
      </c>
      <c r="I161" s="44">
        <f>ROUND(H161*$I$10,2)</f>
        <v>14.93</v>
      </c>
      <c r="J161" s="44">
        <f>ROUND(4.175*0.95,2)</f>
        <v>3.97</v>
      </c>
      <c r="K161" s="43">
        <f>ROUND((H161+I161)*J161,2)</f>
        <v>296.36</v>
      </c>
      <c r="L161" s="44">
        <f t="shared" si="161"/>
        <v>65.199200000000005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749.76763500000004</v>
      </c>
      <c r="P161" s="45">
        <f t="shared" si="160"/>
        <v>30.37</v>
      </c>
      <c r="Q161" s="44">
        <f>SUM(O161+P161)</f>
        <v>780.13763500000005</v>
      </c>
      <c r="R161" s="44">
        <f t="shared" si="163"/>
        <v>780.14166666666665</v>
      </c>
      <c r="S161" s="44">
        <f t="shared" si="164"/>
        <v>156.02833333333334</v>
      </c>
      <c r="T161" s="65">
        <f t="shared" si="165"/>
        <v>936.17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59.72</v>
      </c>
      <c r="I162" s="44">
        <f>ROUND(H162*$I$10,2)</f>
        <v>14.93</v>
      </c>
      <c r="J162" s="44">
        <f>ROUND(0.125*0.95,2)</f>
        <v>0.12</v>
      </c>
      <c r="K162" s="43">
        <f>ROUND((H162+I162)*J162,2)</f>
        <v>8.9600000000000009</v>
      </c>
      <c r="L162" s="44">
        <f t="shared" si="161"/>
        <v>1.9712000000000003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22.665459999999999</v>
      </c>
      <c r="P162" s="45">
        <f t="shared" si="160"/>
        <v>0.92</v>
      </c>
      <c r="Q162" s="44">
        <f>SUM(O162+P162)</f>
        <v>23.585460000000001</v>
      </c>
      <c r="R162" s="44">
        <f>+T162-S162</f>
        <v>23.583333333333336</v>
      </c>
      <c r="S162" s="44">
        <f>+T162/6</f>
        <v>4.7166666666666668</v>
      </c>
      <c r="T162" s="65">
        <f t="shared" si="165"/>
        <v>28.3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59.72</v>
      </c>
      <c r="I164" s="44">
        <f t="shared" ref="I164:I167" si="167">ROUND(H164*$I$10,2)</f>
        <v>14.93</v>
      </c>
      <c r="J164" s="44">
        <f>ROUND((0.175+0.1)*0.95,2)</f>
        <v>0.26</v>
      </c>
      <c r="K164" s="43">
        <f t="shared" ref="K164:K167" si="168">ROUND((H164+I164)*J164,2)</f>
        <v>19.41</v>
      </c>
      <c r="L164" s="44">
        <f t="shared" ref="L164:L167" si="169">(K164*$L$10)</f>
        <v>4.2702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49.104430000000001</v>
      </c>
      <c r="P164" s="45">
        <f t="shared" ref="P164:P167" si="172">ROUND(J164*$P$10,2)</f>
        <v>1.99</v>
      </c>
      <c r="Q164" s="44">
        <f t="shared" ref="Q164:Q167" si="173">SUM(O164+P164)</f>
        <v>51.094430000000003</v>
      </c>
      <c r="R164" s="44">
        <f t="shared" ref="R164:R167" si="174">+T164-S164</f>
        <v>51.091666666666669</v>
      </c>
      <c r="S164" s="44">
        <f t="shared" ref="S164:S167" si="175">+T164/6</f>
        <v>10.218333333333334</v>
      </c>
      <c r="T164" s="65">
        <f t="shared" ref="T164:T167" si="176">ROUND(Q164*$T$10,2)</f>
        <v>61.31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59.72</v>
      </c>
      <c r="I165" s="44">
        <f t="shared" si="167"/>
        <v>14.93</v>
      </c>
      <c r="J165" s="44">
        <f>ROUND((0.442+0.1)*0.95,2)</f>
        <v>0.51</v>
      </c>
      <c r="K165" s="43">
        <f t="shared" si="168"/>
        <v>38.07</v>
      </c>
      <c r="L165" s="44">
        <f t="shared" si="169"/>
        <v>8.3754000000000008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96.316005000000004</v>
      </c>
      <c r="P165" s="45">
        <f t="shared" si="172"/>
        <v>3.9</v>
      </c>
      <c r="Q165" s="44">
        <f t="shared" si="173"/>
        <v>100.21600500000001</v>
      </c>
      <c r="R165" s="44">
        <f t="shared" si="174"/>
        <v>100.21666666666667</v>
      </c>
      <c r="S165" s="44">
        <f t="shared" si="175"/>
        <v>20.043333333333333</v>
      </c>
      <c r="T165" s="65">
        <f t="shared" si="176"/>
        <v>120.26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59.72</v>
      </c>
      <c r="I166" s="44">
        <f t="shared" si="167"/>
        <v>14.93</v>
      </c>
      <c r="J166" s="44">
        <f>ROUND((2.142+0.1)*0.95,2)</f>
        <v>2.13</v>
      </c>
      <c r="K166" s="43">
        <f t="shared" si="168"/>
        <v>159</v>
      </c>
      <c r="L166" s="44">
        <f t="shared" si="169"/>
        <v>34.979999999999997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402.26311499999997</v>
      </c>
      <c r="P166" s="45">
        <f t="shared" si="172"/>
        <v>16.29</v>
      </c>
      <c r="Q166" s="44">
        <f t="shared" si="173"/>
        <v>418.55311499999999</v>
      </c>
      <c r="R166" s="44">
        <f t="shared" si="174"/>
        <v>418.55</v>
      </c>
      <c r="S166" s="44">
        <f t="shared" si="175"/>
        <v>83.71</v>
      </c>
      <c r="T166" s="65">
        <f t="shared" si="176"/>
        <v>502.26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59.72</v>
      </c>
      <c r="I167" s="44">
        <f t="shared" si="167"/>
        <v>14.93</v>
      </c>
      <c r="J167" s="44">
        <f>ROUND((4.175+0.1)*0.95,2)</f>
        <v>4.0599999999999996</v>
      </c>
      <c r="K167" s="43">
        <f t="shared" si="168"/>
        <v>303.08</v>
      </c>
      <c r="L167" s="44">
        <f t="shared" si="169"/>
        <v>66.677599999999998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766.76672999999994</v>
      </c>
      <c r="P167" s="45">
        <f t="shared" si="172"/>
        <v>31.06</v>
      </c>
      <c r="Q167" s="44">
        <f t="shared" si="173"/>
        <v>797.82672999999988</v>
      </c>
      <c r="R167" s="44">
        <f t="shared" si="174"/>
        <v>797.82500000000005</v>
      </c>
      <c r="S167" s="44">
        <f t="shared" si="175"/>
        <v>159.565</v>
      </c>
      <c r="T167" s="65">
        <f t="shared" si="176"/>
        <v>957.39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59.72</v>
      </c>
      <c r="I169" s="44">
        <f>ROUND(H169*$I$10,2)</f>
        <v>14.93</v>
      </c>
      <c r="J169" s="44">
        <f>ROUND(0.208*0.95,2)</f>
        <v>0.2</v>
      </c>
      <c r="K169" s="43">
        <f>ROUND((H169+I169)*J169,2)</f>
        <v>14.93</v>
      </c>
      <c r="L169" s="44">
        <f t="shared" ref="L169:L172" si="178">(K169*$L$10)</f>
        <v>3.2845999999999997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37.771700000000003</v>
      </c>
      <c r="P169" s="45">
        <f t="shared" si="160"/>
        <v>1.53</v>
      </c>
      <c r="Q169" s="44">
        <f>SUM(O169+P169)</f>
        <v>39.301700000000004</v>
      </c>
      <c r="R169" s="44">
        <f>+T169-S169</f>
        <v>39.299999999999997</v>
      </c>
      <c r="S169" s="44">
        <f>+T169/6</f>
        <v>7.8599999999999994</v>
      </c>
      <c r="T169" s="65">
        <f t="shared" ref="T169:T172" si="180">ROUND(Q169*$T$10,2)</f>
        <v>47.16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59.72</v>
      </c>
      <c r="I170" s="44">
        <f>ROUND(H170*$I$10,2)</f>
        <v>14.93</v>
      </c>
      <c r="J170" s="44">
        <f>ROUND(0.475*0.95,2)</f>
        <v>0.45</v>
      </c>
      <c r="K170" s="43">
        <f>ROUND((H170+I170)*J170,2)</f>
        <v>33.590000000000003</v>
      </c>
      <c r="L170" s="44">
        <f t="shared" si="178"/>
        <v>7.389800000000001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84.983275000000006</v>
      </c>
      <c r="P170" s="45">
        <f t="shared" si="160"/>
        <v>3.44</v>
      </c>
      <c r="Q170" s="44">
        <f>SUM(O170+P170)</f>
        <v>88.423275000000004</v>
      </c>
      <c r="R170" s="44">
        <f>+T170-S170</f>
        <v>88.424999999999997</v>
      </c>
      <c r="S170" s="44">
        <f>+T170/6</f>
        <v>17.684999999999999</v>
      </c>
      <c r="T170" s="65">
        <f t="shared" si="180"/>
        <v>106.11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59.72</v>
      </c>
      <c r="I171" s="44">
        <f>ROUND(H171*$I$10,2)</f>
        <v>14.93</v>
      </c>
      <c r="J171" s="44">
        <f>ROUND(2.175*0.95,2)</f>
        <v>2.0699999999999998</v>
      </c>
      <c r="K171" s="43">
        <f>ROUND((H171+I171)*J171,2)</f>
        <v>154.53</v>
      </c>
      <c r="L171" s="44">
        <f t="shared" si="178"/>
        <v>33.996600000000001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390.94258499999995</v>
      </c>
      <c r="P171" s="45">
        <f t="shared" si="160"/>
        <v>15.84</v>
      </c>
      <c r="Q171" s="44">
        <f>SUM(O171+P171)</f>
        <v>406.78258499999993</v>
      </c>
      <c r="R171" s="44">
        <f t="shared" ref="R171:R172" si="181">+T171-S171</f>
        <v>406.7833333333333</v>
      </c>
      <c r="S171" s="44">
        <f t="shared" ref="S171:S172" si="182">+T171/6</f>
        <v>81.356666666666669</v>
      </c>
      <c r="T171" s="65">
        <f t="shared" si="180"/>
        <v>488.14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59.72</v>
      </c>
      <c r="I172" s="44">
        <f>ROUND(H172*$I$10,2)</f>
        <v>14.93</v>
      </c>
      <c r="J172" s="44">
        <f>ROUND(4.208*0.95,2)</f>
        <v>4</v>
      </c>
      <c r="K172" s="43">
        <f>ROUND((H172+I172)*J172,2)</f>
        <v>298.60000000000002</v>
      </c>
      <c r="L172" s="44">
        <f t="shared" si="178"/>
        <v>65.692000000000007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755.43399999999997</v>
      </c>
      <c r="P172" s="45">
        <f t="shared" si="160"/>
        <v>30.6</v>
      </c>
      <c r="Q172" s="44">
        <f>SUM(O172+P172)</f>
        <v>786.03399999999999</v>
      </c>
      <c r="R172" s="44">
        <f t="shared" si="181"/>
        <v>786.0333333333333</v>
      </c>
      <c r="S172" s="44">
        <f t="shared" si="182"/>
        <v>157.20666666666668</v>
      </c>
      <c r="T172" s="65">
        <f t="shared" si="180"/>
        <v>943.24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59.72</v>
      </c>
      <c r="I174" s="44">
        <f t="shared" ref="I174:I177" si="184">ROUND(H174*$I$10,2)</f>
        <v>14.93</v>
      </c>
      <c r="J174" s="44">
        <f>ROUND((0.208+0.1)*0.95,2)</f>
        <v>0.28999999999999998</v>
      </c>
      <c r="K174" s="43">
        <f t="shared" ref="K174:K177" si="185">ROUND((H174+I174)*J174,2)</f>
        <v>21.65</v>
      </c>
      <c r="L174" s="44">
        <f t="shared" ref="L174:L177" si="186">(K174*$L$10)</f>
        <v>4.7629999999999999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54.770794999999993</v>
      </c>
      <c r="P174" s="45">
        <f t="shared" ref="P174:P177" si="189">ROUND(J174*$P$10,2)</f>
        <v>2.2200000000000002</v>
      </c>
      <c r="Q174" s="44">
        <f t="shared" ref="Q174:Q177" si="190">SUM(O174+P174)</f>
        <v>56.990794999999991</v>
      </c>
      <c r="R174" s="44">
        <f t="shared" ref="R174:R177" si="191">+T174-S174</f>
        <v>56.991666666666667</v>
      </c>
      <c r="S174" s="44">
        <f t="shared" ref="S174:S177" si="192">+T174/6</f>
        <v>11.398333333333333</v>
      </c>
      <c r="T174" s="65">
        <f t="shared" ref="T174:T177" si="193">ROUND(Q174*$T$10,2)</f>
        <v>68.39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59.72</v>
      </c>
      <c r="I175" s="44">
        <f t="shared" si="184"/>
        <v>14.93</v>
      </c>
      <c r="J175" s="44">
        <f>ROUND((0.475+0.1)*0.95,2)</f>
        <v>0.55000000000000004</v>
      </c>
      <c r="K175" s="43">
        <f t="shared" si="185"/>
        <v>41.06</v>
      </c>
      <c r="L175" s="44">
        <f t="shared" si="186"/>
        <v>9.0332000000000008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103.875225</v>
      </c>
      <c r="P175" s="45">
        <f t="shared" si="189"/>
        <v>4.21</v>
      </c>
      <c r="Q175" s="44">
        <f t="shared" si="190"/>
        <v>108.08522499999999</v>
      </c>
      <c r="R175" s="44">
        <f t="shared" si="191"/>
        <v>108.08333333333333</v>
      </c>
      <c r="S175" s="44">
        <f t="shared" si="192"/>
        <v>21.616666666666664</v>
      </c>
      <c r="T175" s="65">
        <f t="shared" si="193"/>
        <v>129.69999999999999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59.72</v>
      </c>
      <c r="I176" s="44">
        <f t="shared" si="184"/>
        <v>14.93</v>
      </c>
      <c r="J176" s="44">
        <f>ROUND((2.175+0.1)*0.95,2)</f>
        <v>2.16</v>
      </c>
      <c r="K176" s="43">
        <f t="shared" si="185"/>
        <v>161.24</v>
      </c>
      <c r="L176" s="44">
        <f t="shared" si="186"/>
        <v>35.472799999999999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407.92948000000001</v>
      </c>
      <c r="P176" s="45">
        <f t="shared" si="189"/>
        <v>16.52</v>
      </c>
      <c r="Q176" s="44">
        <f t="shared" si="190"/>
        <v>424.44947999999999</v>
      </c>
      <c r="R176" s="44">
        <f t="shared" si="191"/>
        <v>424.45</v>
      </c>
      <c r="S176" s="44">
        <f t="shared" si="192"/>
        <v>84.89</v>
      </c>
      <c r="T176" s="65">
        <f t="shared" si="193"/>
        <v>509.34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59.72</v>
      </c>
      <c r="I177" s="44">
        <f t="shared" si="184"/>
        <v>14.93</v>
      </c>
      <c r="J177" s="44">
        <f>ROUND((4.208+0.1)*0.95,2)</f>
        <v>4.09</v>
      </c>
      <c r="K177" s="43">
        <f t="shared" si="185"/>
        <v>305.32</v>
      </c>
      <c r="L177" s="44">
        <f t="shared" si="186"/>
        <v>67.170400000000001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772.43309500000009</v>
      </c>
      <c r="P177" s="45">
        <f t="shared" si="189"/>
        <v>31.29</v>
      </c>
      <c r="Q177" s="44">
        <f t="shared" si="190"/>
        <v>803.72309500000006</v>
      </c>
      <c r="R177" s="44">
        <f t="shared" si="191"/>
        <v>803.72500000000002</v>
      </c>
      <c r="S177" s="44">
        <f t="shared" si="192"/>
        <v>160.745</v>
      </c>
      <c r="T177" s="65">
        <f t="shared" si="193"/>
        <v>964.47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59.72</v>
      </c>
      <c r="I179" s="44">
        <f>ROUND(H179*$I$10,2)</f>
        <v>14.93</v>
      </c>
      <c r="J179" s="44">
        <f>ROUND(0.508*0.95,2)</f>
        <v>0.48</v>
      </c>
      <c r="K179" s="43">
        <f>ROUND((H179+I179)*J179,2)</f>
        <v>35.83</v>
      </c>
      <c r="L179" s="44">
        <f t="shared" ref="L179:L181" si="195">(K179*$L$10)</f>
        <v>7.8826000000000001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90.649639999999991</v>
      </c>
      <c r="P179" s="45">
        <f t="shared" si="160"/>
        <v>3.67</v>
      </c>
      <c r="Q179" s="44">
        <f>SUM(O179+P179)</f>
        <v>94.319639999999993</v>
      </c>
      <c r="R179" s="44">
        <f t="shared" ref="R179:R181" si="197">+T179-S179</f>
        <v>94.316666666666677</v>
      </c>
      <c r="S179" s="44">
        <f t="shared" ref="S179:S181" si="198">+T179/6</f>
        <v>18.863333333333333</v>
      </c>
      <c r="T179" s="65">
        <f t="shared" ref="T179:T181" si="199">ROUND(Q179*$T$10,2)</f>
        <v>113.18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59.72</v>
      </c>
      <c r="I180" s="44">
        <f>ROUND(H180*$I$10,2)</f>
        <v>14.93</v>
      </c>
      <c r="J180" s="44">
        <f>ROUND(2.208*0.95,2)</f>
        <v>2.1</v>
      </c>
      <c r="K180" s="43">
        <f>ROUND((H180+I180)*J180,2)</f>
        <v>156.77000000000001</v>
      </c>
      <c r="L180" s="44">
        <f t="shared" si="195"/>
        <v>34.489400000000003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396.60895000000005</v>
      </c>
      <c r="P180" s="45">
        <f t="shared" si="160"/>
        <v>16.07</v>
      </c>
      <c r="Q180" s="44">
        <f>SUM(O180+P180)</f>
        <v>412.67895000000004</v>
      </c>
      <c r="R180" s="44">
        <f t="shared" si="197"/>
        <v>412.67499999999995</v>
      </c>
      <c r="S180" s="44">
        <f t="shared" si="198"/>
        <v>82.534999999999997</v>
      </c>
      <c r="T180" s="65">
        <f t="shared" si="199"/>
        <v>495.21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59.72</v>
      </c>
      <c r="I181" s="44">
        <f>ROUND(H181*$I$10,2)</f>
        <v>14.93</v>
      </c>
      <c r="J181" s="44">
        <f>ROUND(4.242*0.95,2)</f>
        <v>4.03</v>
      </c>
      <c r="K181" s="43">
        <f>ROUND((H181+I181)*J181,2)</f>
        <v>300.83999999999997</v>
      </c>
      <c r="L181" s="44">
        <f t="shared" si="195"/>
        <v>66.184799999999996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761.10036500000001</v>
      </c>
      <c r="P181" s="45">
        <f t="shared" si="160"/>
        <v>30.83</v>
      </c>
      <c r="Q181" s="44">
        <f>SUM(O181+P181)</f>
        <v>791.93036500000005</v>
      </c>
      <c r="R181" s="44">
        <f t="shared" si="197"/>
        <v>791.93333333333339</v>
      </c>
      <c r="S181" s="44">
        <f t="shared" si="198"/>
        <v>158.38666666666668</v>
      </c>
      <c r="T181" s="65">
        <f t="shared" si="199"/>
        <v>950.32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62.66</v>
      </c>
      <c r="I183" s="44">
        <f t="shared" ref="I183:I188" si="201">ROUND(H183*$I$10,2)</f>
        <v>15.67</v>
      </c>
      <c r="J183" s="44">
        <f>ROUND(2.067*0.95,2)</f>
        <v>1.96</v>
      </c>
      <c r="K183" s="43">
        <f t="shared" ref="K183:K188" si="202">ROUND((H183+I183)*J183,2)</f>
        <v>153.53</v>
      </c>
      <c r="L183" s="44">
        <f t="shared" ref="L183:L188" si="203">(K183*$L$10)</f>
        <v>33.776600000000002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378.96617999999995</v>
      </c>
      <c r="P183" s="45">
        <f t="shared" si="160"/>
        <v>14.99</v>
      </c>
      <c r="Q183" s="44">
        <f t="shared" ref="Q183:Q188" si="206">SUM(O183+P183)</f>
        <v>393.95617999999996</v>
      </c>
      <c r="R183" s="44">
        <f t="shared" ref="R183:R188" si="207">+T183-S183</f>
        <v>393.95833333333331</v>
      </c>
      <c r="S183" s="44">
        <f t="shared" ref="S183:S188" si="208">+T183/6</f>
        <v>78.791666666666671</v>
      </c>
      <c r="T183" s="65">
        <f t="shared" ref="T183:T188" si="209">ROUND(Q183*$T$10,2)</f>
        <v>472.75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62.66</v>
      </c>
      <c r="I184" s="44">
        <f t="shared" si="201"/>
        <v>15.67</v>
      </c>
      <c r="J184" s="44">
        <f>ROUND(3.233*0.95,2)</f>
        <v>3.07</v>
      </c>
      <c r="K184" s="43">
        <f t="shared" si="202"/>
        <v>240.47</v>
      </c>
      <c r="L184" s="44">
        <f t="shared" si="203"/>
        <v>52.903399999999998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593.57488500000011</v>
      </c>
      <c r="P184" s="45">
        <f t="shared" si="160"/>
        <v>23.49</v>
      </c>
      <c r="Q184" s="44">
        <f t="shared" si="206"/>
        <v>617.06488500000012</v>
      </c>
      <c r="R184" s="44">
        <f t="shared" si="207"/>
        <v>617.06666666666672</v>
      </c>
      <c r="S184" s="44">
        <f t="shared" si="208"/>
        <v>123.41333333333334</v>
      </c>
      <c r="T184" s="65">
        <f t="shared" si="209"/>
        <v>740.48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62.66</v>
      </c>
      <c r="I185" s="44">
        <f t="shared" si="201"/>
        <v>15.67</v>
      </c>
      <c r="J185" s="44">
        <f>ROUND(5.233*0.95,2)</f>
        <v>4.97</v>
      </c>
      <c r="K185" s="43">
        <f t="shared" si="202"/>
        <v>389.3</v>
      </c>
      <c r="L185" s="44">
        <f t="shared" si="203"/>
        <v>85.646000000000001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960.93993499999999</v>
      </c>
      <c r="P185" s="45">
        <f t="shared" si="160"/>
        <v>38.020000000000003</v>
      </c>
      <c r="Q185" s="44">
        <f t="shared" si="206"/>
        <v>998.95993499999997</v>
      </c>
      <c r="R185" s="44">
        <f t="shared" si="207"/>
        <v>998.95833333333337</v>
      </c>
      <c r="S185" s="44">
        <f t="shared" si="208"/>
        <v>199.79166666666666</v>
      </c>
      <c r="T185" s="65">
        <f t="shared" si="209"/>
        <v>1198.75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62.66</v>
      </c>
      <c r="I186" s="44">
        <f t="shared" si="201"/>
        <v>15.67</v>
      </c>
      <c r="J186" s="44">
        <f>ROUND(9.233*0.95,2)</f>
        <v>8.77</v>
      </c>
      <c r="K186" s="43">
        <f t="shared" si="202"/>
        <v>686.95</v>
      </c>
      <c r="L186" s="44">
        <f t="shared" si="203"/>
        <v>151.12900000000002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1695.657835</v>
      </c>
      <c r="P186" s="45">
        <f t="shared" si="160"/>
        <v>67.09</v>
      </c>
      <c r="Q186" s="44">
        <f t="shared" si="206"/>
        <v>1762.7478349999999</v>
      </c>
      <c r="R186" s="44">
        <f t="shared" si="207"/>
        <v>1762.7500000000002</v>
      </c>
      <c r="S186" s="44">
        <f t="shared" si="208"/>
        <v>352.55</v>
      </c>
      <c r="T186" s="65">
        <f t="shared" si="209"/>
        <v>2115.3000000000002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62.66</v>
      </c>
      <c r="I187" s="44">
        <f t="shared" si="201"/>
        <v>15.67</v>
      </c>
      <c r="J187" s="44">
        <f>ROUND(17.233*0.95,2)</f>
        <v>16.37</v>
      </c>
      <c r="K187" s="43">
        <f t="shared" si="202"/>
        <v>1282.26</v>
      </c>
      <c r="L187" s="44">
        <f t="shared" si="203"/>
        <v>282.09719999999999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3165.1058349999998</v>
      </c>
      <c r="P187" s="45">
        <f t="shared" si="160"/>
        <v>125.23</v>
      </c>
      <c r="Q187" s="44">
        <f t="shared" si="206"/>
        <v>3290.3358349999999</v>
      </c>
      <c r="R187" s="44">
        <f t="shared" si="207"/>
        <v>3290.3333333333335</v>
      </c>
      <c r="S187" s="44">
        <f t="shared" si="208"/>
        <v>658.06666666666672</v>
      </c>
      <c r="T187" s="65">
        <f t="shared" si="209"/>
        <v>3948.4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62.66</v>
      </c>
      <c r="I188" s="44">
        <f t="shared" si="201"/>
        <v>15.67</v>
      </c>
      <c r="J188" s="44">
        <f>ROUND(49.233*0.95,2)</f>
        <v>46.77</v>
      </c>
      <c r="K188" s="43">
        <f t="shared" si="202"/>
        <v>3663.49</v>
      </c>
      <c r="L188" s="44">
        <f t="shared" si="203"/>
        <v>805.96780000000001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9042.8856350000005</v>
      </c>
      <c r="P188" s="45">
        <f t="shared" si="160"/>
        <v>357.79</v>
      </c>
      <c r="Q188" s="44">
        <f t="shared" si="206"/>
        <v>9400.6756350000014</v>
      </c>
      <c r="R188" s="44">
        <f t="shared" si="207"/>
        <v>9400.6749999999993</v>
      </c>
      <c r="S188" s="44">
        <f t="shared" si="208"/>
        <v>1880.135</v>
      </c>
      <c r="T188" s="65">
        <f t="shared" si="209"/>
        <v>11280.81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62.66</v>
      </c>
      <c r="I190" s="44">
        <f t="shared" ref="I190:I199" si="211">ROUND(H190*$I$10,2)</f>
        <v>15.67</v>
      </c>
      <c r="J190" s="44">
        <f>ROUND(0.283*0.95,2)</f>
        <v>0.27</v>
      </c>
      <c r="K190" s="43">
        <f t="shared" ref="K190:K199" si="212">ROUND((H190+I190)*J190,2)</f>
        <v>21.15</v>
      </c>
      <c r="L190" s="44">
        <f t="shared" ref="L190:L199" si="213">(K190*$L$10)</f>
        <v>4.6529999999999996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52.205084999999997</v>
      </c>
      <c r="P190" s="45">
        <f t="shared" si="160"/>
        <v>2.0699999999999998</v>
      </c>
      <c r="Q190" s="44">
        <f t="shared" ref="Q190:Q199" si="216">SUM(O190+P190)</f>
        <v>54.275084999999997</v>
      </c>
      <c r="R190" s="44">
        <f t="shared" ref="R190:R199" si="217">+T190-S190</f>
        <v>54.274999999999999</v>
      </c>
      <c r="S190" s="44">
        <f t="shared" ref="S190:S199" si="218">+T190/6</f>
        <v>10.854999999999999</v>
      </c>
      <c r="T190" s="65">
        <f t="shared" ref="T190:T199" si="219">ROUND(Q190*$T$10,2)</f>
        <v>65.13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62.66</v>
      </c>
      <c r="I191" s="44">
        <f t="shared" si="211"/>
        <v>15.67</v>
      </c>
      <c r="J191" s="44">
        <f>ROUND(0.455*0.95,2)</f>
        <v>0.43</v>
      </c>
      <c r="K191" s="43">
        <f t="shared" si="212"/>
        <v>33.68</v>
      </c>
      <c r="L191" s="44">
        <f t="shared" si="213"/>
        <v>7.4096000000000002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83.137365000000003</v>
      </c>
      <c r="P191" s="45">
        <f t="shared" si="160"/>
        <v>3.29</v>
      </c>
      <c r="Q191" s="44">
        <f t="shared" si="216"/>
        <v>86.427365000000009</v>
      </c>
      <c r="R191" s="44">
        <f t="shared" si="217"/>
        <v>86.424999999999997</v>
      </c>
      <c r="S191" s="44">
        <f t="shared" si="218"/>
        <v>17.285</v>
      </c>
      <c r="T191" s="65">
        <f t="shared" si="219"/>
        <v>103.71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62.66</v>
      </c>
      <c r="I192" s="44">
        <f t="shared" si="211"/>
        <v>15.67</v>
      </c>
      <c r="J192" s="44">
        <f>ROUND(0.767*0.95,2)</f>
        <v>0.73</v>
      </c>
      <c r="K192" s="43">
        <f t="shared" si="212"/>
        <v>57.18</v>
      </c>
      <c r="L192" s="44">
        <f t="shared" si="213"/>
        <v>12.579599999999999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141.14301499999999</v>
      </c>
      <c r="P192" s="45">
        <f t="shared" si="160"/>
        <v>5.58</v>
      </c>
      <c r="Q192" s="44">
        <f t="shared" si="216"/>
        <v>146.723015</v>
      </c>
      <c r="R192" s="44">
        <f t="shared" si="217"/>
        <v>146.72499999999999</v>
      </c>
      <c r="S192" s="44">
        <f t="shared" si="218"/>
        <v>29.344999999999999</v>
      </c>
      <c r="T192" s="65">
        <f t="shared" si="219"/>
        <v>176.07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62.66</v>
      </c>
      <c r="I193" s="44">
        <f t="shared" si="211"/>
        <v>15.67</v>
      </c>
      <c r="J193" s="44">
        <f>ROUND(1.583*0.95,2)</f>
        <v>1.5</v>
      </c>
      <c r="K193" s="43">
        <f t="shared" si="212"/>
        <v>117.5</v>
      </c>
      <c r="L193" s="44">
        <f t="shared" si="213"/>
        <v>25.85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290.02825000000001</v>
      </c>
      <c r="P193" s="45">
        <f t="shared" si="160"/>
        <v>11.48</v>
      </c>
      <c r="Q193" s="44">
        <f t="shared" si="216"/>
        <v>301.50825000000003</v>
      </c>
      <c r="R193" s="44">
        <f t="shared" si="217"/>
        <v>301.50833333333333</v>
      </c>
      <c r="S193" s="44">
        <f t="shared" si="218"/>
        <v>60.301666666666669</v>
      </c>
      <c r="T193" s="65">
        <f t="shared" si="219"/>
        <v>361.81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62.66</v>
      </c>
      <c r="I194" s="44">
        <f t="shared" si="211"/>
        <v>15.67</v>
      </c>
      <c r="J194" s="44">
        <f>ROUND(3.183*0.95,2)</f>
        <v>3.02</v>
      </c>
      <c r="K194" s="43">
        <f t="shared" si="212"/>
        <v>236.56</v>
      </c>
      <c r="L194" s="44">
        <f t="shared" si="213"/>
        <v>52.043199999999999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583.91540999999995</v>
      </c>
      <c r="P194" s="45">
        <f t="shared" si="160"/>
        <v>23.1</v>
      </c>
      <c r="Q194" s="44">
        <f t="shared" si="216"/>
        <v>607.01540999999997</v>
      </c>
      <c r="R194" s="44">
        <f t="shared" si="217"/>
        <v>607.01666666666665</v>
      </c>
      <c r="S194" s="44">
        <f t="shared" si="218"/>
        <v>121.40333333333332</v>
      </c>
      <c r="T194" s="65">
        <f t="shared" si="219"/>
        <v>728.42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62.66</v>
      </c>
      <c r="I195" s="44">
        <f t="shared" si="211"/>
        <v>15.67</v>
      </c>
      <c r="J195" s="44">
        <f>ROUND((3.183+1)*0.95,2)</f>
        <v>3.97</v>
      </c>
      <c r="K195" s="43">
        <f t="shared" si="212"/>
        <v>310.97000000000003</v>
      </c>
      <c r="L195" s="44">
        <f t="shared" si="213"/>
        <v>68.41340000000001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767.59183500000006</v>
      </c>
      <c r="P195" s="45">
        <f t="shared" si="160"/>
        <v>30.37</v>
      </c>
      <c r="Q195" s="44">
        <f t="shared" si="216"/>
        <v>797.96183500000006</v>
      </c>
      <c r="R195" s="44">
        <f t="shared" si="217"/>
        <v>797.95833333333326</v>
      </c>
      <c r="S195" s="44">
        <f t="shared" si="218"/>
        <v>159.59166666666667</v>
      </c>
      <c r="T195" s="65">
        <f t="shared" si="219"/>
        <v>957.55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62.66</v>
      </c>
      <c r="I196" s="44">
        <f t="shared" si="211"/>
        <v>15.67</v>
      </c>
      <c r="J196" s="44">
        <f>ROUND((4.183+1)*0.95,2)</f>
        <v>4.92</v>
      </c>
      <c r="K196" s="43">
        <f t="shared" si="212"/>
        <v>385.38</v>
      </c>
      <c r="L196" s="44">
        <f t="shared" si="213"/>
        <v>84.783599999999993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951.26825999999983</v>
      </c>
      <c r="P196" s="45">
        <f t="shared" si="160"/>
        <v>37.64</v>
      </c>
      <c r="Q196" s="44">
        <f t="shared" si="216"/>
        <v>988.90825999999981</v>
      </c>
      <c r="R196" s="44">
        <f t="shared" si="217"/>
        <v>988.90833333333342</v>
      </c>
      <c r="S196" s="44">
        <f t="shared" si="218"/>
        <v>197.78166666666667</v>
      </c>
      <c r="T196" s="65">
        <f t="shared" si="219"/>
        <v>1186.69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62.66</v>
      </c>
      <c r="I197" s="44">
        <f t="shared" si="211"/>
        <v>15.67</v>
      </c>
      <c r="J197" s="44">
        <f>ROUND((5.183+1)*0.95,2)</f>
        <v>5.87</v>
      </c>
      <c r="K197" s="43">
        <f t="shared" si="212"/>
        <v>459.8</v>
      </c>
      <c r="L197" s="44">
        <f t="shared" si="213"/>
        <v>101.15600000000001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1134.9568850000001</v>
      </c>
      <c r="P197" s="45">
        <f t="shared" si="160"/>
        <v>44.91</v>
      </c>
      <c r="Q197" s="44">
        <f t="shared" si="216"/>
        <v>1179.8668850000001</v>
      </c>
      <c r="R197" s="44">
        <f t="shared" si="217"/>
        <v>1179.8666666666666</v>
      </c>
      <c r="S197" s="44">
        <f t="shared" si="218"/>
        <v>235.97333333333333</v>
      </c>
      <c r="T197" s="65">
        <f t="shared" si="219"/>
        <v>1415.84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62.66</v>
      </c>
      <c r="I198" s="44">
        <f t="shared" si="211"/>
        <v>15.67</v>
      </c>
      <c r="J198" s="44">
        <f>ROUND((6.183+1)*0.95,2)</f>
        <v>6.82</v>
      </c>
      <c r="K198" s="43">
        <f t="shared" si="212"/>
        <v>534.21</v>
      </c>
      <c r="L198" s="44">
        <f t="shared" si="213"/>
        <v>117.5262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1318.6333099999999</v>
      </c>
      <c r="P198" s="45">
        <f t="shared" si="160"/>
        <v>52.17</v>
      </c>
      <c r="Q198" s="44">
        <f t="shared" si="216"/>
        <v>1370.80331</v>
      </c>
      <c r="R198" s="44">
        <f t="shared" si="217"/>
        <v>1370.8</v>
      </c>
      <c r="S198" s="44">
        <f t="shared" si="218"/>
        <v>274.16000000000003</v>
      </c>
      <c r="T198" s="65">
        <f t="shared" si="219"/>
        <v>1644.96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62.66</v>
      </c>
      <c r="I199" s="44">
        <f t="shared" si="211"/>
        <v>15.67</v>
      </c>
      <c r="J199" s="44">
        <f>ROUND((7.183+1)*0.95,2)</f>
        <v>7.77</v>
      </c>
      <c r="K199" s="43">
        <f t="shared" si="212"/>
        <v>608.62</v>
      </c>
      <c r="L199" s="44">
        <f t="shared" si="213"/>
        <v>133.8964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1502.309735</v>
      </c>
      <c r="P199" s="45">
        <f t="shared" si="160"/>
        <v>59.44</v>
      </c>
      <c r="Q199" s="44">
        <f t="shared" si="216"/>
        <v>1561.7497350000001</v>
      </c>
      <c r="R199" s="44">
        <f t="shared" si="217"/>
        <v>1561.75</v>
      </c>
      <c r="S199" s="44">
        <f t="shared" si="218"/>
        <v>312.34999999999997</v>
      </c>
      <c r="T199" s="65">
        <f t="shared" si="219"/>
        <v>1874.1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62.66</v>
      </c>
      <c r="I201" s="44">
        <f t="shared" ref="I201:I210" si="221">ROUND(H201*$I$10,2)</f>
        <v>15.67</v>
      </c>
      <c r="J201" s="44">
        <f>ROUND(0.167*0.95,2)</f>
        <v>0.16</v>
      </c>
      <c r="K201" s="43">
        <f t="shared" ref="K201:K210" si="222">ROUND((H201+I201)*J201,2)</f>
        <v>12.53</v>
      </c>
      <c r="L201" s="44">
        <f t="shared" ref="L201:L210" si="223">(K201*$L$10)</f>
        <v>2.7565999999999997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30.932279999999999</v>
      </c>
      <c r="P201" s="45">
        <f t="shared" si="160"/>
        <v>1.22</v>
      </c>
      <c r="Q201" s="44">
        <f t="shared" ref="Q201:Q210" si="226">SUM(O201+P201)</f>
        <v>32.152279999999998</v>
      </c>
      <c r="R201" s="44">
        <f t="shared" ref="R201:R210" si="227">+T201-S201</f>
        <v>32.15</v>
      </c>
      <c r="S201" s="44">
        <f t="shared" ref="S201:S210" si="228">+T201/6</f>
        <v>6.43</v>
      </c>
      <c r="T201" s="65">
        <f t="shared" ref="T201:T210" si="229">ROUND(Q201*$T$10,2)</f>
        <v>38.58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62.66</v>
      </c>
      <c r="I202" s="44">
        <f t="shared" si="221"/>
        <v>15.67</v>
      </c>
      <c r="J202" s="44">
        <f>ROUND(0.3*0.95,2)</f>
        <v>0.28999999999999998</v>
      </c>
      <c r="K202" s="43">
        <f t="shared" si="222"/>
        <v>22.72</v>
      </c>
      <c r="L202" s="44">
        <f t="shared" si="223"/>
        <v>4.9984000000000002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56.076194999999998</v>
      </c>
      <c r="P202" s="45">
        <f t="shared" si="160"/>
        <v>2.2200000000000002</v>
      </c>
      <c r="Q202" s="44">
        <f t="shared" si="226"/>
        <v>58.296194999999997</v>
      </c>
      <c r="R202" s="44">
        <f t="shared" si="227"/>
        <v>58.3</v>
      </c>
      <c r="S202" s="44">
        <f t="shared" si="228"/>
        <v>11.659999999999998</v>
      </c>
      <c r="T202" s="65">
        <f t="shared" si="229"/>
        <v>69.959999999999994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62.66</v>
      </c>
      <c r="I203" s="44">
        <f t="shared" si="221"/>
        <v>15.67</v>
      </c>
      <c r="J203" s="44">
        <f>ROUND(0.513*0.95,2)</f>
        <v>0.49</v>
      </c>
      <c r="K203" s="43">
        <f t="shared" si="222"/>
        <v>38.380000000000003</v>
      </c>
      <c r="L203" s="44">
        <f t="shared" si="223"/>
        <v>8.4436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94.738494999999986</v>
      </c>
      <c r="P203" s="45">
        <f t="shared" si="160"/>
        <v>3.75</v>
      </c>
      <c r="Q203" s="44">
        <f t="shared" si="226"/>
        <v>98.488494999999986</v>
      </c>
      <c r="R203" s="44">
        <f t="shared" si="227"/>
        <v>98.49166666666666</v>
      </c>
      <c r="S203" s="44">
        <f t="shared" si="228"/>
        <v>19.698333333333334</v>
      </c>
      <c r="T203" s="65">
        <f t="shared" si="229"/>
        <v>118.19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62.66</v>
      </c>
      <c r="I204" s="44">
        <f t="shared" si="221"/>
        <v>15.67</v>
      </c>
      <c r="J204" s="44">
        <f>ROUND(0.75*0.95,2)</f>
        <v>0.71</v>
      </c>
      <c r="K204" s="43">
        <f t="shared" si="222"/>
        <v>55.61</v>
      </c>
      <c r="L204" s="44">
        <f t="shared" si="223"/>
        <v>12.2342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137.27190499999998</v>
      </c>
      <c r="P204" s="45">
        <f t="shared" si="160"/>
        <v>5.43</v>
      </c>
      <c r="Q204" s="44">
        <f t="shared" si="226"/>
        <v>142.70190499999998</v>
      </c>
      <c r="R204" s="44">
        <f t="shared" si="227"/>
        <v>142.70000000000002</v>
      </c>
      <c r="S204" s="44">
        <f t="shared" si="228"/>
        <v>28.540000000000003</v>
      </c>
      <c r="T204" s="65">
        <f t="shared" si="229"/>
        <v>171.24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62.66</v>
      </c>
      <c r="I205" s="44">
        <f t="shared" si="221"/>
        <v>15.67</v>
      </c>
      <c r="J205" s="44">
        <f>ROUND(1.367*0.95,2)</f>
        <v>1.3</v>
      </c>
      <c r="K205" s="43">
        <f t="shared" si="222"/>
        <v>101.83</v>
      </c>
      <c r="L205" s="44">
        <f t="shared" si="223"/>
        <v>22.4026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251.35374999999996</v>
      </c>
      <c r="P205" s="45">
        <f t="shared" si="160"/>
        <v>9.9499999999999993</v>
      </c>
      <c r="Q205" s="44">
        <f t="shared" si="226"/>
        <v>261.30374999999998</v>
      </c>
      <c r="R205" s="44">
        <f t="shared" si="227"/>
        <v>261.3</v>
      </c>
      <c r="S205" s="44">
        <f t="shared" si="228"/>
        <v>52.26</v>
      </c>
      <c r="T205" s="65">
        <f t="shared" si="229"/>
        <v>313.56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62.66</v>
      </c>
      <c r="I206" s="44">
        <f t="shared" si="221"/>
        <v>15.67</v>
      </c>
      <c r="J206" s="44">
        <f>ROUND((1.367+0.6)*0.95,2)</f>
        <v>1.87</v>
      </c>
      <c r="K206" s="43">
        <f t="shared" si="222"/>
        <v>146.47999999999999</v>
      </c>
      <c r="L206" s="44">
        <f t="shared" si="223"/>
        <v>32.2256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361.56448499999999</v>
      </c>
      <c r="P206" s="45">
        <f t="shared" si="160"/>
        <v>14.31</v>
      </c>
      <c r="Q206" s="44">
        <f t="shared" si="226"/>
        <v>375.87448499999999</v>
      </c>
      <c r="R206" s="44">
        <f t="shared" si="227"/>
        <v>375.875</v>
      </c>
      <c r="S206" s="44">
        <f t="shared" si="228"/>
        <v>75.174999999999997</v>
      </c>
      <c r="T206" s="65">
        <f t="shared" si="229"/>
        <v>451.05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62.66</v>
      </c>
      <c r="I207" s="44">
        <f t="shared" si="221"/>
        <v>15.67</v>
      </c>
      <c r="J207" s="44">
        <f>ROUND((1.967+0.6)*0.95,2)</f>
        <v>2.44</v>
      </c>
      <c r="K207" s="43">
        <f t="shared" si="222"/>
        <v>191.13</v>
      </c>
      <c r="L207" s="44">
        <f t="shared" si="223"/>
        <v>42.0486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471.77521999999999</v>
      </c>
      <c r="P207" s="45">
        <f t="shared" si="160"/>
        <v>18.670000000000002</v>
      </c>
      <c r="Q207" s="44">
        <f t="shared" si="226"/>
        <v>490.44522000000001</v>
      </c>
      <c r="R207" s="44">
        <f t="shared" si="227"/>
        <v>490.44166666666666</v>
      </c>
      <c r="S207" s="44">
        <f t="shared" si="228"/>
        <v>98.088333333333324</v>
      </c>
      <c r="T207" s="65">
        <f t="shared" si="229"/>
        <v>588.53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62.66</v>
      </c>
      <c r="I208" s="44">
        <f t="shared" si="221"/>
        <v>15.67</v>
      </c>
      <c r="J208" s="44">
        <f>ROUND((2.567+0.6)*0.95,2)</f>
        <v>3.01</v>
      </c>
      <c r="K208" s="43">
        <f t="shared" si="222"/>
        <v>235.77</v>
      </c>
      <c r="L208" s="44">
        <f t="shared" si="223"/>
        <v>51.869400000000006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581.97375499999998</v>
      </c>
      <c r="P208" s="45">
        <f t="shared" si="160"/>
        <v>23.03</v>
      </c>
      <c r="Q208" s="44">
        <f t="shared" si="226"/>
        <v>605.00375499999996</v>
      </c>
      <c r="R208" s="44">
        <f t="shared" si="227"/>
        <v>605</v>
      </c>
      <c r="S208" s="44">
        <f t="shared" si="228"/>
        <v>121</v>
      </c>
      <c r="T208" s="65">
        <f t="shared" si="229"/>
        <v>726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62.66</v>
      </c>
      <c r="I209" s="44">
        <f t="shared" si="221"/>
        <v>15.67</v>
      </c>
      <c r="J209" s="44">
        <f>ROUND((3.167+0.6)*0.95,2)</f>
        <v>3.58</v>
      </c>
      <c r="K209" s="43">
        <f t="shared" si="222"/>
        <v>280.42</v>
      </c>
      <c r="L209" s="44">
        <f t="shared" si="223"/>
        <v>61.692400000000006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692.18448999999998</v>
      </c>
      <c r="P209" s="45">
        <f t="shared" si="160"/>
        <v>27.39</v>
      </c>
      <c r="Q209" s="44">
        <f t="shared" si="226"/>
        <v>719.57448999999997</v>
      </c>
      <c r="R209" s="44">
        <f t="shared" si="227"/>
        <v>719.57500000000005</v>
      </c>
      <c r="S209" s="44">
        <f t="shared" si="228"/>
        <v>143.91499999999999</v>
      </c>
      <c r="T209" s="65">
        <f t="shared" si="229"/>
        <v>863.49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62.66</v>
      </c>
      <c r="I210" s="44">
        <f t="shared" si="221"/>
        <v>15.67</v>
      </c>
      <c r="J210" s="44">
        <f>ROUND((3.767+0.6)*0.95,2)</f>
        <v>4.1500000000000004</v>
      </c>
      <c r="K210" s="43">
        <f t="shared" si="222"/>
        <v>325.07</v>
      </c>
      <c r="L210" s="44">
        <f t="shared" si="223"/>
        <v>71.5154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802.3952250000001</v>
      </c>
      <c r="P210" s="45">
        <f t="shared" si="160"/>
        <v>31.75</v>
      </c>
      <c r="Q210" s="44">
        <f t="shared" si="226"/>
        <v>834.1452250000001</v>
      </c>
      <c r="R210" s="44">
        <f t="shared" si="227"/>
        <v>834.14166666666665</v>
      </c>
      <c r="S210" s="44">
        <f t="shared" si="228"/>
        <v>166.82833333333335</v>
      </c>
      <c r="T210" s="65">
        <f t="shared" si="229"/>
        <v>1000.97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62.66</v>
      </c>
      <c r="I212" s="44">
        <f t="shared" ref="I212:I240" si="231">ROUND(H212*$I$10,2)</f>
        <v>15.67</v>
      </c>
      <c r="J212" s="44">
        <f>ROUND(0.275*0.95,2)</f>
        <v>0.26</v>
      </c>
      <c r="K212" s="43">
        <f t="shared" ref="K212:K240" si="232">ROUND((H212+I212)*J212,2)</f>
        <v>20.37</v>
      </c>
      <c r="L212" s="44">
        <f t="shared" ref="L212:L244" si="233">(K212*$L$10)</f>
        <v>4.4813999999999998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50.27563</v>
      </c>
      <c r="P212" s="45">
        <f t="shared" si="160"/>
        <v>1.99</v>
      </c>
      <c r="Q212" s="44">
        <f t="shared" ref="Q212:Q240" si="236">SUM(O212+P212)</f>
        <v>52.265630000000002</v>
      </c>
      <c r="R212" s="44">
        <f t="shared" ref="R212:R240" si="237">+T212-S212</f>
        <v>52.266666666666666</v>
      </c>
      <c r="S212" s="44">
        <f t="shared" ref="S212:S240" si="238">+T212/6</f>
        <v>10.453333333333333</v>
      </c>
      <c r="T212" s="65">
        <f t="shared" ref="T212:T271" si="239">ROUND(Q212*$T$10,2)</f>
        <v>62.72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62.66</v>
      </c>
      <c r="I213" s="44">
        <f t="shared" si="231"/>
        <v>15.67</v>
      </c>
      <c r="J213" s="44">
        <f>ROUND(0.441*0.95,2)</f>
        <v>0.42</v>
      </c>
      <c r="K213" s="43">
        <f t="shared" si="232"/>
        <v>32.9</v>
      </c>
      <c r="L213" s="44">
        <f t="shared" si="233"/>
        <v>7.2379999999999995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81.207909999999984</v>
      </c>
      <c r="P213" s="45">
        <f t="shared" si="160"/>
        <v>3.21</v>
      </c>
      <c r="Q213" s="44">
        <f t="shared" si="236"/>
        <v>84.417909999999978</v>
      </c>
      <c r="R213" s="44">
        <f t="shared" si="237"/>
        <v>84.416666666666657</v>
      </c>
      <c r="S213" s="44">
        <f t="shared" si="238"/>
        <v>16.883333333333333</v>
      </c>
      <c r="T213" s="65">
        <f t="shared" si="239"/>
        <v>101.3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62.66</v>
      </c>
      <c r="I214" s="44">
        <f t="shared" si="231"/>
        <v>15.67</v>
      </c>
      <c r="J214" s="44">
        <f>ROUND(0.708*0.95,2)</f>
        <v>0.67</v>
      </c>
      <c r="K214" s="43">
        <f t="shared" si="232"/>
        <v>52.48</v>
      </c>
      <c r="L214" s="44">
        <f t="shared" si="233"/>
        <v>11.545599999999999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129.54188500000001</v>
      </c>
      <c r="P214" s="45">
        <f t="shared" si="160"/>
        <v>5.13</v>
      </c>
      <c r="Q214" s="44">
        <f t="shared" si="236"/>
        <v>134.671885</v>
      </c>
      <c r="R214" s="44">
        <f t="shared" si="237"/>
        <v>134.67500000000001</v>
      </c>
      <c r="S214" s="44">
        <f t="shared" si="238"/>
        <v>26.935000000000002</v>
      </c>
      <c r="T214" s="65">
        <f t="shared" si="239"/>
        <v>161.61000000000001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62.66</v>
      </c>
      <c r="I215" s="44">
        <f t="shared" si="231"/>
        <v>15.67</v>
      </c>
      <c r="J215" s="44">
        <f>ROUND(1.358*0.95,2)</f>
        <v>1.29</v>
      </c>
      <c r="K215" s="43">
        <f t="shared" si="232"/>
        <v>101.05</v>
      </c>
      <c r="L215" s="44">
        <f t="shared" si="233"/>
        <v>22.230999999999998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249.42429499999997</v>
      </c>
      <c r="P215" s="45">
        <f t="shared" si="160"/>
        <v>9.8699999999999992</v>
      </c>
      <c r="Q215" s="44">
        <f t="shared" si="236"/>
        <v>259.29429499999998</v>
      </c>
      <c r="R215" s="44">
        <f t="shared" si="237"/>
        <v>259.29166666666663</v>
      </c>
      <c r="S215" s="44">
        <f t="shared" si="238"/>
        <v>51.858333333333327</v>
      </c>
      <c r="T215" s="65">
        <f t="shared" si="239"/>
        <v>311.14999999999998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62.66</v>
      </c>
      <c r="I216" s="44">
        <f t="shared" si="231"/>
        <v>15.67</v>
      </c>
      <c r="J216" s="44">
        <f>ROUND(2.608*0.95,2)</f>
        <v>2.48</v>
      </c>
      <c r="K216" s="43">
        <f t="shared" si="232"/>
        <v>194.26</v>
      </c>
      <c r="L216" s="44">
        <f t="shared" si="233"/>
        <v>42.737200000000001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479.50523999999996</v>
      </c>
      <c r="P216" s="45">
        <f t="shared" si="160"/>
        <v>18.97</v>
      </c>
      <c r="Q216" s="44">
        <f t="shared" si="236"/>
        <v>498.47523999999999</v>
      </c>
      <c r="R216" s="44">
        <f t="shared" si="237"/>
        <v>498.47499999999997</v>
      </c>
      <c r="S216" s="44">
        <f t="shared" si="238"/>
        <v>99.694999999999993</v>
      </c>
      <c r="T216" s="65">
        <f t="shared" si="239"/>
        <v>598.16999999999996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62.66</v>
      </c>
      <c r="I217" s="44">
        <f t="shared" si="231"/>
        <v>15.67</v>
      </c>
      <c r="J217" s="44">
        <f>ROUND((2.608+0.9)*0.95,2)</f>
        <v>3.33</v>
      </c>
      <c r="K217" s="43">
        <f t="shared" si="232"/>
        <v>260.83999999999997</v>
      </c>
      <c r="L217" s="44">
        <f t="shared" si="233"/>
        <v>57.384799999999991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643.85051499999997</v>
      </c>
      <c r="P217" s="45">
        <f t="shared" si="160"/>
        <v>25.47</v>
      </c>
      <c r="Q217" s="44">
        <f t="shared" si="236"/>
        <v>669.320515</v>
      </c>
      <c r="R217" s="44">
        <f t="shared" si="237"/>
        <v>669.31666666666661</v>
      </c>
      <c r="S217" s="44">
        <f t="shared" si="238"/>
        <v>133.86333333333332</v>
      </c>
      <c r="T217" s="65">
        <f t="shared" si="239"/>
        <v>803.18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62.66</v>
      </c>
      <c r="I218" s="44">
        <f t="shared" si="231"/>
        <v>15.67</v>
      </c>
      <c r="J218" s="44">
        <f>ROUND((3.508+0.9)*0.95,2)</f>
        <v>4.1900000000000004</v>
      </c>
      <c r="K218" s="43">
        <f t="shared" si="232"/>
        <v>328.2</v>
      </c>
      <c r="L218" s="44">
        <f t="shared" si="233"/>
        <v>72.203999999999994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810.12524499999995</v>
      </c>
      <c r="P218" s="45">
        <f t="shared" si="160"/>
        <v>32.049999999999997</v>
      </c>
      <c r="Q218" s="44">
        <f t="shared" si="236"/>
        <v>842.1752449999999</v>
      </c>
      <c r="R218" s="44">
        <f t="shared" si="237"/>
        <v>842.17499999999995</v>
      </c>
      <c r="S218" s="44">
        <f t="shared" si="238"/>
        <v>168.435</v>
      </c>
      <c r="T218" s="65">
        <f t="shared" si="239"/>
        <v>1010.61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62.66</v>
      </c>
      <c r="I219" s="44">
        <f t="shared" si="231"/>
        <v>15.67</v>
      </c>
      <c r="J219" s="44">
        <f>ROUND((4.408+0.9)*0.95,2)</f>
        <v>5.04</v>
      </c>
      <c r="K219" s="43">
        <f t="shared" si="232"/>
        <v>394.78</v>
      </c>
      <c r="L219" s="44">
        <f t="shared" si="233"/>
        <v>86.851599999999991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974.47051999999996</v>
      </c>
      <c r="P219" s="45">
        <f t="shared" si="160"/>
        <v>38.56</v>
      </c>
      <c r="Q219" s="44">
        <f t="shared" si="236"/>
        <v>1013.03052</v>
      </c>
      <c r="R219" s="44">
        <f t="shared" si="237"/>
        <v>1013.0333333333334</v>
      </c>
      <c r="S219" s="44">
        <f t="shared" si="238"/>
        <v>202.60666666666668</v>
      </c>
      <c r="T219" s="65">
        <f t="shared" si="239"/>
        <v>1215.6400000000001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62.66</v>
      </c>
      <c r="I220" s="44">
        <f t="shared" si="231"/>
        <v>15.67</v>
      </c>
      <c r="J220" s="44">
        <f>ROUND((5.308+0.9)*0.95,2)</f>
        <v>5.9</v>
      </c>
      <c r="K220" s="43">
        <f t="shared" si="232"/>
        <v>462.15</v>
      </c>
      <c r="L220" s="44">
        <f t="shared" si="233"/>
        <v>101.673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1140.7574500000001</v>
      </c>
      <c r="P220" s="45">
        <f t="shared" si="160"/>
        <v>45.14</v>
      </c>
      <c r="Q220" s="44">
        <f t="shared" si="236"/>
        <v>1185.8974500000002</v>
      </c>
      <c r="R220" s="44">
        <f t="shared" si="237"/>
        <v>1185.8999999999999</v>
      </c>
      <c r="S220" s="44">
        <f t="shared" si="238"/>
        <v>237.17999999999998</v>
      </c>
      <c r="T220" s="65">
        <f t="shared" si="239"/>
        <v>1423.08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62.66</v>
      </c>
      <c r="I221" s="44">
        <f t="shared" si="231"/>
        <v>15.67</v>
      </c>
      <c r="J221" s="44">
        <f>ROUND((6.208+0.9)*0.95,2)</f>
        <v>6.75</v>
      </c>
      <c r="K221" s="43">
        <f t="shared" si="232"/>
        <v>528.73</v>
      </c>
      <c r="L221" s="44">
        <f t="shared" si="233"/>
        <v>116.3206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1305.102725</v>
      </c>
      <c r="P221" s="45">
        <f t="shared" si="160"/>
        <v>51.64</v>
      </c>
      <c r="Q221" s="44">
        <f t="shared" si="236"/>
        <v>1356.7427250000001</v>
      </c>
      <c r="R221" s="44">
        <f t="shared" si="237"/>
        <v>1356.7416666666666</v>
      </c>
      <c r="S221" s="44">
        <f t="shared" si="238"/>
        <v>271.3483333333333</v>
      </c>
      <c r="T221" s="65">
        <f t="shared" si="239"/>
        <v>1628.09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62.66</v>
      </c>
      <c r="I222" s="44">
        <f t="shared" si="231"/>
        <v>15.67</v>
      </c>
      <c r="J222" s="44">
        <f>ROUND(0.467*0.95,2)</f>
        <v>0.44</v>
      </c>
      <c r="K222" s="43">
        <f t="shared" si="232"/>
        <v>34.47</v>
      </c>
      <c r="L222" s="44">
        <f t="shared" si="233"/>
        <v>7.5834000000000001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85.07902</v>
      </c>
      <c r="P222" s="45">
        <f t="shared" si="160"/>
        <v>3.37</v>
      </c>
      <c r="Q222" s="44">
        <f t="shared" si="236"/>
        <v>88.449020000000004</v>
      </c>
      <c r="R222" s="44">
        <f t="shared" si="237"/>
        <v>88.45</v>
      </c>
      <c r="S222" s="44">
        <f t="shared" si="238"/>
        <v>17.690000000000001</v>
      </c>
      <c r="T222" s="65">
        <f t="shared" si="239"/>
        <v>106.14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59.72</v>
      </c>
      <c r="I223" s="44">
        <f t="shared" si="231"/>
        <v>14.93</v>
      </c>
      <c r="J223" s="44">
        <f>ROUND(1.065*0.95,2)</f>
        <v>1.01</v>
      </c>
      <c r="K223" s="43">
        <f t="shared" si="232"/>
        <v>75.400000000000006</v>
      </c>
      <c r="L223" s="44">
        <f t="shared" si="233"/>
        <v>16.588000000000001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190.75135499999999</v>
      </c>
      <c r="P223" s="45">
        <f t="shared" si="160"/>
        <v>7.73</v>
      </c>
      <c r="Q223" s="44">
        <f t="shared" si="236"/>
        <v>198.48135499999998</v>
      </c>
      <c r="R223" s="44">
        <f t="shared" si="237"/>
        <v>198.48333333333335</v>
      </c>
      <c r="S223" s="44">
        <f t="shared" si="238"/>
        <v>39.696666666666665</v>
      </c>
      <c r="T223" s="65">
        <f t="shared" si="239"/>
        <v>238.18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59.72</v>
      </c>
      <c r="I224" s="44">
        <f t="shared" si="231"/>
        <v>14.93</v>
      </c>
      <c r="J224" s="44">
        <f>ROUND(0.83*0.95,2)</f>
        <v>0.79</v>
      </c>
      <c r="K224" s="43">
        <f t="shared" si="232"/>
        <v>58.97</v>
      </c>
      <c r="L224" s="44">
        <f t="shared" si="233"/>
        <v>12.9734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149.19394500000001</v>
      </c>
      <c r="P224" s="45">
        <f t="shared" si="160"/>
        <v>6.04</v>
      </c>
      <c r="Q224" s="44">
        <f t="shared" si="236"/>
        <v>155.23394500000001</v>
      </c>
      <c r="R224" s="44">
        <f t="shared" si="237"/>
        <v>155.23333333333335</v>
      </c>
      <c r="S224" s="44">
        <f t="shared" si="238"/>
        <v>31.046666666666667</v>
      </c>
      <c r="T224" s="65">
        <f t="shared" si="239"/>
        <v>186.28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60.7</v>
      </c>
      <c r="I225" s="44">
        <f t="shared" si="231"/>
        <v>15.18</v>
      </c>
      <c r="J225" s="223">
        <f>ROUND((0.83+0.415)*0.95,2)</f>
        <v>1.18</v>
      </c>
      <c r="K225" s="43">
        <f t="shared" si="232"/>
        <v>89.54</v>
      </c>
      <c r="L225" s="44">
        <f t="shared" si="233"/>
        <v>19.698800000000002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224.62568999999999</v>
      </c>
      <c r="P225" s="45">
        <f t="shared" ref="P225:P271" si="240">ROUND(J225*$P$10,2)</f>
        <v>9.0299999999999994</v>
      </c>
      <c r="Q225" s="44">
        <f t="shared" si="236"/>
        <v>233.65568999999999</v>
      </c>
      <c r="R225" s="44">
        <f t="shared" si="237"/>
        <v>233.65833333333333</v>
      </c>
      <c r="S225" s="44">
        <f t="shared" si="238"/>
        <v>46.731666666666662</v>
      </c>
      <c r="T225" s="65">
        <f t="shared" si="239"/>
        <v>280.39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59.72</v>
      </c>
      <c r="I226" s="44">
        <f t="shared" si="231"/>
        <v>14.93</v>
      </c>
      <c r="J226" s="44">
        <f>ROUND(0.523*0.95,2)</f>
        <v>0.5</v>
      </c>
      <c r="K226" s="43">
        <f t="shared" si="232"/>
        <v>37.33</v>
      </c>
      <c r="L226" s="44">
        <f t="shared" si="233"/>
        <v>8.2126000000000001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94.43535</v>
      </c>
      <c r="P226" s="45">
        <f t="shared" si="240"/>
        <v>3.83</v>
      </c>
      <c r="Q226" s="44">
        <f t="shared" si="236"/>
        <v>98.265349999999998</v>
      </c>
      <c r="R226" s="44">
        <f t="shared" si="237"/>
        <v>98.266666666666666</v>
      </c>
      <c r="S226" s="44">
        <f t="shared" si="238"/>
        <v>19.653333333333332</v>
      </c>
      <c r="T226" s="65">
        <f t="shared" si="239"/>
        <v>117.92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59.72</v>
      </c>
      <c r="I227" s="44">
        <f t="shared" si="231"/>
        <v>14.93</v>
      </c>
      <c r="J227" s="44">
        <f>ROUND((0.523+1.138)*0.95,2)</f>
        <v>1.58</v>
      </c>
      <c r="K227" s="43">
        <f t="shared" si="232"/>
        <v>117.95</v>
      </c>
      <c r="L227" s="44">
        <f t="shared" si="233"/>
        <v>25.949000000000002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298.40009000000003</v>
      </c>
      <c r="P227" s="45">
        <f t="shared" si="240"/>
        <v>12.09</v>
      </c>
      <c r="Q227" s="44">
        <f t="shared" si="236"/>
        <v>310.49009000000001</v>
      </c>
      <c r="R227" s="44">
        <f t="shared" si="237"/>
        <v>310.49166666666667</v>
      </c>
      <c r="S227" s="44">
        <f t="shared" si="238"/>
        <v>62.098333333333329</v>
      </c>
      <c r="T227" s="65">
        <f t="shared" si="239"/>
        <v>372.59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59.72</v>
      </c>
      <c r="I228" s="44">
        <f t="shared" si="231"/>
        <v>14.93</v>
      </c>
      <c r="J228" s="44">
        <f>ROUND(0.668*0.95,2)</f>
        <v>0.63</v>
      </c>
      <c r="K228" s="43">
        <f t="shared" si="232"/>
        <v>47.03</v>
      </c>
      <c r="L228" s="44">
        <f t="shared" si="233"/>
        <v>10.3466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118.981465</v>
      </c>
      <c r="P228" s="45">
        <f t="shared" si="240"/>
        <v>4.82</v>
      </c>
      <c r="Q228" s="44">
        <f t="shared" si="236"/>
        <v>123.80146500000001</v>
      </c>
      <c r="R228" s="44">
        <f t="shared" si="237"/>
        <v>123.8</v>
      </c>
      <c r="S228" s="44">
        <f t="shared" si="238"/>
        <v>24.76</v>
      </c>
      <c r="T228" s="65">
        <f t="shared" si="239"/>
        <v>148.56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59.72</v>
      </c>
      <c r="I229" s="44">
        <f t="shared" si="231"/>
        <v>14.93</v>
      </c>
      <c r="J229" s="44">
        <f>ROUND(1.18*0.95,2)</f>
        <v>1.1200000000000001</v>
      </c>
      <c r="K229" s="43">
        <f t="shared" si="232"/>
        <v>83.61</v>
      </c>
      <c r="L229" s="44">
        <f t="shared" si="233"/>
        <v>18.394200000000001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211.52395999999999</v>
      </c>
      <c r="P229" s="45">
        <f t="shared" si="240"/>
        <v>8.57</v>
      </c>
      <c r="Q229" s="44">
        <f t="shared" si="236"/>
        <v>220.09395999999998</v>
      </c>
      <c r="R229" s="44">
        <f t="shared" si="237"/>
        <v>220.09166666666667</v>
      </c>
      <c r="S229" s="44">
        <f t="shared" si="238"/>
        <v>44.018333333333338</v>
      </c>
      <c r="T229" s="65">
        <f t="shared" si="239"/>
        <v>264.11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59.72</v>
      </c>
      <c r="I230" s="44">
        <f t="shared" si="231"/>
        <v>14.93</v>
      </c>
      <c r="J230" s="44">
        <f>ROUND(0.333*0.95,2)</f>
        <v>0.32</v>
      </c>
      <c r="K230" s="43">
        <f t="shared" si="232"/>
        <v>23.89</v>
      </c>
      <c r="L230" s="44">
        <f t="shared" si="233"/>
        <v>5.2557999999999998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60.437159999999999</v>
      </c>
      <c r="P230" s="45">
        <f t="shared" si="240"/>
        <v>2.4500000000000002</v>
      </c>
      <c r="Q230" s="44">
        <f t="shared" si="236"/>
        <v>62.887160000000002</v>
      </c>
      <c r="R230" s="44">
        <f t="shared" si="237"/>
        <v>62.883333333333326</v>
      </c>
      <c r="S230" s="44">
        <f t="shared" si="238"/>
        <v>12.576666666666666</v>
      </c>
      <c r="T230" s="65">
        <f t="shared" si="239"/>
        <v>75.459999999999994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59.72</v>
      </c>
      <c r="I231" s="44">
        <f t="shared" si="231"/>
        <v>14.93</v>
      </c>
      <c r="J231" s="44">
        <f>ROUND(2.18*0.95,2)</f>
        <v>2.0699999999999998</v>
      </c>
      <c r="K231" s="43">
        <f t="shared" si="232"/>
        <v>154.53</v>
      </c>
      <c r="L231" s="44">
        <f t="shared" si="233"/>
        <v>33.996600000000001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390.94258499999995</v>
      </c>
      <c r="P231" s="45">
        <f t="shared" si="240"/>
        <v>15.84</v>
      </c>
      <c r="Q231" s="44">
        <f t="shared" si="236"/>
        <v>406.78258499999993</v>
      </c>
      <c r="R231" s="44">
        <f t="shared" si="237"/>
        <v>406.7833333333333</v>
      </c>
      <c r="S231" s="44">
        <f t="shared" si="238"/>
        <v>81.356666666666669</v>
      </c>
      <c r="T231" s="65">
        <f t="shared" si="239"/>
        <v>488.14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59.72</v>
      </c>
      <c r="I232" s="44">
        <f t="shared" si="231"/>
        <v>14.93</v>
      </c>
      <c r="J232" s="44">
        <f>ROUND(0.833*0.95,2)</f>
        <v>0.79</v>
      </c>
      <c r="K232" s="43">
        <f t="shared" si="232"/>
        <v>58.97</v>
      </c>
      <c r="L232" s="44">
        <f t="shared" si="233"/>
        <v>12.9734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149.19394500000001</v>
      </c>
      <c r="P232" s="45">
        <f t="shared" si="240"/>
        <v>6.04</v>
      </c>
      <c r="Q232" s="44">
        <f t="shared" si="236"/>
        <v>155.23394500000001</v>
      </c>
      <c r="R232" s="44">
        <f t="shared" si="237"/>
        <v>155.23333333333335</v>
      </c>
      <c r="S232" s="44">
        <f t="shared" si="238"/>
        <v>31.046666666666667</v>
      </c>
      <c r="T232" s="65">
        <f t="shared" si="239"/>
        <v>186.28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59.72</v>
      </c>
      <c r="I233" s="44">
        <f t="shared" si="231"/>
        <v>14.93</v>
      </c>
      <c r="J233" s="44">
        <f>ROUND(0.13*0.95,2)</f>
        <v>0.12</v>
      </c>
      <c r="K233" s="43">
        <f t="shared" si="232"/>
        <v>8.9600000000000009</v>
      </c>
      <c r="L233" s="44">
        <f t="shared" si="233"/>
        <v>1.9712000000000003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22.665459999999999</v>
      </c>
      <c r="P233" s="45">
        <f t="shared" si="240"/>
        <v>0.92</v>
      </c>
      <c r="Q233" s="44">
        <f t="shared" si="236"/>
        <v>23.585460000000001</v>
      </c>
      <c r="R233" s="44">
        <f t="shared" si="237"/>
        <v>23.583333333333336</v>
      </c>
      <c r="S233" s="44">
        <f t="shared" si="238"/>
        <v>4.7166666666666668</v>
      </c>
      <c r="T233" s="65">
        <f t="shared" si="239"/>
        <v>28.3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59.72</v>
      </c>
      <c r="I234" s="44">
        <f t="shared" si="231"/>
        <v>14.93</v>
      </c>
      <c r="J234" s="44">
        <f>ROUND(0.05*0.95,2)</f>
        <v>0.05</v>
      </c>
      <c r="K234" s="43">
        <f t="shared" si="232"/>
        <v>3.73</v>
      </c>
      <c r="L234" s="44">
        <f t="shared" si="233"/>
        <v>0.8206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9.4398749999999989</v>
      </c>
      <c r="P234" s="45">
        <f t="shared" si="240"/>
        <v>0.38</v>
      </c>
      <c r="Q234" s="44">
        <f t="shared" si="236"/>
        <v>9.8198749999999997</v>
      </c>
      <c r="R234" s="44">
        <f t="shared" si="237"/>
        <v>9.8166666666666664</v>
      </c>
      <c r="S234" s="44">
        <f t="shared" si="238"/>
        <v>1.9633333333333332</v>
      </c>
      <c r="T234" s="65">
        <f t="shared" si="239"/>
        <v>11.78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56.78</v>
      </c>
      <c r="I235" s="44">
        <f t="shared" si="231"/>
        <v>14.2</v>
      </c>
      <c r="J235" s="44">
        <f>ROUND(0.45*0.95,2)</f>
        <v>0.43</v>
      </c>
      <c r="K235" s="43">
        <f t="shared" si="232"/>
        <v>30.52</v>
      </c>
      <c r="L235" s="44">
        <f t="shared" si="233"/>
        <v>6.7144000000000004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79.282165000000006</v>
      </c>
      <c r="P235" s="45">
        <f t="shared" si="240"/>
        <v>3.29</v>
      </c>
      <c r="Q235" s="44">
        <f t="shared" si="236"/>
        <v>82.572165000000012</v>
      </c>
      <c r="R235" s="44">
        <f t="shared" si="237"/>
        <v>82.575000000000003</v>
      </c>
      <c r="S235" s="44">
        <f t="shared" si="238"/>
        <v>16.515000000000001</v>
      </c>
      <c r="T235" s="65">
        <f t="shared" si="239"/>
        <v>99.09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56.78</v>
      </c>
      <c r="I236" s="44">
        <f t="shared" si="231"/>
        <v>14.2</v>
      </c>
      <c r="J236" s="44">
        <f>ROUND(0.54*0.95,2)</f>
        <v>0.51</v>
      </c>
      <c r="K236" s="43">
        <f t="shared" si="232"/>
        <v>36.200000000000003</v>
      </c>
      <c r="L236" s="44">
        <f t="shared" si="233"/>
        <v>7.9640000000000004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94.034604999999999</v>
      </c>
      <c r="P236" s="45">
        <f t="shared" si="240"/>
        <v>3.9</v>
      </c>
      <c r="Q236" s="44">
        <f t="shared" si="236"/>
        <v>97.934605000000005</v>
      </c>
      <c r="R236" s="44">
        <f t="shared" si="237"/>
        <v>97.933333333333337</v>
      </c>
      <c r="S236" s="44">
        <f t="shared" si="238"/>
        <v>19.586666666666666</v>
      </c>
      <c r="T236" s="65">
        <f t="shared" si="239"/>
        <v>117.52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59.72</v>
      </c>
      <c r="I237" s="44">
        <f t="shared" si="231"/>
        <v>14.93</v>
      </c>
      <c r="J237" s="44">
        <f>ROUND(0.26*0.95,2)</f>
        <v>0.25</v>
      </c>
      <c r="K237" s="43">
        <f t="shared" si="232"/>
        <v>18.66</v>
      </c>
      <c r="L237" s="44">
        <f t="shared" si="233"/>
        <v>4.1052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47.211574999999996</v>
      </c>
      <c r="P237" s="45">
        <f t="shared" si="240"/>
        <v>1.91</v>
      </c>
      <c r="Q237" s="44">
        <f t="shared" si="236"/>
        <v>49.121574999999993</v>
      </c>
      <c r="R237" s="44">
        <f t="shared" si="237"/>
        <v>49.125</v>
      </c>
      <c r="S237" s="44">
        <f t="shared" si="238"/>
        <v>9.8250000000000011</v>
      </c>
      <c r="T237" s="65">
        <f t="shared" si="239"/>
        <v>58.95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59.72</v>
      </c>
      <c r="I238" s="44">
        <f t="shared" si="231"/>
        <v>14.93</v>
      </c>
      <c r="J238" s="44">
        <f>ROUND(0.16*0.95,2)</f>
        <v>0.15</v>
      </c>
      <c r="K238" s="43">
        <f t="shared" si="232"/>
        <v>11.2</v>
      </c>
      <c r="L238" s="44">
        <f t="shared" si="233"/>
        <v>2.464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28.331824999999998</v>
      </c>
      <c r="P238" s="45">
        <f t="shared" si="240"/>
        <v>1.1499999999999999</v>
      </c>
      <c r="Q238" s="44">
        <f t="shared" si="236"/>
        <v>29.481824999999997</v>
      </c>
      <c r="R238" s="44">
        <f t="shared" si="237"/>
        <v>29.483333333333334</v>
      </c>
      <c r="S238" s="44">
        <f t="shared" si="238"/>
        <v>5.8966666666666674</v>
      </c>
      <c r="T238" s="65">
        <f t="shared" si="239"/>
        <v>35.380000000000003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59.72</v>
      </c>
      <c r="I239" s="44">
        <f t="shared" si="231"/>
        <v>14.93</v>
      </c>
      <c r="J239" s="44">
        <f>ROUND(0.13*0.95,2)</f>
        <v>0.12</v>
      </c>
      <c r="K239" s="43">
        <f t="shared" si="232"/>
        <v>8.9600000000000009</v>
      </c>
      <c r="L239" s="44">
        <f t="shared" si="233"/>
        <v>1.9712000000000003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22.665459999999999</v>
      </c>
      <c r="P239" s="45">
        <f t="shared" si="240"/>
        <v>0.92</v>
      </c>
      <c r="Q239" s="44">
        <f t="shared" si="236"/>
        <v>23.585460000000001</v>
      </c>
      <c r="R239" s="44">
        <f t="shared" si="237"/>
        <v>23.583333333333336</v>
      </c>
      <c r="S239" s="44">
        <f t="shared" si="238"/>
        <v>4.7166666666666668</v>
      </c>
      <c r="T239" s="65">
        <f t="shared" si="239"/>
        <v>28.3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59.72</v>
      </c>
      <c r="I240" s="44">
        <f t="shared" si="231"/>
        <v>14.93</v>
      </c>
      <c r="J240" s="44">
        <f>ROUND(0.17*0.95,2)</f>
        <v>0.16</v>
      </c>
      <c r="K240" s="43">
        <f t="shared" si="232"/>
        <v>11.94</v>
      </c>
      <c r="L240" s="44">
        <f t="shared" si="233"/>
        <v>2.6267999999999998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30.212479999999999</v>
      </c>
      <c r="P240" s="45">
        <f t="shared" si="240"/>
        <v>1.22</v>
      </c>
      <c r="Q240" s="44">
        <f t="shared" si="236"/>
        <v>31.432479999999998</v>
      </c>
      <c r="R240" s="44">
        <f t="shared" si="237"/>
        <v>31.433333333333334</v>
      </c>
      <c r="S240" s="44">
        <f t="shared" si="238"/>
        <v>6.2866666666666662</v>
      </c>
      <c r="T240" s="65">
        <f t="shared" si="239"/>
        <v>37.72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59.72</v>
      </c>
      <c r="I242" s="44">
        <f>ROUND(H242*$I$10,2)</f>
        <v>14.93</v>
      </c>
      <c r="J242" s="44">
        <f>ROUND(0.31*0.95,2)</f>
        <v>0.28999999999999998</v>
      </c>
      <c r="K242" s="43">
        <f>ROUND((H242+I242)*J242,2)</f>
        <v>21.65</v>
      </c>
      <c r="L242" s="44">
        <f t="shared" si="233"/>
        <v>4.7629999999999999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54.770794999999993</v>
      </c>
      <c r="P242" s="45">
        <f t="shared" si="240"/>
        <v>2.2200000000000002</v>
      </c>
      <c r="Q242" s="44">
        <f>SUM(O242+P242)</f>
        <v>56.990794999999991</v>
      </c>
      <c r="R242" s="44">
        <f t="shared" ref="R242:R244" si="247">+T242-S242</f>
        <v>56.991666666666667</v>
      </c>
      <c r="S242" s="44">
        <f t="shared" ref="S242:S244" si="248">+T242/6</f>
        <v>11.398333333333333</v>
      </c>
      <c r="T242" s="65">
        <f t="shared" si="239"/>
        <v>68.39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59.72</v>
      </c>
      <c r="I243" s="44">
        <f>ROUND(H243*$I$10,2)</f>
        <v>14.93</v>
      </c>
      <c r="J243" s="44">
        <f>ROUND(0.25*0.95,2)</f>
        <v>0.24</v>
      </c>
      <c r="K243" s="43">
        <f>ROUND((H243+I243)*J243,2)</f>
        <v>17.920000000000002</v>
      </c>
      <c r="L243" s="44">
        <f t="shared" si="233"/>
        <v>3.9424000000000006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45.330919999999999</v>
      </c>
      <c r="P243" s="45">
        <f t="shared" si="240"/>
        <v>1.84</v>
      </c>
      <c r="Q243" s="44">
        <f>SUM(O243+P243)</f>
        <v>47.170920000000002</v>
      </c>
      <c r="R243" s="44">
        <f t="shared" si="247"/>
        <v>47.174999999999997</v>
      </c>
      <c r="S243" s="44">
        <f t="shared" si="248"/>
        <v>9.4350000000000005</v>
      </c>
      <c r="T243" s="65">
        <f t="shared" si="239"/>
        <v>56.61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59.72</v>
      </c>
      <c r="I244" s="44">
        <f>ROUND(H244*$I$10,2)</f>
        <v>14.93</v>
      </c>
      <c r="J244" s="44">
        <f>ROUND(0.07*0.95,2)</f>
        <v>7.0000000000000007E-2</v>
      </c>
      <c r="K244" s="43">
        <f>ROUND((H244+I244)*J244,2)</f>
        <v>5.23</v>
      </c>
      <c r="L244" s="44">
        <f t="shared" si="233"/>
        <v>1.1506000000000001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13.225585000000001</v>
      </c>
      <c r="P244" s="45">
        <f t="shared" si="240"/>
        <v>0.54</v>
      </c>
      <c r="Q244" s="44">
        <f>SUM(O244+P244)</f>
        <v>13.765585000000002</v>
      </c>
      <c r="R244" s="44">
        <f t="shared" si="247"/>
        <v>13.766666666666666</v>
      </c>
      <c r="S244" s="44">
        <f t="shared" si="248"/>
        <v>2.7533333333333334</v>
      </c>
      <c r="T244" s="65">
        <f t="shared" si="239"/>
        <v>16.52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59.72</v>
      </c>
      <c r="I246" s="44">
        <f t="shared" ref="I246:I251" si="249">ROUND(H246*$I$10,2)</f>
        <v>14.93</v>
      </c>
      <c r="J246" s="44">
        <f>ROUND(2.713*0.95,2)</f>
        <v>2.58</v>
      </c>
      <c r="K246" s="43">
        <f t="shared" ref="K246:K251" si="250">ROUND((H246+I246)*J246,2)</f>
        <v>192.6</v>
      </c>
      <c r="L246" s="44">
        <f t="shared" ref="L246:L271" si="251">(K246*$L$10)</f>
        <v>42.372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487.25858999999997</v>
      </c>
      <c r="P246" s="45">
        <f t="shared" si="240"/>
        <v>19.739999999999998</v>
      </c>
      <c r="Q246" s="44">
        <f t="shared" ref="Q246:Q251" si="254">SUM(O246+P246)</f>
        <v>506.99858999999998</v>
      </c>
      <c r="R246" s="44">
        <f t="shared" ref="R246:R251" si="255">+T246-S246</f>
        <v>507</v>
      </c>
      <c r="S246" s="44">
        <f t="shared" ref="S246:S251" si="256">+T246/6</f>
        <v>101.39999999999999</v>
      </c>
      <c r="T246" s="65">
        <f t="shared" si="239"/>
        <v>608.4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58.74</v>
      </c>
      <c r="I247" s="44">
        <f t="shared" si="249"/>
        <v>14.69</v>
      </c>
      <c r="J247" s="44">
        <f>ROUND((2.713+1.357)*0.95,2)</f>
        <v>3.87</v>
      </c>
      <c r="K247" s="43">
        <f t="shared" si="250"/>
        <v>284.17</v>
      </c>
      <c r="L247" s="44">
        <f t="shared" si="251"/>
        <v>62.517400000000002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725.11728500000004</v>
      </c>
      <c r="P247" s="45">
        <f t="shared" si="240"/>
        <v>29.61</v>
      </c>
      <c r="Q247" s="44">
        <f t="shared" si="254"/>
        <v>754.72728500000005</v>
      </c>
      <c r="R247" s="44">
        <f t="shared" si="255"/>
        <v>754.72499999999991</v>
      </c>
      <c r="S247" s="44">
        <f t="shared" si="256"/>
        <v>150.94499999999999</v>
      </c>
      <c r="T247" s="65">
        <f t="shared" si="239"/>
        <v>905.67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66.58</v>
      </c>
      <c r="I248" s="44">
        <f t="shared" si="249"/>
        <v>16.649999999999999</v>
      </c>
      <c r="J248" s="44">
        <f>ROUND(2.992*0.95,2)</f>
        <v>2.84</v>
      </c>
      <c r="K248" s="43">
        <f t="shared" si="250"/>
        <v>236.37</v>
      </c>
      <c r="L248" s="44">
        <f t="shared" si="251"/>
        <v>52.001400000000004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566.08221999999989</v>
      </c>
      <c r="P248" s="45">
        <f t="shared" si="240"/>
        <v>21.73</v>
      </c>
      <c r="Q248" s="44">
        <f t="shared" si="254"/>
        <v>587.81221999999991</v>
      </c>
      <c r="R248" s="44">
        <f t="shared" si="255"/>
        <v>587.80833333333339</v>
      </c>
      <c r="S248" s="44">
        <f t="shared" si="256"/>
        <v>117.56166666666667</v>
      </c>
      <c r="T248" s="65">
        <f t="shared" si="239"/>
        <v>705.37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60.7</v>
      </c>
      <c r="I249" s="44">
        <f t="shared" si="249"/>
        <v>15.18</v>
      </c>
      <c r="J249" s="44">
        <f>ROUND((2.992+1.496)*0.95,2)</f>
        <v>4.26</v>
      </c>
      <c r="K249" s="43">
        <f t="shared" si="250"/>
        <v>323.25</v>
      </c>
      <c r="L249" s="44">
        <f t="shared" si="251"/>
        <v>71.114999999999995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810.93123000000003</v>
      </c>
      <c r="P249" s="45">
        <f t="shared" si="240"/>
        <v>32.590000000000003</v>
      </c>
      <c r="Q249" s="44">
        <f t="shared" si="254"/>
        <v>843.52123000000006</v>
      </c>
      <c r="R249" s="44">
        <f t="shared" si="255"/>
        <v>843.52499999999998</v>
      </c>
      <c r="S249" s="44">
        <f t="shared" si="256"/>
        <v>168.70500000000001</v>
      </c>
      <c r="T249" s="65">
        <f t="shared" si="239"/>
        <v>1012.23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56.78</v>
      </c>
      <c r="I250" s="44">
        <f t="shared" si="249"/>
        <v>14.2</v>
      </c>
      <c r="J250" s="44">
        <f>ROUND(0.575*0.95,2)</f>
        <v>0.55000000000000004</v>
      </c>
      <c r="K250" s="43">
        <f t="shared" si="250"/>
        <v>39.04</v>
      </c>
      <c r="L250" s="44">
        <f t="shared" si="251"/>
        <v>8.5887999999999991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101.410825</v>
      </c>
      <c r="P250" s="45">
        <f t="shared" si="240"/>
        <v>4.21</v>
      </c>
      <c r="Q250" s="44">
        <f t="shared" si="254"/>
        <v>105.620825</v>
      </c>
      <c r="R250" s="44">
        <f t="shared" si="255"/>
        <v>105.61666666666666</v>
      </c>
      <c r="S250" s="44">
        <f t="shared" si="256"/>
        <v>21.123333333333331</v>
      </c>
      <c r="T250" s="65">
        <f t="shared" si="239"/>
        <v>126.74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58.74</v>
      </c>
      <c r="I251" s="44">
        <f t="shared" si="249"/>
        <v>14.69</v>
      </c>
      <c r="J251" s="44">
        <f>ROUND(1.955*0.95,2)</f>
        <v>1.86</v>
      </c>
      <c r="K251" s="43">
        <f t="shared" si="250"/>
        <v>136.58000000000001</v>
      </c>
      <c r="L251" s="44">
        <f t="shared" si="251"/>
        <v>30.047600000000003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348.50863000000004</v>
      </c>
      <c r="P251" s="45">
        <f t="shared" si="240"/>
        <v>14.23</v>
      </c>
      <c r="Q251" s="44">
        <f t="shared" si="254"/>
        <v>362.73863000000006</v>
      </c>
      <c r="R251" s="44">
        <f t="shared" si="255"/>
        <v>362.74166666666667</v>
      </c>
      <c r="S251" s="44">
        <f t="shared" si="256"/>
        <v>72.548333333333332</v>
      </c>
      <c r="T251" s="65">
        <f t="shared" si="239"/>
        <v>435.29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66.58</v>
      </c>
      <c r="I253" s="44">
        <f t="shared" ref="I253:I256" si="257">ROUND(H253*$I$10,2)</f>
        <v>16.649999999999999</v>
      </c>
      <c r="J253" s="44">
        <f>ROUND(4.932*0.95,2)</f>
        <v>4.6900000000000004</v>
      </c>
      <c r="K253" s="43">
        <f t="shared" ref="K253:K256" si="258">ROUND((H253+I253)*J253,2)</f>
        <v>390.35</v>
      </c>
      <c r="L253" s="44">
        <f t="shared" si="251"/>
        <v>85.87700000000001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934.84099500000002</v>
      </c>
      <c r="P253" s="45">
        <f t="shared" si="240"/>
        <v>35.880000000000003</v>
      </c>
      <c r="Q253" s="44">
        <f t="shared" ref="Q253:Q256" si="261">SUM(O253+P253)</f>
        <v>970.72099500000002</v>
      </c>
      <c r="R253" s="44">
        <f t="shared" ref="R253:R256" si="262">+T253-S253</f>
        <v>970.72499999999991</v>
      </c>
      <c r="S253" s="44">
        <f t="shared" ref="S253:S256" si="263">+T253/6</f>
        <v>194.14499999999998</v>
      </c>
      <c r="T253" s="65">
        <f t="shared" si="239"/>
        <v>1164.8699999999999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66.58</v>
      </c>
      <c r="I254" s="44">
        <f t="shared" si="257"/>
        <v>16.649999999999999</v>
      </c>
      <c r="J254" s="44">
        <f>ROUND(3.533*0.95,2)</f>
        <v>3.36</v>
      </c>
      <c r="K254" s="43">
        <f t="shared" si="258"/>
        <v>279.64999999999998</v>
      </c>
      <c r="L254" s="44">
        <f t="shared" si="251"/>
        <v>61.522999999999996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669.73227999999983</v>
      </c>
      <c r="P254" s="45">
        <f t="shared" si="240"/>
        <v>25.7</v>
      </c>
      <c r="Q254" s="44">
        <f t="shared" si="261"/>
        <v>695.43227999999988</v>
      </c>
      <c r="R254" s="44">
        <f t="shared" si="262"/>
        <v>695.43333333333328</v>
      </c>
      <c r="S254" s="44">
        <f t="shared" si="263"/>
        <v>139.08666666666667</v>
      </c>
      <c r="T254" s="65">
        <f t="shared" si="239"/>
        <v>834.52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66.58</v>
      </c>
      <c r="I255" s="44">
        <f t="shared" si="257"/>
        <v>16.649999999999999</v>
      </c>
      <c r="J255" s="44">
        <f>ROUND(0.417*0.95,2)</f>
        <v>0.4</v>
      </c>
      <c r="K255" s="43">
        <f t="shared" si="258"/>
        <v>33.29</v>
      </c>
      <c r="L255" s="44">
        <f t="shared" si="251"/>
        <v>7.3237999999999994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79.727999999999994</v>
      </c>
      <c r="P255" s="45">
        <f t="shared" si="240"/>
        <v>3.06</v>
      </c>
      <c r="Q255" s="44">
        <f t="shared" si="261"/>
        <v>82.787999999999997</v>
      </c>
      <c r="R255" s="44">
        <f t="shared" si="262"/>
        <v>82.791666666666657</v>
      </c>
      <c r="S255" s="44">
        <f t="shared" si="263"/>
        <v>16.558333333333334</v>
      </c>
      <c r="T255" s="65">
        <f t="shared" si="239"/>
        <v>99.35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66.58</v>
      </c>
      <c r="I256" s="44">
        <f t="shared" si="257"/>
        <v>16.649999999999999</v>
      </c>
      <c r="J256" s="44">
        <f>ROUND(1.59*0.95,2)</f>
        <v>1.51</v>
      </c>
      <c r="K256" s="43">
        <f t="shared" si="258"/>
        <v>125.68</v>
      </c>
      <c r="L256" s="44">
        <f t="shared" si="251"/>
        <v>27.649600000000003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300.985705</v>
      </c>
      <c r="P256" s="45">
        <f t="shared" si="240"/>
        <v>11.55</v>
      </c>
      <c r="Q256" s="44">
        <f t="shared" si="261"/>
        <v>312.53570500000001</v>
      </c>
      <c r="R256" s="44">
        <f t="shared" si="262"/>
        <v>312.53333333333336</v>
      </c>
      <c r="S256" s="44">
        <f t="shared" si="263"/>
        <v>62.506666666666668</v>
      </c>
      <c r="T256" s="65">
        <f t="shared" si="239"/>
        <v>375.04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66.58</v>
      </c>
      <c r="I258" s="44">
        <f t="shared" ref="I258:I271" si="266">ROUND(H258*$I$10,2)</f>
        <v>16.649999999999999</v>
      </c>
      <c r="J258" s="44">
        <f>ROUND(3.165*0.95,2)</f>
        <v>3.01</v>
      </c>
      <c r="K258" s="43">
        <f t="shared" ref="K258:K271" si="267">ROUND((H258+I258)*J258,2)</f>
        <v>250.52</v>
      </c>
      <c r="L258" s="44">
        <f t="shared" si="251"/>
        <v>55.114400000000003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599.96875499999999</v>
      </c>
      <c r="P258" s="45">
        <f t="shared" si="240"/>
        <v>23.03</v>
      </c>
      <c r="Q258" s="44">
        <f t="shared" ref="Q258:Q271" si="270">SUM(O258+P258)</f>
        <v>622.99875499999996</v>
      </c>
      <c r="R258" s="44">
        <f t="shared" ref="R258:R271" si="271">+T258-S258</f>
        <v>623</v>
      </c>
      <c r="S258" s="44">
        <f t="shared" ref="S258:S271" si="272">+T258/6</f>
        <v>124.60000000000001</v>
      </c>
      <c r="T258" s="65">
        <f t="shared" si="239"/>
        <v>747.6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66.58</v>
      </c>
      <c r="I259" s="44">
        <f t="shared" si="266"/>
        <v>16.649999999999999</v>
      </c>
      <c r="J259" s="44">
        <f>ROUND(4.5*0.95,2)</f>
        <v>4.28</v>
      </c>
      <c r="K259" s="43">
        <f t="shared" si="267"/>
        <v>356.22</v>
      </c>
      <c r="L259" s="44">
        <f t="shared" si="251"/>
        <v>78.368400000000008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853.11033999999995</v>
      </c>
      <c r="P259" s="45">
        <f t="shared" si="240"/>
        <v>32.74</v>
      </c>
      <c r="Q259" s="44">
        <f t="shared" si="270"/>
        <v>885.85033999999996</v>
      </c>
      <c r="R259" s="44">
        <f t="shared" si="271"/>
        <v>885.85</v>
      </c>
      <c r="S259" s="44">
        <f t="shared" si="272"/>
        <v>177.17</v>
      </c>
      <c r="T259" s="65">
        <f t="shared" si="239"/>
        <v>1063.02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66.58</v>
      </c>
      <c r="I260" s="44">
        <f t="shared" si="266"/>
        <v>16.649999999999999</v>
      </c>
      <c r="J260" s="44">
        <f>ROUND(0.5*0.95,2)</f>
        <v>0.48</v>
      </c>
      <c r="K260" s="43">
        <f t="shared" si="267"/>
        <v>39.950000000000003</v>
      </c>
      <c r="L260" s="44">
        <f t="shared" si="251"/>
        <v>8.7890000000000015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95.67604</v>
      </c>
      <c r="P260" s="45">
        <f t="shared" si="240"/>
        <v>3.67</v>
      </c>
      <c r="Q260" s="44">
        <f t="shared" si="270"/>
        <v>99.346040000000002</v>
      </c>
      <c r="R260" s="44">
        <f t="shared" si="271"/>
        <v>99.35</v>
      </c>
      <c r="S260" s="44">
        <f t="shared" si="272"/>
        <v>19.87</v>
      </c>
      <c r="T260" s="65">
        <f t="shared" si="239"/>
        <v>119.22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62.66</v>
      </c>
      <c r="I261" s="44">
        <f t="shared" si="266"/>
        <v>15.67</v>
      </c>
      <c r="J261" s="44">
        <f>ROUND(1.807*0.95,2)</f>
        <v>1.72</v>
      </c>
      <c r="K261" s="43">
        <f t="shared" si="267"/>
        <v>134.72999999999999</v>
      </c>
      <c r="L261" s="44">
        <f t="shared" si="251"/>
        <v>29.640599999999999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332.56166000000002</v>
      </c>
      <c r="P261" s="45">
        <f t="shared" si="240"/>
        <v>13.16</v>
      </c>
      <c r="Q261" s="44">
        <f t="shared" si="270"/>
        <v>345.72166000000004</v>
      </c>
      <c r="R261" s="44">
        <f t="shared" si="271"/>
        <v>345.72500000000002</v>
      </c>
      <c r="S261" s="44">
        <f t="shared" si="272"/>
        <v>69.144999999999996</v>
      </c>
      <c r="T261" s="65">
        <f t="shared" si="239"/>
        <v>414.87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62.66</v>
      </c>
      <c r="I262" s="44">
        <f t="shared" si="266"/>
        <v>15.67</v>
      </c>
      <c r="J262" s="44">
        <f>ROUND(7.907*0.95,2)</f>
        <v>7.51</v>
      </c>
      <c r="K262" s="43">
        <f t="shared" si="267"/>
        <v>588.26</v>
      </c>
      <c r="L262" s="44">
        <f t="shared" si="251"/>
        <v>129.41720000000001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1452.0463049999998</v>
      </c>
      <c r="P262" s="45">
        <f t="shared" si="240"/>
        <v>57.45</v>
      </c>
      <c r="Q262" s="44">
        <f t="shared" si="270"/>
        <v>1509.4963049999999</v>
      </c>
      <c r="R262" s="44">
        <f t="shared" si="271"/>
        <v>1509.5</v>
      </c>
      <c r="S262" s="44">
        <f t="shared" si="272"/>
        <v>301.90000000000003</v>
      </c>
      <c r="T262" s="65">
        <f t="shared" si="239"/>
        <v>1811.4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62.66</v>
      </c>
      <c r="I263" s="44">
        <f t="shared" si="266"/>
        <v>15.67</v>
      </c>
      <c r="J263" s="44">
        <f>ROUND((1)*0.95,2)</f>
        <v>0.95</v>
      </c>
      <c r="K263" s="43">
        <f t="shared" si="267"/>
        <v>74.41</v>
      </c>
      <c r="L263" s="44">
        <f t="shared" si="251"/>
        <v>16.370200000000001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183.67642499999999</v>
      </c>
      <c r="P263" s="45">
        <f t="shared" si="240"/>
        <v>7.27</v>
      </c>
      <c r="Q263" s="44">
        <f t="shared" si="270"/>
        <v>190.946425</v>
      </c>
      <c r="R263" s="44">
        <f t="shared" si="271"/>
        <v>190.95</v>
      </c>
      <c r="S263" s="44">
        <f t="shared" si="272"/>
        <v>38.19</v>
      </c>
      <c r="T263" s="65">
        <f t="shared" si="239"/>
        <v>229.14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62.66</v>
      </c>
      <c r="I264" s="44">
        <f t="shared" si="266"/>
        <v>15.67</v>
      </c>
      <c r="J264" s="44">
        <f>ROUND(1.917*0.95,2)</f>
        <v>1.82</v>
      </c>
      <c r="K264" s="43">
        <f t="shared" si="267"/>
        <v>142.56</v>
      </c>
      <c r="L264" s="44">
        <f t="shared" si="251"/>
        <v>31.363199999999999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351.89281</v>
      </c>
      <c r="P264" s="45">
        <f t="shared" si="240"/>
        <v>13.92</v>
      </c>
      <c r="Q264" s="44">
        <f t="shared" si="270"/>
        <v>365.81281000000001</v>
      </c>
      <c r="R264" s="44">
        <f t="shared" si="271"/>
        <v>365.81666666666666</v>
      </c>
      <c r="S264" s="44">
        <f t="shared" si="272"/>
        <v>73.163333333333341</v>
      </c>
      <c r="T264" s="65">
        <f t="shared" si="239"/>
        <v>438.98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62.66</v>
      </c>
      <c r="I265" s="44">
        <f t="shared" si="266"/>
        <v>15.67</v>
      </c>
      <c r="J265" s="44">
        <f>ROUND(1.617*0.95,2)</f>
        <v>1.54</v>
      </c>
      <c r="K265" s="43">
        <f t="shared" si="267"/>
        <v>120.63</v>
      </c>
      <c r="L265" s="44">
        <f t="shared" si="251"/>
        <v>26.538599999999999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297.75826999999992</v>
      </c>
      <c r="P265" s="45">
        <f t="shared" si="240"/>
        <v>11.78</v>
      </c>
      <c r="Q265" s="44">
        <f t="shared" si="270"/>
        <v>309.5382699999999</v>
      </c>
      <c r="R265" s="44">
        <f t="shared" si="271"/>
        <v>309.54166666666663</v>
      </c>
      <c r="S265" s="44">
        <f t="shared" si="272"/>
        <v>61.908333333333331</v>
      </c>
      <c r="T265" s="65">
        <f t="shared" si="239"/>
        <v>371.45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62.66</v>
      </c>
      <c r="I266" s="44">
        <f t="shared" si="266"/>
        <v>15.67</v>
      </c>
      <c r="J266" s="44">
        <f>ROUND(1*0.95,2)</f>
        <v>0.95</v>
      </c>
      <c r="K266" s="43">
        <f t="shared" si="267"/>
        <v>74.41</v>
      </c>
      <c r="L266" s="44">
        <f t="shared" si="251"/>
        <v>16.370200000000001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183.67642499999999</v>
      </c>
      <c r="P266" s="45">
        <f t="shared" si="240"/>
        <v>7.27</v>
      </c>
      <c r="Q266" s="44">
        <f t="shared" si="270"/>
        <v>190.946425</v>
      </c>
      <c r="R266" s="44">
        <f t="shared" si="271"/>
        <v>190.95</v>
      </c>
      <c r="S266" s="44">
        <f t="shared" si="272"/>
        <v>38.19</v>
      </c>
      <c r="T266" s="65">
        <f t="shared" si="239"/>
        <v>229.14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62.66</v>
      </c>
      <c r="I267" s="44">
        <f t="shared" si="266"/>
        <v>15.67</v>
      </c>
      <c r="J267" s="44">
        <f>ROUND(0.645*0.95,2)</f>
        <v>0.61</v>
      </c>
      <c r="K267" s="43">
        <f t="shared" si="267"/>
        <v>47.78</v>
      </c>
      <c r="L267" s="44">
        <f t="shared" si="251"/>
        <v>10.5116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117.94075500000001</v>
      </c>
      <c r="P267" s="45">
        <f t="shared" si="240"/>
        <v>4.67</v>
      </c>
      <c r="Q267" s="44">
        <f t="shared" si="270"/>
        <v>122.61075500000001</v>
      </c>
      <c r="R267" s="44">
        <f t="shared" si="271"/>
        <v>122.60833333333333</v>
      </c>
      <c r="S267" s="44">
        <f t="shared" si="272"/>
        <v>24.521666666666665</v>
      </c>
      <c r="T267" s="65">
        <f t="shared" si="239"/>
        <v>147.13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62.66</v>
      </c>
      <c r="I268" s="44">
        <f t="shared" si="266"/>
        <v>15.67</v>
      </c>
      <c r="J268" s="44">
        <f>ROUND(2.358*0.95,2)</f>
        <v>2.2400000000000002</v>
      </c>
      <c r="K268" s="43">
        <f t="shared" si="267"/>
        <v>175.46</v>
      </c>
      <c r="L268" s="44">
        <f t="shared" si="251"/>
        <v>38.601199999999999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433.10071999999997</v>
      </c>
      <c r="P268" s="45">
        <f t="shared" si="240"/>
        <v>17.14</v>
      </c>
      <c r="Q268" s="44">
        <f t="shared" si="270"/>
        <v>450.24071999999995</v>
      </c>
      <c r="R268" s="44">
        <f t="shared" si="271"/>
        <v>450.24166666666662</v>
      </c>
      <c r="S268" s="44">
        <f t="shared" si="272"/>
        <v>90.048333333333332</v>
      </c>
      <c r="T268" s="65">
        <f t="shared" si="239"/>
        <v>540.29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62.66</v>
      </c>
      <c r="I269" s="44">
        <f t="shared" si="266"/>
        <v>15.67</v>
      </c>
      <c r="J269" s="44">
        <f>ROUND(0.667*0.95,2)</f>
        <v>0.63</v>
      </c>
      <c r="K269" s="43">
        <f t="shared" si="267"/>
        <v>49.35</v>
      </c>
      <c r="L269" s="44">
        <f t="shared" si="251"/>
        <v>10.857000000000001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121.811865</v>
      </c>
      <c r="P269" s="45">
        <f t="shared" si="240"/>
        <v>4.82</v>
      </c>
      <c r="Q269" s="44">
        <f t="shared" si="270"/>
        <v>126.631865</v>
      </c>
      <c r="R269" s="44">
        <f t="shared" si="271"/>
        <v>126.63333333333334</v>
      </c>
      <c r="S269" s="44">
        <f t="shared" si="272"/>
        <v>25.326666666666668</v>
      </c>
      <c r="T269" s="65">
        <f t="shared" si="239"/>
        <v>151.96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62.66</v>
      </c>
      <c r="I270" s="44">
        <f t="shared" si="266"/>
        <v>15.67</v>
      </c>
      <c r="J270" s="44">
        <f>ROUND(1.373*0.95,2)</f>
        <v>1.3</v>
      </c>
      <c r="K270" s="43">
        <f t="shared" si="267"/>
        <v>101.83</v>
      </c>
      <c r="L270" s="44">
        <f t="shared" si="251"/>
        <v>22.4026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251.35374999999996</v>
      </c>
      <c r="P270" s="45">
        <f t="shared" si="240"/>
        <v>9.9499999999999993</v>
      </c>
      <c r="Q270" s="44">
        <f t="shared" si="270"/>
        <v>261.30374999999998</v>
      </c>
      <c r="R270" s="44">
        <f t="shared" si="271"/>
        <v>261.3</v>
      </c>
      <c r="S270" s="44">
        <f t="shared" si="272"/>
        <v>52.26</v>
      </c>
      <c r="T270" s="65">
        <f t="shared" si="239"/>
        <v>313.56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62.66</v>
      </c>
      <c r="I271" s="44">
        <f t="shared" si="266"/>
        <v>15.67</v>
      </c>
      <c r="J271" s="44">
        <f>ROUND(3.39*0.95,2)</f>
        <v>3.22</v>
      </c>
      <c r="K271" s="43">
        <f t="shared" si="267"/>
        <v>252.22</v>
      </c>
      <c r="L271" s="44">
        <f t="shared" si="251"/>
        <v>55.488399999999999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622.57771000000002</v>
      </c>
      <c r="P271" s="45">
        <f t="shared" si="240"/>
        <v>24.63</v>
      </c>
      <c r="Q271" s="44">
        <f t="shared" si="270"/>
        <v>647.20771000000002</v>
      </c>
      <c r="R271" s="44">
        <f t="shared" si="271"/>
        <v>647.20833333333326</v>
      </c>
      <c r="S271" s="44">
        <f t="shared" si="272"/>
        <v>129.44166666666666</v>
      </c>
      <c r="T271" s="65">
        <f t="shared" si="239"/>
        <v>776.65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C13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4CCBA-9CFB-4EA1-A028-2C0CF3A08339}">
  <dimension ref="A1:WVY282"/>
  <sheetViews>
    <sheetView topLeftCell="H10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45.03</v>
      </c>
      <c r="I13" s="43">
        <f>ROUND(H13*$I$10,2)</f>
        <v>11.26</v>
      </c>
      <c r="J13" s="44">
        <v>1</v>
      </c>
      <c r="K13" s="43">
        <f>ROUND((H13+I13)*J13,2)</f>
        <v>56.29</v>
      </c>
      <c r="L13" s="43">
        <f>ROUND(K13*$L$10,2)</f>
        <v>12.38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166.45999999999998</v>
      </c>
      <c r="P13" s="45">
        <f>ROUND(J13*$P$10,2)</f>
        <v>7.65</v>
      </c>
      <c r="Q13" s="45">
        <f>SUM(O13+P13)</f>
        <v>174.10999999999999</v>
      </c>
      <c r="R13" s="45">
        <f>+T13-S13</f>
        <v>174.10833333333335</v>
      </c>
      <c r="S13" s="45">
        <f>+T13/6</f>
        <v>34.821666666666665</v>
      </c>
      <c r="T13" s="45">
        <f>ROUND(Q13*$T$10,2)</f>
        <v>208.93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50.91</v>
      </c>
      <c r="I14" s="43">
        <f>ROUND(H14*$I$10,2)</f>
        <v>12.73</v>
      </c>
      <c r="J14" s="44">
        <v>1</v>
      </c>
      <c r="K14" s="43">
        <f>ROUND((H14+I14)*J14,2)</f>
        <v>63.64</v>
      </c>
      <c r="L14" s="43">
        <f>ROUND(K14*$L$10,2)</f>
        <v>14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175.43</v>
      </c>
      <c r="P14" s="45">
        <f t="shared" ref="P14:P17" si="1">ROUND(J14*$P$10,2)</f>
        <v>7.65</v>
      </c>
      <c r="Q14" s="45">
        <f>SUM(O14+P14)</f>
        <v>183.08</v>
      </c>
      <c r="R14" s="45">
        <f t="shared" ref="R14:R17" si="2">+T14-S14</f>
        <v>183.08333333333331</v>
      </c>
      <c r="S14" s="45">
        <f t="shared" ref="S14:S17" si="3">+T14/6</f>
        <v>36.616666666666667</v>
      </c>
      <c r="T14" s="45">
        <f>ROUND(Q14*$T$10,2)</f>
        <v>219.7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56.78</v>
      </c>
      <c r="I15" s="43">
        <f>ROUND(H15*$I$10,2)</f>
        <v>14.2</v>
      </c>
      <c r="J15" s="44">
        <v>1</v>
      </c>
      <c r="K15" s="43">
        <f>ROUND((H15+I15)*J15,2)</f>
        <v>70.98</v>
      </c>
      <c r="L15" s="43">
        <f>ROUND(K15*$L$10,2)</f>
        <v>15.62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184.39</v>
      </c>
      <c r="P15" s="45">
        <f t="shared" si="1"/>
        <v>7.65</v>
      </c>
      <c r="Q15" s="45">
        <f>SUM(O15+P15)</f>
        <v>192.04</v>
      </c>
      <c r="R15" s="45">
        <f t="shared" si="2"/>
        <v>192.04166666666666</v>
      </c>
      <c r="S15" s="45">
        <f t="shared" si="3"/>
        <v>38.408333333333331</v>
      </c>
      <c r="T15" s="45">
        <f>ROUND(Q15*$T$10,2)</f>
        <v>230.45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62.66</v>
      </c>
      <c r="I16" s="43">
        <f>ROUND(H16*$I$10,2)</f>
        <v>15.67</v>
      </c>
      <c r="J16" s="44">
        <v>1</v>
      </c>
      <c r="K16" s="43">
        <f>ROUND((H16+I16)*J16,2)</f>
        <v>78.33</v>
      </c>
      <c r="L16" s="43">
        <f>ROUND(K16*$L$10,2)</f>
        <v>17.23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193.35</v>
      </c>
      <c r="P16" s="45">
        <f t="shared" si="1"/>
        <v>7.65</v>
      </c>
      <c r="Q16" s="45">
        <f>SUM(O16+P16)</f>
        <v>201</v>
      </c>
      <c r="R16" s="45">
        <f t="shared" si="2"/>
        <v>201</v>
      </c>
      <c r="S16" s="45">
        <f t="shared" si="3"/>
        <v>40.199999999999996</v>
      </c>
      <c r="T16" s="45">
        <f>ROUND(Q16*$T$10,2)</f>
        <v>241.2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70.489999999999995</v>
      </c>
      <c r="I17" s="43">
        <f>ROUND(H17*$I$10,2)</f>
        <v>17.62</v>
      </c>
      <c r="J17" s="44">
        <v>1</v>
      </c>
      <c r="K17" s="43">
        <f>ROUND((H17+I17)*J17,2)</f>
        <v>88.11</v>
      </c>
      <c r="L17" s="43">
        <f>ROUND(K17*$L$10,2)</f>
        <v>19.38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205.27999999999997</v>
      </c>
      <c r="P17" s="45">
        <f t="shared" si="1"/>
        <v>7.65</v>
      </c>
      <c r="Q17" s="45">
        <f>SUM(O17+P17)</f>
        <v>212.92999999999998</v>
      </c>
      <c r="R17" s="45">
        <f t="shared" si="2"/>
        <v>212.93333333333334</v>
      </c>
      <c r="S17" s="45">
        <f t="shared" si="3"/>
        <v>42.586666666666666</v>
      </c>
      <c r="T17" s="45">
        <f>ROUND(Q17*$T$10,2)</f>
        <v>255.52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47.97</v>
      </c>
      <c r="I21" s="64">
        <f t="shared" ref="I21:I34" si="5">ROUND(H21*$I$10,2)</f>
        <v>11.99</v>
      </c>
      <c r="J21" s="64">
        <f>ROUND(0.19*0.95,2)</f>
        <v>0.18</v>
      </c>
      <c r="K21" s="100">
        <f t="shared" ref="K21:K26" si="6">ROUND((H21+I21)*J21,2)</f>
        <v>10.79</v>
      </c>
      <c r="L21" s="64">
        <f>(K21*$L$10)</f>
        <v>2.3737999999999997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30.765189999999997</v>
      </c>
      <c r="P21" s="45">
        <f>ROUND(J21*$P$10,2)</f>
        <v>1.38</v>
      </c>
      <c r="Q21" s="64">
        <f>SUM(O21+P21)</f>
        <v>32.145189999999999</v>
      </c>
      <c r="R21" s="64">
        <f>+T21-S21</f>
        <v>32.141666666666666</v>
      </c>
      <c r="S21" s="64">
        <f>+T21/6</f>
        <v>6.4283333333333337</v>
      </c>
      <c r="T21" s="103">
        <f>ROUND(Q21*$T$10,2)</f>
        <v>38.57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47.97</v>
      </c>
      <c r="I22" s="64">
        <f t="shared" si="5"/>
        <v>11.99</v>
      </c>
      <c r="J22" s="64">
        <f>ROUND(0.26*0.95,2)</f>
        <v>0.25</v>
      </c>
      <c r="K22" s="100">
        <f t="shared" si="6"/>
        <v>14.99</v>
      </c>
      <c r="L22" s="64">
        <f t="shared" ref="L22:L26" si="7">(K22*$L$10)</f>
        <v>3.2978000000000001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42.734174999999993</v>
      </c>
      <c r="P22" s="45">
        <f t="shared" ref="P22:P85" si="10">ROUND(J22*$P$10,2)</f>
        <v>1.91</v>
      </c>
      <c r="Q22" s="64">
        <f t="shared" ref="Q22:Q26" si="11">SUM(O22+P22)</f>
        <v>44.64417499999999</v>
      </c>
      <c r="R22" s="64">
        <f t="shared" ref="R22:R26" si="12">+T22-S22</f>
        <v>44.641666666666666</v>
      </c>
      <c r="S22" s="64">
        <f t="shared" ref="S22:S26" si="13">+T22/6</f>
        <v>8.9283333333333328</v>
      </c>
      <c r="T22" s="103">
        <f t="shared" ref="T22:T34" si="14">ROUND(Q22*$T$10,2)</f>
        <v>53.57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47.97</v>
      </c>
      <c r="I23" s="64">
        <f t="shared" si="5"/>
        <v>11.99</v>
      </c>
      <c r="J23" s="64">
        <f>ROUND(0.42*0.95,2)</f>
        <v>0.4</v>
      </c>
      <c r="K23" s="100">
        <f t="shared" si="6"/>
        <v>23.98</v>
      </c>
      <c r="L23" s="64">
        <f t="shared" si="7"/>
        <v>5.2755999999999998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68.369799999999998</v>
      </c>
      <c r="P23" s="45">
        <f t="shared" si="10"/>
        <v>3.06</v>
      </c>
      <c r="Q23" s="64">
        <f t="shared" si="11"/>
        <v>71.4298</v>
      </c>
      <c r="R23" s="64">
        <f t="shared" si="12"/>
        <v>71.433333333333337</v>
      </c>
      <c r="S23" s="64">
        <f t="shared" si="13"/>
        <v>14.286666666666667</v>
      </c>
      <c r="T23" s="103">
        <f t="shared" si="14"/>
        <v>85.72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47.97</v>
      </c>
      <c r="I24" s="64">
        <f t="shared" si="5"/>
        <v>11.99</v>
      </c>
      <c r="J24" s="64">
        <f>ROUND((0.42+0.19)*0.95,2)</f>
        <v>0.57999999999999996</v>
      </c>
      <c r="K24" s="100">
        <f t="shared" si="6"/>
        <v>34.78</v>
      </c>
      <c r="L24" s="64">
        <f t="shared" si="7"/>
        <v>7.6516000000000002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99.147189999999995</v>
      </c>
      <c r="P24" s="45">
        <f t="shared" si="10"/>
        <v>4.4400000000000004</v>
      </c>
      <c r="Q24" s="64">
        <f t="shared" si="11"/>
        <v>103.58718999999999</v>
      </c>
      <c r="R24" s="64">
        <f t="shared" si="12"/>
        <v>103.58333333333333</v>
      </c>
      <c r="S24" s="64">
        <f t="shared" si="13"/>
        <v>20.716666666666665</v>
      </c>
      <c r="T24" s="103">
        <f t="shared" si="14"/>
        <v>124.3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47.97</v>
      </c>
      <c r="I25" s="64">
        <f t="shared" si="5"/>
        <v>11.99</v>
      </c>
      <c r="J25" s="64">
        <f>ROUND((0.42+0.26)*0.95,2)</f>
        <v>0.65</v>
      </c>
      <c r="K25" s="100">
        <f t="shared" si="6"/>
        <v>38.97</v>
      </c>
      <c r="L25" s="64">
        <f t="shared" si="7"/>
        <v>8.5733999999999995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111.10397499999999</v>
      </c>
      <c r="P25" s="45">
        <f t="shared" si="10"/>
        <v>4.97</v>
      </c>
      <c r="Q25" s="64">
        <f t="shared" si="11"/>
        <v>116.07397499999999</v>
      </c>
      <c r="R25" s="64">
        <f t="shared" si="12"/>
        <v>116.07499999999999</v>
      </c>
      <c r="S25" s="64">
        <f t="shared" si="13"/>
        <v>23.215</v>
      </c>
      <c r="T25" s="103">
        <f t="shared" si="14"/>
        <v>139.29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47.97</v>
      </c>
      <c r="I26" s="64">
        <f t="shared" si="5"/>
        <v>11.99</v>
      </c>
      <c r="J26" s="64">
        <f>ROUND((0.42+0.42)*0.95,2)</f>
        <v>0.8</v>
      </c>
      <c r="K26" s="100">
        <f t="shared" si="6"/>
        <v>47.97</v>
      </c>
      <c r="L26" s="64">
        <f t="shared" si="7"/>
        <v>10.5534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136.75179999999997</v>
      </c>
      <c r="P26" s="45">
        <f t="shared" si="10"/>
        <v>6.12</v>
      </c>
      <c r="Q26" s="64">
        <f t="shared" si="11"/>
        <v>142.87179999999998</v>
      </c>
      <c r="R26" s="64">
        <f t="shared" si="12"/>
        <v>142.875</v>
      </c>
      <c r="S26" s="64">
        <f t="shared" si="13"/>
        <v>28.574999999999999</v>
      </c>
      <c r="T26" s="103">
        <f t="shared" si="14"/>
        <v>171.45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47.97</v>
      </c>
      <c r="I28" s="64">
        <f t="shared" si="5"/>
        <v>11.99</v>
      </c>
      <c r="J28" s="64">
        <f>ROUND((0.19*1.2)*0.95,2)</f>
        <v>0.22</v>
      </c>
      <c r="K28" s="100">
        <f t="shared" ref="K28:K34" si="16">ROUND((H28+I28)*J28,2)</f>
        <v>13.19</v>
      </c>
      <c r="L28" s="64">
        <f t="shared" ref="L28:L34" si="17">(K28*$L$10)</f>
        <v>2.9017999999999997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37.604610000000001</v>
      </c>
      <c r="P28" s="45">
        <f t="shared" si="10"/>
        <v>1.68</v>
      </c>
      <c r="Q28" s="64">
        <f t="shared" ref="Q28:Q34" si="20">SUM(O28+P28)</f>
        <v>39.284610000000001</v>
      </c>
      <c r="R28" s="64">
        <f>+T28-S28</f>
        <v>39.283333333333331</v>
      </c>
      <c r="S28" s="64">
        <f>+T28/6</f>
        <v>7.8566666666666665</v>
      </c>
      <c r="T28" s="103">
        <f t="shared" si="14"/>
        <v>47.14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47.97</v>
      </c>
      <c r="I29" s="64">
        <f t="shared" si="5"/>
        <v>11.99</v>
      </c>
      <c r="J29" s="64">
        <f>ROUND((0.26*1.2)*0.95,2)</f>
        <v>0.3</v>
      </c>
      <c r="K29" s="100">
        <f t="shared" si="16"/>
        <v>17.989999999999998</v>
      </c>
      <c r="L29" s="64">
        <f t="shared" si="17"/>
        <v>3.9577999999999998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51.283449999999995</v>
      </c>
      <c r="P29" s="45">
        <f t="shared" si="10"/>
        <v>2.2999999999999998</v>
      </c>
      <c r="Q29" s="64">
        <f t="shared" si="20"/>
        <v>53.583449999999992</v>
      </c>
      <c r="R29" s="64">
        <f t="shared" ref="R29:R34" si="21">+T29-S29</f>
        <v>53.583333333333329</v>
      </c>
      <c r="S29" s="64">
        <f t="shared" ref="S29:S34" si="22">+T29/6</f>
        <v>10.716666666666667</v>
      </c>
      <c r="T29" s="103">
        <f t="shared" si="14"/>
        <v>64.3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47.97</v>
      </c>
      <c r="I30" s="64">
        <f t="shared" si="5"/>
        <v>11.99</v>
      </c>
      <c r="J30" s="64">
        <f>ROUND((0.42*1.2)*0.95,2)</f>
        <v>0.48</v>
      </c>
      <c r="K30" s="100">
        <f t="shared" si="16"/>
        <v>28.78</v>
      </c>
      <c r="L30" s="64">
        <f t="shared" si="17"/>
        <v>6.3315999999999999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82.048640000000006</v>
      </c>
      <c r="P30" s="45">
        <f t="shared" si="10"/>
        <v>3.67</v>
      </c>
      <c r="Q30" s="64">
        <f t="shared" si="20"/>
        <v>85.718640000000008</v>
      </c>
      <c r="R30" s="64">
        <f t="shared" si="21"/>
        <v>85.716666666666669</v>
      </c>
      <c r="S30" s="64">
        <f t="shared" si="22"/>
        <v>17.143333333333334</v>
      </c>
      <c r="T30" s="103">
        <f t="shared" si="14"/>
        <v>102.86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47.97</v>
      </c>
      <c r="I31" s="64">
        <f t="shared" si="5"/>
        <v>11.99</v>
      </c>
      <c r="J31" s="64">
        <f>ROUND(((0.42+0.19)*1.2)*0.95,2)</f>
        <v>0.7</v>
      </c>
      <c r="K31" s="100">
        <f t="shared" si="16"/>
        <v>41.97</v>
      </c>
      <c r="L31" s="64">
        <f t="shared" si="17"/>
        <v>9.2333999999999996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119.65325</v>
      </c>
      <c r="P31" s="45">
        <f t="shared" si="10"/>
        <v>5.36</v>
      </c>
      <c r="Q31" s="64">
        <f t="shared" si="20"/>
        <v>125.01325</v>
      </c>
      <c r="R31" s="64">
        <f t="shared" si="21"/>
        <v>125.01666666666668</v>
      </c>
      <c r="S31" s="64">
        <f t="shared" si="22"/>
        <v>25.003333333333334</v>
      </c>
      <c r="T31" s="103">
        <f t="shared" si="14"/>
        <v>150.02000000000001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47.97</v>
      </c>
      <c r="I32" s="64">
        <f t="shared" si="5"/>
        <v>11.99</v>
      </c>
      <c r="J32" s="64">
        <f>ROUND(((0.42+0.26)*1.2)*0.95,2)</f>
        <v>0.78</v>
      </c>
      <c r="K32" s="100">
        <f t="shared" si="16"/>
        <v>46.77</v>
      </c>
      <c r="L32" s="64">
        <f t="shared" si="17"/>
        <v>10.289400000000001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133.33208999999999</v>
      </c>
      <c r="P32" s="45">
        <f t="shared" si="10"/>
        <v>5.97</v>
      </c>
      <c r="Q32" s="64">
        <f t="shared" si="20"/>
        <v>139.30208999999999</v>
      </c>
      <c r="R32" s="64">
        <f t="shared" si="21"/>
        <v>139.30000000000001</v>
      </c>
      <c r="S32" s="64">
        <f t="shared" si="22"/>
        <v>27.86</v>
      </c>
      <c r="T32" s="103">
        <f t="shared" si="14"/>
        <v>167.16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47.97</v>
      </c>
      <c r="I33" s="64">
        <f t="shared" si="5"/>
        <v>11.99</v>
      </c>
      <c r="J33" s="64">
        <f>ROUND(((0.42+0.42)*1.2)*0.95,2)</f>
        <v>0.96</v>
      </c>
      <c r="K33" s="100">
        <f t="shared" si="16"/>
        <v>57.56</v>
      </c>
      <c r="L33" s="44">
        <f t="shared" si="17"/>
        <v>12.6632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164.09728000000001</v>
      </c>
      <c r="P33" s="45">
        <f t="shared" si="10"/>
        <v>7.34</v>
      </c>
      <c r="Q33" s="44">
        <f t="shared" si="20"/>
        <v>171.43728000000002</v>
      </c>
      <c r="R33" s="44">
        <f t="shared" si="21"/>
        <v>171.43333333333334</v>
      </c>
      <c r="S33" s="44">
        <f t="shared" si="22"/>
        <v>34.286666666666669</v>
      </c>
      <c r="T33" s="65">
        <f t="shared" si="14"/>
        <v>205.72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47.97</v>
      </c>
      <c r="I34" s="64">
        <f t="shared" si="5"/>
        <v>11.99</v>
      </c>
      <c r="J34" s="64">
        <f>ROUND(0.064*0.95,2)</f>
        <v>0.06</v>
      </c>
      <c r="K34" s="100">
        <f t="shared" si="16"/>
        <v>3.6</v>
      </c>
      <c r="L34" s="64">
        <f t="shared" si="17"/>
        <v>0.79200000000000004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10.259129999999999</v>
      </c>
      <c r="P34" s="45">
        <f t="shared" si="10"/>
        <v>0.46</v>
      </c>
      <c r="Q34" s="64">
        <f t="shared" si="20"/>
        <v>10.71913</v>
      </c>
      <c r="R34" s="64">
        <f t="shared" si="21"/>
        <v>10.716666666666667</v>
      </c>
      <c r="S34" s="64">
        <f t="shared" si="22"/>
        <v>2.1433333333333331</v>
      </c>
      <c r="T34" s="103">
        <f t="shared" si="14"/>
        <v>12.86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47.97</v>
      </c>
      <c r="I37" s="64">
        <f t="shared" ref="I37:I59" si="24">ROUND(H37*$I$10,2)</f>
        <v>11.99</v>
      </c>
      <c r="J37" s="64">
        <f>ROUND(0.11*0.95,2)</f>
        <v>0.1</v>
      </c>
      <c r="K37" s="100">
        <f t="shared" ref="K37:K42" si="25">ROUND((H37+I37)*J37,2)</f>
        <v>6</v>
      </c>
      <c r="L37" s="64">
        <f t="shared" ref="L37:L42" si="26">(K37*$L$10)</f>
        <v>1.32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17.098549999999999</v>
      </c>
      <c r="P37" s="45">
        <f t="shared" si="10"/>
        <v>0.77</v>
      </c>
      <c r="Q37" s="64">
        <f>SUM(O37+P37)</f>
        <v>17.868549999999999</v>
      </c>
      <c r="R37" s="64">
        <f t="shared" ref="R37:R42" si="28">+T37-S37</f>
        <v>17.866666666666667</v>
      </c>
      <c r="S37" s="64">
        <f t="shared" ref="S37:S42" si="29">+T37/6</f>
        <v>3.5733333333333337</v>
      </c>
      <c r="T37" s="103">
        <f t="shared" ref="T37:T59" si="30">ROUND(Q37*$T$10,2)</f>
        <v>21.44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47.97</v>
      </c>
      <c r="I38" s="64">
        <f t="shared" si="24"/>
        <v>11.99</v>
      </c>
      <c r="J38" s="64">
        <f>ROUND(0.14*0.95,2)</f>
        <v>0.13</v>
      </c>
      <c r="K38" s="100">
        <f t="shared" si="25"/>
        <v>7.79</v>
      </c>
      <c r="L38" s="64">
        <f t="shared" si="26"/>
        <v>1.7138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22.215914999999999</v>
      </c>
      <c r="P38" s="45">
        <f t="shared" si="10"/>
        <v>0.99</v>
      </c>
      <c r="Q38" s="64">
        <f t="shared" ref="Q38:Q42" si="32">SUM(O38+P38)</f>
        <v>23.205914999999997</v>
      </c>
      <c r="R38" s="64">
        <f t="shared" si="28"/>
        <v>23.208333333333336</v>
      </c>
      <c r="S38" s="64">
        <f t="shared" si="29"/>
        <v>4.6416666666666666</v>
      </c>
      <c r="T38" s="103">
        <f t="shared" si="30"/>
        <v>27.85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47.97</v>
      </c>
      <c r="I39" s="64">
        <f t="shared" si="24"/>
        <v>11.99</v>
      </c>
      <c r="J39" s="64">
        <f>ROUND(0.2*0.95,2)</f>
        <v>0.19</v>
      </c>
      <c r="K39" s="100">
        <f t="shared" si="25"/>
        <v>11.39</v>
      </c>
      <c r="L39" s="64">
        <f t="shared" si="26"/>
        <v>2.5058000000000002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32.475045000000001</v>
      </c>
      <c r="P39" s="45">
        <f t="shared" si="10"/>
        <v>1.45</v>
      </c>
      <c r="Q39" s="64">
        <f t="shared" si="32"/>
        <v>33.925045000000004</v>
      </c>
      <c r="R39" s="64">
        <f t="shared" si="28"/>
        <v>33.924999999999997</v>
      </c>
      <c r="S39" s="64">
        <f t="shared" si="29"/>
        <v>6.7850000000000001</v>
      </c>
      <c r="T39" s="103">
        <f t="shared" si="30"/>
        <v>40.71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47.97</v>
      </c>
      <c r="I40" s="64">
        <f t="shared" si="24"/>
        <v>11.99</v>
      </c>
      <c r="J40" s="64">
        <f>ROUND((0.2+0.11)*0.95,2)</f>
        <v>0.28999999999999998</v>
      </c>
      <c r="K40" s="100">
        <f t="shared" si="25"/>
        <v>17.39</v>
      </c>
      <c r="L40" s="64">
        <f t="shared" si="26"/>
        <v>3.8258000000000001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49.573594999999997</v>
      </c>
      <c r="P40" s="45">
        <f t="shared" si="10"/>
        <v>2.2200000000000002</v>
      </c>
      <c r="Q40" s="64">
        <f t="shared" si="32"/>
        <v>51.793594999999996</v>
      </c>
      <c r="R40" s="64">
        <f t="shared" si="28"/>
        <v>51.791666666666664</v>
      </c>
      <c r="S40" s="64">
        <f t="shared" si="29"/>
        <v>10.358333333333333</v>
      </c>
      <c r="T40" s="103">
        <f t="shared" si="30"/>
        <v>62.15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47.97</v>
      </c>
      <c r="I41" s="64">
        <f t="shared" si="24"/>
        <v>11.99</v>
      </c>
      <c r="J41" s="64">
        <f>ROUND((0.2+0.14)*0.95,2)</f>
        <v>0.32</v>
      </c>
      <c r="K41" s="100">
        <f t="shared" si="25"/>
        <v>19.190000000000001</v>
      </c>
      <c r="L41" s="64">
        <f t="shared" si="26"/>
        <v>4.2218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54.703159999999997</v>
      </c>
      <c r="P41" s="45">
        <f t="shared" si="10"/>
        <v>2.4500000000000002</v>
      </c>
      <c r="Q41" s="64">
        <f t="shared" si="32"/>
        <v>57.15316</v>
      </c>
      <c r="R41" s="64">
        <f t="shared" si="28"/>
        <v>57.15</v>
      </c>
      <c r="S41" s="64">
        <f t="shared" si="29"/>
        <v>11.43</v>
      </c>
      <c r="T41" s="103">
        <f t="shared" si="30"/>
        <v>68.58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47.97</v>
      </c>
      <c r="I42" s="64">
        <f t="shared" si="24"/>
        <v>11.99</v>
      </c>
      <c r="J42" s="64">
        <f>ROUND((0.2+0.2)*0.95,2)</f>
        <v>0.38</v>
      </c>
      <c r="K42" s="100">
        <f t="shared" si="25"/>
        <v>22.78</v>
      </c>
      <c r="L42" s="64">
        <f t="shared" si="26"/>
        <v>5.0116000000000005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64.950090000000003</v>
      </c>
      <c r="P42" s="45">
        <f t="shared" si="10"/>
        <v>2.91</v>
      </c>
      <c r="Q42" s="64">
        <f t="shared" si="32"/>
        <v>67.86009</v>
      </c>
      <c r="R42" s="64">
        <f t="shared" si="28"/>
        <v>67.858333333333334</v>
      </c>
      <c r="S42" s="64">
        <f t="shared" si="29"/>
        <v>13.571666666666667</v>
      </c>
      <c r="T42" s="103">
        <f t="shared" si="30"/>
        <v>81.430000000000007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47.97</v>
      </c>
      <c r="I44" s="64">
        <f t="shared" si="24"/>
        <v>11.99</v>
      </c>
      <c r="J44" s="64">
        <f>ROUND(0.03*0.95,2)</f>
        <v>0.03</v>
      </c>
      <c r="K44" s="100">
        <f t="shared" ref="K44:K52" si="34">ROUND((H44+I44)*J44,2)</f>
        <v>1.8</v>
      </c>
      <c r="L44" s="64">
        <f t="shared" ref="L44:L52" si="35">(K44*$L$10)</f>
        <v>0.39600000000000002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5.1295649999999995</v>
      </c>
      <c r="P44" s="45">
        <f t="shared" si="10"/>
        <v>0.23</v>
      </c>
      <c r="Q44" s="64">
        <f t="shared" ref="Q44:Q52" si="38">SUM(O44+P44)</f>
        <v>5.3595649999999999</v>
      </c>
      <c r="R44" s="64">
        <f>+T44-S44</f>
        <v>5.3583333333333334</v>
      </c>
      <c r="S44" s="64">
        <f>+T44/6</f>
        <v>1.0716666666666665</v>
      </c>
      <c r="T44" s="103">
        <f t="shared" si="30"/>
        <v>6.43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47.97</v>
      </c>
      <c r="I45" s="64">
        <f t="shared" si="24"/>
        <v>11.99</v>
      </c>
      <c r="J45" s="64">
        <f>ROUND(0.05*0.95,2)</f>
        <v>0.05</v>
      </c>
      <c r="K45" s="100">
        <f t="shared" si="34"/>
        <v>3</v>
      </c>
      <c r="L45" s="64">
        <f t="shared" si="35"/>
        <v>0.66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8.5492749999999997</v>
      </c>
      <c r="P45" s="45">
        <f t="shared" si="10"/>
        <v>0.38</v>
      </c>
      <c r="Q45" s="64">
        <f t="shared" si="38"/>
        <v>8.9292750000000005</v>
      </c>
      <c r="R45" s="64">
        <f>+T45-S45</f>
        <v>8.9333333333333336</v>
      </c>
      <c r="S45" s="64">
        <f>+T45/6</f>
        <v>1.7866666666666668</v>
      </c>
      <c r="T45" s="103">
        <f t="shared" si="30"/>
        <v>10.72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47.97</v>
      </c>
      <c r="I46" s="64">
        <f t="shared" si="24"/>
        <v>11.99</v>
      </c>
      <c r="J46" s="64">
        <f>ROUND(0.07*0.95,2)</f>
        <v>7.0000000000000007E-2</v>
      </c>
      <c r="K46" s="100">
        <f t="shared" si="34"/>
        <v>4.2</v>
      </c>
      <c r="L46" s="64">
        <f t="shared" si="35"/>
        <v>0.92400000000000004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11.968985</v>
      </c>
      <c r="P46" s="45">
        <f t="shared" si="10"/>
        <v>0.54</v>
      </c>
      <c r="Q46" s="64">
        <f t="shared" si="38"/>
        <v>12.508984999999999</v>
      </c>
      <c r="R46" s="64">
        <f t="shared" ref="R46:R52" si="39">+T46-S46</f>
        <v>12.508333333333333</v>
      </c>
      <c r="S46" s="64">
        <f t="shared" ref="S46:S52" si="40">+T46/6</f>
        <v>2.5016666666666665</v>
      </c>
      <c r="T46" s="103">
        <f t="shared" si="30"/>
        <v>15.01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53.85</v>
      </c>
      <c r="I47" s="64">
        <f t="shared" si="24"/>
        <v>13.46</v>
      </c>
      <c r="J47" s="64">
        <f>ROUND(2*0.95,2)</f>
        <v>1.9</v>
      </c>
      <c r="K47" s="100">
        <f t="shared" si="34"/>
        <v>127.89</v>
      </c>
      <c r="L47" s="64">
        <f t="shared" si="35"/>
        <v>28.1358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341.81824999999998</v>
      </c>
      <c r="P47" s="45">
        <f t="shared" si="10"/>
        <v>14.54</v>
      </c>
      <c r="Q47" s="64">
        <f t="shared" si="38"/>
        <v>356.35825</v>
      </c>
      <c r="R47" s="64">
        <f t="shared" si="39"/>
        <v>356.35833333333335</v>
      </c>
      <c r="S47" s="64">
        <f t="shared" si="40"/>
        <v>71.271666666666661</v>
      </c>
      <c r="T47" s="103">
        <f t="shared" si="30"/>
        <v>427.63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53.85</v>
      </c>
      <c r="I48" s="64">
        <f t="shared" si="24"/>
        <v>13.46</v>
      </c>
      <c r="J48" s="64">
        <f>ROUND((2*1.2)*0.95,2)</f>
        <v>2.2799999999999998</v>
      </c>
      <c r="K48" s="100">
        <f t="shared" si="34"/>
        <v>153.47</v>
      </c>
      <c r="L48" s="64">
        <f t="shared" si="35"/>
        <v>33.763399999999997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410.18433999999991</v>
      </c>
      <c r="P48" s="45">
        <f t="shared" si="10"/>
        <v>17.440000000000001</v>
      </c>
      <c r="Q48" s="64">
        <f t="shared" si="38"/>
        <v>427.6243399999999</v>
      </c>
      <c r="R48" s="64">
        <f t="shared" si="39"/>
        <v>427.625</v>
      </c>
      <c r="S48" s="64">
        <f t="shared" si="40"/>
        <v>85.524999999999991</v>
      </c>
      <c r="T48" s="103">
        <f t="shared" si="30"/>
        <v>513.15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47.97</v>
      </c>
      <c r="I49" s="64">
        <f t="shared" si="24"/>
        <v>11.99</v>
      </c>
      <c r="J49" s="64">
        <f>ROUND(0.05*0.95,2)</f>
        <v>0.05</v>
      </c>
      <c r="K49" s="100">
        <f t="shared" si="34"/>
        <v>3</v>
      </c>
      <c r="L49" s="64">
        <f t="shared" si="35"/>
        <v>0.66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8.5492749999999997</v>
      </c>
      <c r="P49" s="45">
        <f t="shared" si="10"/>
        <v>0.38</v>
      </c>
      <c r="Q49" s="64">
        <f t="shared" si="38"/>
        <v>8.9292750000000005</v>
      </c>
      <c r="R49" s="64">
        <f t="shared" si="39"/>
        <v>8.9333333333333336</v>
      </c>
      <c r="S49" s="64">
        <f t="shared" si="40"/>
        <v>1.7866666666666668</v>
      </c>
      <c r="T49" s="103">
        <f t="shared" si="30"/>
        <v>10.72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47.97</v>
      </c>
      <c r="I50" s="64">
        <f t="shared" si="24"/>
        <v>11.99</v>
      </c>
      <c r="J50" s="64">
        <f>ROUND((0.05*0.8)*0.95,2)</f>
        <v>0.04</v>
      </c>
      <c r="K50" s="100">
        <f t="shared" si="34"/>
        <v>2.4</v>
      </c>
      <c r="L50" s="64">
        <f t="shared" si="35"/>
        <v>0.52800000000000002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6.8394199999999996</v>
      </c>
      <c r="P50" s="45">
        <f t="shared" si="10"/>
        <v>0.31</v>
      </c>
      <c r="Q50" s="64">
        <f t="shared" si="38"/>
        <v>7.1494199999999992</v>
      </c>
      <c r="R50" s="64">
        <f t="shared" si="39"/>
        <v>7.15</v>
      </c>
      <c r="S50" s="64">
        <f t="shared" si="40"/>
        <v>1.43</v>
      </c>
      <c r="T50" s="103">
        <f t="shared" si="30"/>
        <v>8.58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47.97</v>
      </c>
      <c r="I51" s="64">
        <f t="shared" si="24"/>
        <v>11.99</v>
      </c>
      <c r="J51" s="64">
        <f>ROUND((0.05*1.2)*0.95,2)</f>
        <v>0.06</v>
      </c>
      <c r="K51" s="100">
        <f t="shared" si="34"/>
        <v>3.6</v>
      </c>
      <c r="L51" s="64">
        <f t="shared" si="35"/>
        <v>0.79200000000000004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10.259129999999999</v>
      </c>
      <c r="P51" s="45">
        <f t="shared" si="10"/>
        <v>0.46</v>
      </c>
      <c r="Q51" s="64">
        <f t="shared" si="38"/>
        <v>10.71913</v>
      </c>
      <c r="R51" s="64">
        <f t="shared" si="39"/>
        <v>10.716666666666667</v>
      </c>
      <c r="S51" s="64">
        <f t="shared" si="40"/>
        <v>2.1433333333333331</v>
      </c>
      <c r="T51" s="103">
        <f t="shared" si="30"/>
        <v>12.86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47.97</v>
      </c>
      <c r="I52" s="64">
        <f t="shared" si="24"/>
        <v>11.99</v>
      </c>
      <c r="J52" s="64">
        <f>ROUND(0.05*0.95,2)</f>
        <v>0.05</v>
      </c>
      <c r="K52" s="100">
        <f t="shared" si="34"/>
        <v>3</v>
      </c>
      <c r="L52" s="64">
        <f t="shared" si="35"/>
        <v>0.66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8.5492749999999997</v>
      </c>
      <c r="P52" s="45">
        <f t="shared" si="10"/>
        <v>0.38</v>
      </c>
      <c r="Q52" s="64">
        <f t="shared" si="38"/>
        <v>8.9292750000000005</v>
      </c>
      <c r="R52" s="64">
        <f t="shared" si="39"/>
        <v>8.9333333333333336</v>
      </c>
      <c r="S52" s="64">
        <f t="shared" si="40"/>
        <v>1.7866666666666668</v>
      </c>
      <c r="T52" s="103">
        <f t="shared" si="30"/>
        <v>10.72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47.97</v>
      </c>
      <c r="I54" s="64">
        <f t="shared" si="24"/>
        <v>11.99</v>
      </c>
      <c r="J54" s="64">
        <f>ROUND(0.26*0.95,2)</f>
        <v>0.25</v>
      </c>
      <c r="K54" s="100">
        <f t="shared" ref="K54:K59" si="43">ROUND((H54+I54)*J54,2)</f>
        <v>14.99</v>
      </c>
      <c r="L54" s="64">
        <f t="shared" ref="L54:L59" si="44">(K54*$L$10)</f>
        <v>3.2978000000000001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42.734174999999993</v>
      </c>
      <c r="P54" s="45">
        <f t="shared" si="10"/>
        <v>1.91</v>
      </c>
      <c r="Q54" s="64">
        <f t="shared" ref="Q54:Q59" si="47">SUM(O54+P54)</f>
        <v>44.64417499999999</v>
      </c>
      <c r="R54" s="64">
        <f t="shared" ref="R54:R59" si="48">+T54-S54</f>
        <v>44.641666666666666</v>
      </c>
      <c r="S54" s="64">
        <f t="shared" ref="S54:S59" si="49">+T54/6</f>
        <v>8.9283333333333328</v>
      </c>
      <c r="T54" s="103">
        <f t="shared" si="30"/>
        <v>53.57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47.97</v>
      </c>
      <c r="I55" s="64">
        <f t="shared" si="24"/>
        <v>11.99</v>
      </c>
      <c r="J55" s="64">
        <f>ROUND(0.05*0.95,2)</f>
        <v>0.05</v>
      </c>
      <c r="K55" s="100">
        <f t="shared" si="43"/>
        <v>3</v>
      </c>
      <c r="L55" s="64">
        <f t="shared" si="44"/>
        <v>0.66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8.5492749999999997</v>
      </c>
      <c r="P55" s="45">
        <f t="shared" si="10"/>
        <v>0.38</v>
      </c>
      <c r="Q55" s="64">
        <f t="shared" si="47"/>
        <v>8.9292750000000005</v>
      </c>
      <c r="R55" s="64">
        <f t="shared" si="48"/>
        <v>8.9333333333333336</v>
      </c>
      <c r="S55" s="64">
        <f t="shared" si="49"/>
        <v>1.7866666666666668</v>
      </c>
      <c r="T55" s="103">
        <f t="shared" si="30"/>
        <v>10.72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47.97</v>
      </c>
      <c r="I56" s="64">
        <f t="shared" si="24"/>
        <v>11.99</v>
      </c>
      <c r="J56" s="64">
        <f>ROUND(0.08*0.95,2)</f>
        <v>0.08</v>
      </c>
      <c r="K56" s="100">
        <f t="shared" si="43"/>
        <v>4.8</v>
      </c>
      <c r="L56" s="64">
        <f t="shared" si="44"/>
        <v>1.056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13.678839999999999</v>
      </c>
      <c r="P56" s="45">
        <f t="shared" si="10"/>
        <v>0.61</v>
      </c>
      <c r="Q56" s="64">
        <f t="shared" si="47"/>
        <v>14.288839999999999</v>
      </c>
      <c r="R56" s="64">
        <f t="shared" si="48"/>
        <v>14.291666666666666</v>
      </c>
      <c r="S56" s="64">
        <f t="shared" si="49"/>
        <v>2.8583333333333329</v>
      </c>
      <c r="T56" s="103">
        <f t="shared" si="30"/>
        <v>17.149999999999999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47.97</v>
      </c>
      <c r="I57" s="64">
        <f t="shared" si="24"/>
        <v>11.99</v>
      </c>
      <c r="J57" s="64">
        <f>ROUND((0.08*1.2)*0.95,2)</f>
        <v>0.09</v>
      </c>
      <c r="K57" s="100">
        <f t="shared" si="43"/>
        <v>5.4</v>
      </c>
      <c r="L57" s="64">
        <f t="shared" si="44"/>
        <v>1.1880000000000002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15.388695</v>
      </c>
      <c r="P57" s="45">
        <f t="shared" si="10"/>
        <v>0.69</v>
      </c>
      <c r="Q57" s="64">
        <f t="shared" si="47"/>
        <v>16.078695</v>
      </c>
      <c r="R57" s="64">
        <f t="shared" si="48"/>
        <v>16.074999999999999</v>
      </c>
      <c r="S57" s="64">
        <f t="shared" si="49"/>
        <v>3.2149999999999999</v>
      </c>
      <c r="T57" s="103">
        <f t="shared" si="30"/>
        <v>19.29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47.97</v>
      </c>
      <c r="I58" s="64">
        <f t="shared" si="24"/>
        <v>11.99</v>
      </c>
      <c r="J58" s="64">
        <f>ROUND(0.06*0.95,2)</f>
        <v>0.06</v>
      </c>
      <c r="K58" s="100">
        <f t="shared" si="43"/>
        <v>3.6</v>
      </c>
      <c r="L58" s="64">
        <f t="shared" si="44"/>
        <v>0.79200000000000004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10.259129999999999</v>
      </c>
      <c r="P58" s="45">
        <f t="shared" si="10"/>
        <v>0.46</v>
      </c>
      <c r="Q58" s="64">
        <f t="shared" si="47"/>
        <v>10.71913</v>
      </c>
      <c r="R58" s="64">
        <f t="shared" si="48"/>
        <v>10.716666666666667</v>
      </c>
      <c r="S58" s="64">
        <f t="shared" si="49"/>
        <v>2.1433333333333331</v>
      </c>
      <c r="T58" s="103">
        <f t="shared" si="30"/>
        <v>12.86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47.97</v>
      </c>
      <c r="I59" s="64">
        <f t="shared" si="24"/>
        <v>11.99</v>
      </c>
      <c r="J59" s="64">
        <f>ROUND((0.06*1.2)*0.95,2)</f>
        <v>7.0000000000000007E-2</v>
      </c>
      <c r="K59" s="100">
        <f t="shared" si="43"/>
        <v>4.2</v>
      </c>
      <c r="L59" s="64">
        <f t="shared" si="44"/>
        <v>0.92400000000000004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11.968985</v>
      </c>
      <c r="P59" s="45">
        <f t="shared" si="10"/>
        <v>0.54</v>
      </c>
      <c r="Q59" s="64">
        <f t="shared" si="47"/>
        <v>12.508984999999999</v>
      </c>
      <c r="R59" s="64">
        <f t="shared" si="48"/>
        <v>12.508333333333333</v>
      </c>
      <c r="S59" s="64">
        <f t="shared" si="49"/>
        <v>2.5016666666666665</v>
      </c>
      <c r="T59" s="103">
        <f t="shared" si="30"/>
        <v>15.01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47.97</v>
      </c>
      <c r="I62" s="64">
        <f>ROUND(H62*$I$10,2)</f>
        <v>11.99</v>
      </c>
      <c r="J62" s="64">
        <f>ROUND(0.53*0.95,2)</f>
        <v>0.5</v>
      </c>
      <c r="K62" s="100">
        <f>ROUND((H62+I62)*J62,2)</f>
        <v>29.98</v>
      </c>
      <c r="L62" s="64">
        <f t="shared" ref="L62:L64" si="51">(K62*$L$10)</f>
        <v>6.5956000000000001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85.468349999999987</v>
      </c>
      <c r="P62" s="45">
        <f t="shared" si="10"/>
        <v>3.83</v>
      </c>
      <c r="Q62" s="64">
        <f>SUM(O62+P62)</f>
        <v>89.298349999999985</v>
      </c>
      <c r="R62" s="64">
        <f t="shared" ref="R62:R64" si="53">+T62-S62</f>
        <v>89.3</v>
      </c>
      <c r="S62" s="64">
        <f t="shared" ref="S62:S64" si="54">+T62/6</f>
        <v>17.86</v>
      </c>
      <c r="T62" s="103">
        <f>ROUND(Q62*$T$10,2)</f>
        <v>107.16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47.97</v>
      </c>
      <c r="I63" s="64">
        <f>ROUND(H63*$I$10,2)</f>
        <v>11.99</v>
      </c>
      <c r="J63" s="64">
        <f>ROUND(0.3*0.95,2)</f>
        <v>0.28999999999999998</v>
      </c>
      <c r="K63" s="100">
        <f>ROUND((H63+I63)*J63,2)</f>
        <v>17.39</v>
      </c>
      <c r="L63" s="64">
        <f t="shared" si="51"/>
        <v>3.8258000000000001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49.573594999999997</v>
      </c>
      <c r="P63" s="45">
        <f t="shared" si="10"/>
        <v>2.2200000000000002</v>
      </c>
      <c r="Q63" s="64">
        <f>SUM(O63+P63)</f>
        <v>51.793594999999996</v>
      </c>
      <c r="R63" s="64">
        <f t="shared" si="53"/>
        <v>51.791666666666664</v>
      </c>
      <c r="S63" s="64">
        <f t="shared" si="54"/>
        <v>10.358333333333333</v>
      </c>
      <c r="T63" s="103">
        <f>ROUND(Q63*$T$10,2)</f>
        <v>62.15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47.97</v>
      </c>
      <c r="I64" s="64">
        <f>ROUND(H64*$I$10,2)</f>
        <v>11.99</v>
      </c>
      <c r="J64" s="64">
        <f>ROUND(0.09*0.95,2)</f>
        <v>0.09</v>
      </c>
      <c r="K64" s="100">
        <f>ROUND((H64+I64)*J64,2)</f>
        <v>5.4</v>
      </c>
      <c r="L64" s="64">
        <f t="shared" si="51"/>
        <v>1.1880000000000002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15.388695</v>
      </c>
      <c r="P64" s="45">
        <f t="shared" si="10"/>
        <v>0.69</v>
      </c>
      <c r="Q64" s="64">
        <f>SUM(O64+P64)</f>
        <v>16.078695</v>
      </c>
      <c r="R64" s="64">
        <f t="shared" si="53"/>
        <v>16.074999999999999</v>
      </c>
      <c r="S64" s="64">
        <f t="shared" si="54"/>
        <v>3.2149999999999999</v>
      </c>
      <c r="T64" s="103">
        <f>ROUND(Q64*$T$10,2)</f>
        <v>19.29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47.97</v>
      </c>
      <c r="I67" s="64">
        <f t="shared" ref="I67:I93" si="56">ROUND(H67*$I$10,2)</f>
        <v>11.99</v>
      </c>
      <c r="J67" s="64">
        <f>ROUND((0.53*1.2)*0.95,2)</f>
        <v>0.6</v>
      </c>
      <c r="K67" s="100">
        <f>ROUND((H67+I67)*J67,2)</f>
        <v>35.979999999999997</v>
      </c>
      <c r="L67" s="64">
        <f t="shared" ref="L67:L69" si="57">(K67*$L$10)</f>
        <v>7.9155999999999995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102.56689999999999</v>
      </c>
      <c r="P67" s="45">
        <f t="shared" si="10"/>
        <v>4.59</v>
      </c>
      <c r="Q67" s="64">
        <f>SUM(O67+P67)</f>
        <v>107.15689999999999</v>
      </c>
      <c r="R67" s="64">
        <f t="shared" ref="R67:R69" si="59">+T67-S67</f>
        <v>107.15833333333333</v>
      </c>
      <c r="S67" s="64">
        <f t="shared" ref="S67:S69" si="60">+T67/6</f>
        <v>21.431666666666668</v>
      </c>
      <c r="T67" s="103">
        <f t="shared" ref="T67:T93" si="61">ROUND(Q67*$T$10,2)</f>
        <v>128.59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47.97</v>
      </c>
      <c r="I68" s="64">
        <f t="shared" si="56"/>
        <v>11.99</v>
      </c>
      <c r="J68" s="64">
        <f>ROUND((0.3*1.2)*0.95,2)</f>
        <v>0.34</v>
      </c>
      <c r="K68" s="100">
        <f>ROUND((H68+I68)*J68,2)</f>
        <v>20.39</v>
      </c>
      <c r="L68" s="64">
        <f t="shared" si="57"/>
        <v>4.4858000000000002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58.122869999999999</v>
      </c>
      <c r="P68" s="45">
        <f t="shared" si="10"/>
        <v>2.6</v>
      </c>
      <c r="Q68" s="64">
        <f>SUM(O68+P68)</f>
        <v>60.72287</v>
      </c>
      <c r="R68" s="64">
        <f t="shared" si="59"/>
        <v>60.725000000000001</v>
      </c>
      <c r="S68" s="64">
        <f t="shared" si="60"/>
        <v>12.145000000000001</v>
      </c>
      <c r="T68" s="103">
        <f t="shared" si="61"/>
        <v>72.87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47.97</v>
      </c>
      <c r="I69" s="64">
        <f t="shared" si="56"/>
        <v>11.99</v>
      </c>
      <c r="J69" s="64">
        <f>ROUND((0.09*1.2)*0.95,2)</f>
        <v>0.1</v>
      </c>
      <c r="K69" s="100">
        <f>ROUND((H69+I69)*J69,2)</f>
        <v>6</v>
      </c>
      <c r="L69" s="64">
        <f t="shared" si="57"/>
        <v>1.32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17.098549999999999</v>
      </c>
      <c r="P69" s="45">
        <f t="shared" si="10"/>
        <v>0.77</v>
      </c>
      <c r="Q69" s="64">
        <f>SUM(O69+P69)</f>
        <v>17.868549999999999</v>
      </c>
      <c r="R69" s="64">
        <f t="shared" si="59"/>
        <v>17.866666666666667</v>
      </c>
      <c r="S69" s="64">
        <f t="shared" si="60"/>
        <v>3.5733333333333337</v>
      </c>
      <c r="T69" s="103">
        <f t="shared" si="61"/>
        <v>21.44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50.91</v>
      </c>
      <c r="I72" s="64">
        <f t="shared" si="56"/>
        <v>12.73</v>
      </c>
      <c r="J72" s="64">
        <f>ROUND(0.5*0.95,2)</f>
        <v>0.48</v>
      </c>
      <c r="K72" s="100">
        <f>ROUND((H72+I72)*J72,2)</f>
        <v>30.55</v>
      </c>
      <c r="L72" s="64">
        <f t="shared" ref="L72:L73" si="62">(K72*$L$10)</f>
        <v>6.7210000000000001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84.208039999999997</v>
      </c>
      <c r="P72" s="45">
        <f t="shared" si="10"/>
        <v>3.67</v>
      </c>
      <c r="Q72" s="64">
        <f>SUM(O72+P72)</f>
        <v>87.878039999999999</v>
      </c>
      <c r="R72" s="64">
        <f t="shared" ref="R72:R73" si="64">+T72-S72</f>
        <v>87.875</v>
      </c>
      <c r="S72" s="64">
        <f t="shared" ref="S72:S73" si="65">+T72/6</f>
        <v>17.574999999999999</v>
      </c>
      <c r="T72" s="103">
        <f t="shared" si="61"/>
        <v>105.45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50.91</v>
      </c>
      <c r="I73" s="64">
        <f t="shared" si="56"/>
        <v>12.73</v>
      </c>
      <c r="J73" s="64">
        <f>ROUND(1.4*0.95,2)</f>
        <v>1.33</v>
      </c>
      <c r="K73" s="100">
        <f>ROUND((H73+I73)*J73,2)</f>
        <v>84.64</v>
      </c>
      <c r="L73" s="64">
        <f t="shared" si="62"/>
        <v>18.620799999999999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233.315515</v>
      </c>
      <c r="P73" s="45">
        <f t="shared" si="10"/>
        <v>10.17</v>
      </c>
      <c r="Q73" s="64">
        <f>SUM(O73+P73)</f>
        <v>243.48551499999999</v>
      </c>
      <c r="R73" s="64">
        <f t="shared" si="64"/>
        <v>243.48333333333335</v>
      </c>
      <c r="S73" s="64">
        <f t="shared" si="65"/>
        <v>48.696666666666665</v>
      </c>
      <c r="T73" s="103">
        <f t="shared" si="61"/>
        <v>292.18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50.91</v>
      </c>
      <c r="I75" s="64">
        <f t="shared" si="56"/>
        <v>12.73</v>
      </c>
      <c r="J75" s="64">
        <f>ROUND(0.5*0.95,2)</f>
        <v>0.48</v>
      </c>
      <c r="K75" s="100">
        <f>ROUND((H75+I75)*J75,2)</f>
        <v>30.55</v>
      </c>
      <c r="L75" s="64">
        <f t="shared" ref="L75:L76" si="66">(K75*$L$10)</f>
        <v>6.7210000000000001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84.208039999999997</v>
      </c>
      <c r="P75" s="45">
        <f t="shared" si="10"/>
        <v>3.67</v>
      </c>
      <c r="Q75" s="64">
        <f>SUM(O75+P75)</f>
        <v>87.878039999999999</v>
      </c>
      <c r="R75" s="64">
        <f t="shared" ref="R75:R76" si="68">+T75-S75</f>
        <v>87.875</v>
      </c>
      <c r="S75" s="64">
        <f t="shared" ref="S75:S76" si="69">+T75/6</f>
        <v>17.574999999999999</v>
      </c>
      <c r="T75" s="103">
        <f t="shared" si="61"/>
        <v>105.45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50.91</v>
      </c>
      <c r="I76" s="64">
        <f t="shared" si="56"/>
        <v>12.73</v>
      </c>
      <c r="J76" s="64">
        <f>ROUND(1.6*0.95,2)</f>
        <v>1.52</v>
      </c>
      <c r="K76" s="100">
        <f>ROUND((H76+I76)*J76,2)</f>
        <v>96.73</v>
      </c>
      <c r="L76" s="64">
        <f t="shared" si="66"/>
        <v>21.2806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266.64456000000001</v>
      </c>
      <c r="P76" s="45">
        <f t="shared" si="10"/>
        <v>11.63</v>
      </c>
      <c r="Q76" s="64">
        <f>SUM(O76+P76)</f>
        <v>278.27456000000001</v>
      </c>
      <c r="R76" s="64">
        <f t="shared" si="68"/>
        <v>278.27499999999998</v>
      </c>
      <c r="S76" s="64">
        <f t="shared" si="69"/>
        <v>55.655000000000001</v>
      </c>
      <c r="T76" s="103">
        <f t="shared" si="61"/>
        <v>333.93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50.91</v>
      </c>
      <c r="I78" s="64">
        <f t="shared" si="56"/>
        <v>12.73</v>
      </c>
      <c r="J78" s="64">
        <f>ROUND(1.38*0.95,2)</f>
        <v>1.31</v>
      </c>
      <c r="K78" s="100">
        <f>ROUND((H78+I78)*J78,2)</f>
        <v>83.37</v>
      </c>
      <c r="L78" s="64">
        <f t="shared" ref="L78:L81" si="70">(K78*$L$10)</f>
        <v>18.3414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229.810405</v>
      </c>
      <c r="P78" s="45">
        <f t="shared" si="10"/>
        <v>10.02</v>
      </c>
      <c r="Q78" s="64">
        <f>SUM(O78+P78)</f>
        <v>239.83040500000001</v>
      </c>
      <c r="R78" s="64">
        <f t="shared" ref="R78:R81" si="72">+T78-S78</f>
        <v>239.83333333333334</v>
      </c>
      <c r="S78" s="64">
        <f t="shared" ref="S78:S81" si="73">+T78/6</f>
        <v>47.966666666666669</v>
      </c>
      <c r="T78" s="103">
        <f t="shared" si="61"/>
        <v>287.8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50.91</v>
      </c>
      <c r="I79" s="64">
        <f t="shared" si="56"/>
        <v>12.73</v>
      </c>
      <c r="J79" s="64">
        <f>ROUND(1.68*0.95,2)</f>
        <v>1.6</v>
      </c>
      <c r="K79" s="100">
        <f>ROUND((H79+I79)*J79,2)</f>
        <v>101.82</v>
      </c>
      <c r="L79" s="64">
        <f t="shared" si="70"/>
        <v>22.400399999999998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280.67719999999997</v>
      </c>
      <c r="P79" s="45">
        <f t="shared" si="10"/>
        <v>12.24</v>
      </c>
      <c r="Q79" s="64">
        <f>SUM(O79+P79)</f>
        <v>292.91719999999998</v>
      </c>
      <c r="R79" s="64">
        <f t="shared" si="72"/>
        <v>292.91666666666669</v>
      </c>
      <c r="S79" s="64">
        <f t="shared" si="73"/>
        <v>58.583333333333336</v>
      </c>
      <c r="T79" s="103">
        <f t="shared" si="61"/>
        <v>351.5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50.91</v>
      </c>
      <c r="I80" s="64">
        <f t="shared" si="56"/>
        <v>12.73</v>
      </c>
      <c r="J80" s="64">
        <f>ROUND(1.91*0.95,2)</f>
        <v>1.81</v>
      </c>
      <c r="K80" s="100">
        <f>ROUND((H80+I80)*J80,2)</f>
        <v>115.19</v>
      </c>
      <c r="L80" s="64">
        <f t="shared" si="70"/>
        <v>25.341799999999999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317.52355500000004</v>
      </c>
      <c r="P80" s="45">
        <f t="shared" si="10"/>
        <v>13.85</v>
      </c>
      <c r="Q80" s="64">
        <f>SUM(O80+P80)</f>
        <v>331.37355500000007</v>
      </c>
      <c r="R80" s="64">
        <f t="shared" si="72"/>
        <v>331.375</v>
      </c>
      <c r="S80" s="64">
        <f t="shared" si="73"/>
        <v>66.274999999999991</v>
      </c>
      <c r="T80" s="103">
        <f t="shared" si="61"/>
        <v>397.65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50.91</v>
      </c>
      <c r="I81" s="64">
        <f t="shared" si="56"/>
        <v>12.73</v>
      </c>
      <c r="J81" s="64">
        <f>ROUND(2.2*0.95,2)</f>
        <v>2.09</v>
      </c>
      <c r="K81" s="100">
        <f>ROUND((H81+I81)*J81,2)</f>
        <v>133.01</v>
      </c>
      <c r="L81" s="64">
        <f t="shared" si="70"/>
        <v>29.262199999999996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366.64389499999999</v>
      </c>
      <c r="P81" s="45">
        <f t="shared" si="10"/>
        <v>15.99</v>
      </c>
      <c r="Q81" s="64">
        <f>SUM(O81+P81)</f>
        <v>382.633895</v>
      </c>
      <c r="R81" s="64">
        <f t="shared" si="72"/>
        <v>382.63333333333333</v>
      </c>
      <c r="S81" s="64">
        <f t="shared" si="73"/>
        <v>76.526666666666671</v>
      </c>
      <c r="T81" s="103">
        <f t="shared" si="61"/>
        <v>459.16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50.91</v>
      </c>
      <c r="I83" s="64">
        <f t="shared" si="56"/>
        <v>12.73</v>
      </c>
      <c r="J83" s="64">
        <f>ROUND(0.57*0.95,2)</f>
        <v>0.54</v>
      </c>
      <c r="K83" s="100">
        <f>ROUND((H83+I83)*J83,2)</f>
        <v>34.369999999999997</v>
      </c>
      <c r="L83" s="64">
        <f t="shared" ref="L83:L85" si="74">(K83*$L$10)</f>
        <v>7.5613999999999999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94.735569999999996</v>
      </c>
      <c r="P83" s="45">
        <f t="shared" si="10"/>
        <v>4.13</v>
      </c>
      <c r="Q83" s="64">
        <f>SUM(O83+P83)</f>
        <v>98.865569999999991</v>
      </c>
      <c r="R83" s="64">
        <f t="shared" ref="R83:R85" si="76">+T83-S83</f>
        <v>98.866666666666674</v>
      </c>
      <c r="S83" s="64">
        <f t="shared" ref="S83:S85" si="77">+T83/6</f>
        <v>19.773333333333333</v>
      </c>
      <c r="T83" s="103">
        <f t="shared" si="61"/>
        <v>118.64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50.91</v>
      </c>
      <c r="I84" s="64">
        <f t="shared" si="56"/>
        <v>12.73</v>
      </c>
      <c r="J84" s="64">
        <f>ROUND(0.62*0.95,2)</f>
        <v>0.59</v>
      </c>
      <c r="K84" s="100">
        <f>ROUND((H84+I84)*J84,2)</f>
        <v>37.549999999999997</v>
      </c>
      <c r="L84" s="64">
        <f t="shared" si="74"/>
        <v>8.2609999999999992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103.50444499999999</v>
      </c>
      <c r="P84" s="45">
        <f t="shared" si="10"/>
        <v>4.51</v>
      </c>
      <c r="Q84" s="64">
        <f>SUM(O84+P84)</f>
        <v>108.01444499999999</v>
      </c>
      <c r="R84" s="64">
        <f t="shared" si="76"/>
        <v>108.01666666666667</v>
      </c>
      <c r="S84" s="64">
        <f t="shared" si="77"/>
        <v>21.603333333333335</v>
      </c>
      <c r="T84" s="103">
        <f t="shared" si="61"/>
        <v>129.62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50.91</v>
      </c>
      <c r="I85" s="64">
        <f t="shared" si="56"/>
        <v>12.73</v>
      </c>
      <c r="J85" s="64">
        <f>ROUND(0.83*0.95,2)</f>
        <v>0.79</v>
      </c>
      <c r="K85" s="100">
        <f>ROUND((H85+I85)*J85,2)</f>
        <v>50.28</v>
      </c>
      <c r="L85" s="64">
        <f t="shared" si="74"/>
        <v>11.0616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138.59214500000002</v>
      </c>
      <c r="P85" s="45">
        <f t="shared" si="10"/>
        <v>6.04</v>
      </c>
      <c r="Q85" s="64">
        <f>SUM(O85+P85)</f>
        <v>144.63214500000001</v>
      </c>
      <c r="R85" s="64">
        <f t="shared" si="76"/>
        <v>144.63333333333333</v>
      </c>
      <c r="S85" s="64">
        <f t="shared" si="77"/>
        <v>28.926666666666666</v>
      </c>
      <c r="T85" s="103">
        <f t="shared" si="61"/>
        <v>173.56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50.91</v>
      </c>
      <c r="I87" s="64">
        <f t="shared" si="56"/>
        <v>12.73</v>
      </c>
      <c r="J87" s="64">
        <f>ROUND((0.25*1.2)*0.95,2)</f>
        <v>0.28999999999999998</v>
      </c>
      <c r="K87" s="100">
        <f>ROUND((H87+I87)*J87,2)</f>
        <v>18.46</v>
      </c>
      <c r="L87" s="64">
        <f>(K87*$L$10)</f>
        <v>4.0612000000000004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50.878995000000003</v>
      </c>
      <c r="P87" s="45">
        <f t="shared" ref="P87:P150" si="79">ROUND(J87*$P$10,2)</f>
        <v>2.2200000000000002</v>
      </c>
      <c r="Q87" s="64">
        <f>SUM(O87+P87)</f>
        <v>53.098995000000002</v>
      </c>
      <c r="R87" s="64">
        <f>+T87-S87</f>
        <v>53.1</v>
      </c>
      <c r="S87" s="64">
        <f>+T87/6</f>
        <v>10.62</v>
      </c>
      <c r="T87" s="103">
        <f t="shared" si="61"/>
        <v>63.72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50.91</v>
      </c>
      <c r="I89" s="64">
        <f t="shared" si="56"/>
        <v>12.73</v>
      </c>
      <c r="J89" s="64">
        <f>ROUND((0.5*1.2)*0.95,2)</f>
        <v>0.56999999999999995</v>
      </c>
      <c r="K89" s="100">
        <f>ROUND((H89+I89)*J89,2)</f>
        <v>36.270000000000003</v>
      </c>
      <c r="L89" s="64">
        <f t="shared" ref="L89:L90" si="80">(K89*$L$10)</f>
        <v>7.9794000000000009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99.987134999999995</v>
      </c>
      <c r="P89" s="45">
        <f t="shared" si="79"/>
        <v>4.3600000000000003</v>
      </c>
      <c r="Q89" s="64">
        <f>SUM(O89+P89)</f>
        <v>104.34713499999999</v>
      </c>
      <c r="R89" s="64">
        <f t="shared" ref="R89:R90" si="82">+T89-S89</f>
        <v>104.35</v>
      </c>
      <c r="S89" s="64">
        <f t="shared" ref="S89:S90" si="83">+T89/6</f>
        <v>20.87</v>
      </c>
      <c r="T89" s="103">
        <f t="shared" si="61"/>
        <v>125.22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50.91</v>
      </c>
      <c r="I90" s="64">
        <f t="shared" si="56"/>
        <v>12.73</v>
      </c>
      <c r="J90" s="64">
        <f>ROUND((1.4*1.2)*0.95,2)</f>
        <v>1.6</v>
      </c>
      <c r="K90" s="100">
        <f>ROUND((H90+I90)*J90,2)</f>
        <v>101.82</v>
      </c>
      <c r="L90" s="64">
        <f t="shared" si="80"/>
        <v>22.400399999999998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280.67719999999997</v>
      </c>
      <c r="P90" s="45">
        <f t="shared" si="79"/>
        <v>12.24</v>
      </c>
      <c r="Q90" s="64">
        <f>SUM(O90+P90)</f>
        <v>292.91719999999998</v>
      </c>
      <c r="R90" s="64">
        <f t="shared" si="82"/>
        <v>292.91666666666669</v>
      </c>
      <c r="S90" s="64">
        <f t="shared" si="83"/>
        <v>58.583333333333336</v>
      </c>
      <c r="T90" s="103">
        <f t="shared" si="61"/>
        <v>351.5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50.91</v>
      </c>
      <c r="I92" s="64">
        <f t="shared" si="56"/>
        <v>12.73</v>
      </c>
      <c r="J92" s="64">
        <f>ROUND((0.5*1.2)*0.95,2)</f>
        <v>0.56999999999999995</v>
      </c>
      <c r="K92" s="100">
        <f>ROUND((H92+I92)*J92,2)</f>
        <v>36.270000000000003</v>
      </c>
      <c r="L92" s="64">
        <f t="shared" ref="L92:L93" si="84">(K92*$L$10)</f>
        <v>7.9794000000000009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99.987134999999995</v>
      </c>
      <c r="P92" s="45">
        <f t="shared" si="79"/>
        <v>4.3600000000000003</v>
      </c>
      <c r="Q92" s="64">
        <f>SUM(O92+P92)</f>
        <v>104.34713499999999</v>
      </c>
      <c r="R92" s="64">
        <f t="shared" ref="R92:R93" si="86">+T92-S92</f>
        <v>104.35</v>
      </c>
      <c r="S92" s="64">
        <f t="shared" ref="S92:S93" si="87">+T92/6</f>
        <v>20.87</v>
      </c>
      <c r="T92" s="103">
        <f t="shared" si="61"/>
        <v>125.22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50.91</v>
      </c>
      <c r="I93" s="64">
        <f t="shared" si="56"/>
        <v>12.73</v>
      </c>
      <c r="J93" s="64">
        <f>ROUND((1.6*1.2)*0.95,2)</f>
        <v>1.82</v>
      </c>
      <c r="K93" s="100">
        <f>ROUND((H93+I93)*J93,2)</f>
        <v>115.82</v>
      </c>
      <c r="L93" s="64">
        <f t="shared" si="84"/>
        <v>25.480399999999999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319.27000999999996</v>
      </c>
      <c r="P93" s="45">
        <f t="shared" si="79"/>
        <v>13.92</v>
      </c>
      <c r="Q93" s="64">
        <f>SUM(O93+P93)</f>
        <v>333.19000999999997</v>
      </c>
      <c r="R93" s="64">
        <f t="shared" si="86"/>
        <v>333.19166666666666</v>
      </c>
      <c r="S93" s="64">
        <f t="shared" si="87"/>
        <v>66.638333333333335</v>
      </c>
      <c r="T93" s="103">
        <f t="shared" si="61"/>
        <v>399.83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56.78</v>
      </c>
      <c r="I95" s="64">
        <f>ROUND(H95*$I$10,2)</f>
        <v>14.2</v>
      </c>
      <c r="J95" s="64">
        <f>ROUND(0.38*0.95,2)</f>
        <v>0.36</v>
      </c>
      <c r="K95" s="100">
        <f>ROUND((H95+I95)*J95,2)</f>
        <v>25.55</v>
      </c>
      <c r="L95" s="64">
        <f t="shared" ref="L95:L96" si="88">(K95*$L$10)</f>
        <v>5.6210000000000004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66.373779999999996</v>
      </c>
      <c r="P95" s="45">
        <f t="shared" si="79"/>
        <v>2.75</v>
      </c>
      <c r="Q95" s="64">
        <f>SUM(O95+P95)</f>
        <v>69.123779999999996</v>
      </c>
      <c r="R95" s="64">
        <f t="shared" ref="R95:R96" si="90">+T95-S95</f>
        <v>69.125</v>
      </c>
      <c r="S95" s="64">
        <f t="shared" ref="S95:S96" si="91">+T95/6</f>
        <v>13.825000000000001</v>
      </c>
      <c r="T95" s="103">
        <f t="shared" ref="T95:T96" si="92">ROUND(Q95*$T$10,2)</f>
        <v>82.95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56.78</v>
      </c>
      <c r="I96" s="64">
        <f>ROUND(H96*$I$10,2)</f>
        <v>14.2</v>
      </c>
      <c r="J96" s="64">
        <f>ROUND(0.32*0.95,2)</f>
        <v>0.3</v>
      </c>
      <c r="K96" s="100">
        <f>ROUND((H96+I96)*J96,2)</f>
        <v>21.29</v>
      </c>
      <c r="L96" s="64">
        <f t="shared" si="88"/>
        <v>4.6837999999999997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55.309449999999998</v>
      </c>
      <c r="P96" s="45">
        <f t="shared" si="79"/>
        <v>2.2999999999999998</v>
      </c>
      <c r="Q96" s="64">
        <f>SUM(O96+P96)</f>
        <v>57.609449999999995</v>
      </c>
      <c r="R96" s="64">
        <f t="shared" si="90"/>
        <v>57.608333333333327</v>
      </c>
      <c r="S96" s="64">
        <f t="shared" si="91"/>
        <v>11.521666666666667</v>
      </c>
      <c r="T96" s="103">
        <f t="shared" si="92"/>
        <v>69.13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70.489999999999995</v>
      </c>
      <c r="I98" s="64">
        <f t="shared" ref="I98:I101" si="93">ROUND(H98*$I$10,2)</f>
        <v>17.62</v>
      </c>
      <c r="J98" s="64">
        <f>ROUND((1.5*0.95)/100,2)</f>
        <v>0.01</v>
      </c>
      <c r="K98" s="100">
        <f>ROUND((H98+I98)*J98,2)</f>
        <v>0.88</v>
      </c>
      <c r="L98" s="64">
        <f t="shared" ref="L98:L101" si="94">(K98*$L$10)</f>
        <v>0.19359999999999999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2.0514549999999998</v>
      </c>
      <c r="P98" s="45">
        <f t="shared" si="79"/>
        <v>0.08</v>
      </c>
      <c r="Q98" s="64">
        <f>SUM(O98+P98)</f>
        <v>2.1314549999999999</v>
      </c>
      <c r="R98" s="64">
        <f t="shared" ref="R98:R101" si="96">+T98-S98</f>
        <v>2.1333333333333333</v>
      </c>
      <c r="S98" s="64">
        <f t="shared" ref="S98:S101" si="97">+T98/6</f>
        <v>0.42666666666666669</v>
      </c>
      <c r="T98" s="103">
        <f t="shared" ref="T98:T101" si="98">ROUND(Q98*$T$10,2)</f>
        <v>2.56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70.489999999999995</v>
      </c>
      <c r="I99" s="64">
        <f t="shared" si="93"/>
        <v>17.62</v>
      </c>
      <c r="J99" s="64">
        <f>ROUND((3.9*0.95)/100,2)</f>
        <v>0.04</v>
      </c>
      <c r="K99" s="100">
        <f>ROUND((H99+I99)*J99,2)</f>
        <v>3.52</v>
      </c>
      <c r="L99" s="64">
        <f t="shared" si="94"/>
        <v>0.77439999999999998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8.2058199999999992</v>
      </c>
      <c r="P99" s="45">
        <f t="shared" si="79"/>
        <v>0.31</v>
      </c>
      <c r="Q99" s="64">
        <f>SUM(O99+P99)</f>
        <v>8.5158199999999997</v>
      </c>
      <c r="R99" s="64">
        <f t="shared" si="96"/>
        <v>8.5166666666666675</v>
      </c>
      <c r="S99" s="64">
        <f t="shared" si="97"/>
        <v>1.7033333333333334</v>
      </c>
      <c r="T99" s="103">
        <f t="shared" si="98"/>
        <v>10.220000000000001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58.74</v>
      </c>
      <c r="I100" s="44">
        <f t="shared" si="93"/>
        <v>14.69</v>
      </c>
      <c r="J100" s="44">
        <f>ROUND(1.5*0.95,2)</f>
        <v>1.43</v>
      </c>
      <c r="K100" s="43">
        <f>ROUND((H100+I100)*J100,2)</f>
        <v>105</v>
      </c>
      <c r="L100" s="44">
        <f t="shared" si="94"/>
        <v>23.1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267.93326499999995</v>
      </c>
      <c r="P100" s="45">
        <f t="shared" si="79"/>
        <v>10.94</v>
      </c>
      <c r="Q100" s="44">
        <f>SUM(O100+P100)</f>
        <v>278.87326499999995</v>
      </c>
      <c r="R100" s="44">
        <f t="shared" si="96"/>
        <v>278.875</v>
      </c>
      <c r="S100" s="44">
        <f t="shared" si="97"/>
        <v>55.774999999999999</v>
      </c>
      <c r="T100" s="65">
        <f t="shared" si="98"/>
        <v>334.65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53.85</v>
      </c>
      <c r="I101" s="64">
        <f t="shared" si="93"/>
        <v>13.46</v>
      </c>
      <c r="J101" s="64">
        <f>ROUND(0.13*0.95,2)</f>
        <v>0.12</v>
      </c>
      <c r="K101" s="100">
        <f>ROUND((H101+I101)*J101,2)</f>
        <v>8.08</v>
      </c>
      <c r="L101" s="64">
        <f t="shared" si="94"/>
        <v>1.7776000000000001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21.591859999999997</v>
      </c>
      <c r="P101" s="45">
        <f t="shared" si="79"/>
        <v>0.92</v>
      </c>
      <c r="Q101" s="64">
        <f>SUM(O101+P101)</f>
        <v>22.511859999999999</v>
      </c>
      <c r="R101" s="64">
        <f t="shared" si="96"/>
        <v>22.508333333333333</v>
      </c>
      <c r="S101" s="64">
        <f t="shared" si="97"/>
        <v>4.5016666666666669</v>
      </c>
      <c r="T101" s="103">
        <f t="shared" si="98"/>
        <v>27.01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53.85</v>
      </c>
      <c r="I105" s="44">
        <f>ROUND(H105*$I$10,2)</f>
        <v>13.46</v>
      </c>
      <c r="J105" s="44">
        <f>ROUND(0.6*0.95,2)</f>
        <v>0.56999999999999995</v>
      </c>
      <c r="K105" s="43">
        <f t="shared" ref="K105:K112" si="100">ROUND((H105+I105)*J105,2)</f>
        <v>38.369999999999997</v>
      </c>
      <c r="L105" s="44">
        <f t="shared" ref="L105:L112" si="101">(K105*$L$10)</f>
        <v>8.4413999999999998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102.54913499999998</v>
      </c>
      <c r="P105" s="45">
        <f t="shared" si="79"/>
        <v>4.3600000000000003</v>
      </c>
      <c r="Q105" s="44">
        <f t="shared" ref="Q105:Q112" si="104">SUM(O105+P105)</f>
        <v>106.90913499999998</v>
      </c>
      <c r="R105" s="44">
        <f t="shared" ref="R105:R112" si="105">+T105-S105</f>
        <v>106.90833333333333</v>
      </c>
      <c r="S105" s="44">
        <f t="shared" ref="S105:S112" si="106">+T105/6</f>
        <v>21.381666666666664</v>
      </c>
      <c r="T105" s="65">
        <f t="shared" ref="T105:T112" si="107">ROUND(Q105*$T$10,2)</f>
        <v>128.29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53.85</v>
      </c>
      <c r="I106" s="44">
        <f t="shared" ref="I106:I112" si="109">ROUND(H106*$I$10,2)</f>
        <v>13.46</v>
      </c>
      <c r="J106" s="44">
        <f>ROUND((0.6*1.8)*0.95,2)</f>
        <v>1.03</v>
      </c>
      <c r="K106" s="43">
        <f t="shared" si="100"/>
        <v>69.33</v>
      </c>
      <c r="L106" s="44">
        <f t="shared" si="101"/>
        <v>15.252599999999999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185.30166499999999</v>
      </c>
      <c r="P106" s="45">
        <f t="shared" si="79"/>
        <v>7.88</v>
      </c>
      <c r="Q106" s="44">
        <f t="shared" si="104"/>
        <v>193.18166499999998</v>
      </c>
      <c r="R106" s="44">
        <f t="shared" si="105"/>
        <v>193.18333333333334</v>
      </c>
      <c r="S106" s="44">
        <f t="shared" si="106"/>
        <v>38.636666666666663</v>
      </c>
      <c r="T106" s="65">
        <f t="shared" si="107"/>
        <v>231.82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53.85</v>
      </c>
      <c r="I107" s="44">
        <f t="shared" si="109"/>
        <v>13.46</v>
      </c>
      <c r="J107" s="44">
        <f>ROUND(0.9*0.95,2)</f>
        <v>0.86</v>
      </c>
      <c r="K107" s="43">
        <f t="shared" si="100"/>
        <v>57.89</v>
      </c>
      <c r="L107" s="44">
        <f t="shared" si="101"/>
        <v>12.735799999999999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154.72132999999999</v>
      </c>
      <c r="P107" s="45">
        <f t="shared" si="79"/>
        <v>6.58</v>
      </c>
      <c r="Q107" s="44">
        <f t="shared" si="104"/>
        <v>161.30133000000001</v>
      </c>
      <c r="R107" s="44">
        <f t="shared" si="105"/>
        <v>161.30000000000001</v>
      </c>
      <c r="S107" s="44">
        <f t="shared" si="106"/>
        <v>32.26</v>
      </c>
      <c r="T107" s="65">
        <f t="shared" si="107"/>
        <v>193.56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53.85</v>
      </c>
      <c r="I108" s="44">
        <f t="shared" si="109"/>
        <v>13.46</v>
      </c>
      <c r="J108" s="44">
        <f>ROUND((0.9*1.8)*0.95,2)</f>
        <v>1.54</v>
      </c>
      <c r="K108" s="43">
        <f t="shared" si="100"/>
        <v>103.66</v>
      </c>
      <c r="L108" s="44">
        <f t="shared" si="101"/>
        <v>22.805199999999999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277.05486999999994</v>
      </c>
      <c r="P108" s="45">
        <f t="shared" si="79"/>
        <v>11.78</v>
      </c>
      <c r="Q108" s="44">
        <f t="shared" si="104"/>
        <v>288.83486999999991</v>
      </c>
      <c r="R108" s="44">
        <f t="shared" si="105"/>
        <v>288.83333333333337</v>
      </c>
      <c r="S108" s="44">
        <f t="shared" si="106"/>
        <v>57.766666666666673</v>
      </c>
      <c r="T108" s="65">
        <f t="shared" si="107"/>
        <v>346.6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53.85</v>
      </c>
      <c r="I109" s="44">
        <f t="shared" si="109"/>
        <v>13.46</v>
      </c>
      <c r="J109" s="44">
        <f>ROUND(1.2*0.95,2)</f>
        <v>1.1399999999999999</v>
      </c>
      <c r="K109" s="43">
        <f t="shared" si="100"/>
        <v>76.73</v>
      </c>
      <c r="L109" s="44">
        <f t="shared" si="101"/>
        <v>16.880600000000001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205.08606999999998</v>
      </c>
      <c r="P109" s="45">
        <f t="shared" si="79"/>
        <v>8.7200000000000006</v>
      </c>
      <c r="Q109" s="44">
        <f t="shared" si="104"/>
        <v>213.80606999999998</v>
      </c>
      <c r="R109" s="44">
        <f t="shared" si="105"/>
        <v>213.80833333333334</v>
      </c>
      <c r="S109" s="44">
        <f t="shared" si="106"/>
        <v>42.761666666666663</v>
      </c>
      <c r="T109" s="65">
        <f t="shared" si="107"/>
        <v>256.57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53.85</v>
      </c>
      <c r="I110" s="44">
        <f t="shared" si="109"/>
        <v>13.46</v>
      </c>
      <c r="J110" s="44">
        <f>ROUND((1.2*1.8)*0.95,2)</f>
        <v>2.0499999999999998</v>
      </c>
      <c r="K110" s="43">
        <f t="shared" si="100"/>
        <v>137.99</v>
      </c>
      <c r="L110" s="44">
        <f t="shared" si="101"/>
        <v>30.357800000000001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368.80807499999997</v>
      </c>
      <c r="P110" s="45">
        <f t="shared" si="79"/>
        <v>15.68</v>
      </c>
      <c r="Q110" s="44">
        <f t="shared" si="104"/>
        <v>384.48807499999998</v>
      </c>
      <c r="R110" s="44">
        <f t="shared" si="105"/>
        <v>384.49166666666667</v>
      </c>
      <c r="S110" s="44">
        <f t="shared" si="106"/>
        <v>76.898333333333326</v>
      </c>
      <c r="T110" s="65">
        <f t="shared" si="107"/>
        <v>461.39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53.85</v>
      </c>
      <c r="I111" s="44">
        <f t="shared" si="109"/>
        <v>13.46</v>
      </c>
      <c r="J111" s="44">
        <f>ROUND(0.4*0.95,2)</f>
        <v>0.38</v>
      </c>
      <c r="K111" s="43">
        <f t="shared" si="100"/>
        <v>25.58</v>
      </c>
      <c r="L111" s="44">
        <f t="shared" si="101"/>
        <v>5.6275999999999993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68.36609</v>
      </c>
      <c r="P111" s="45">
        <f t="shared" si="79"/>
        <v>2.91</v>
      </c>
      <c r="Q111" s="44">
        <f t="shared" si="104"/>
        <v>71.276089999999996</v>
      </c>
      <c r="R111" s="44">
        <f t="shared" si="105"/>
        <v>71.275000000000006</v>
      </c>
      <c r="S111" s="44">
        <f t="shared" si="106"/>
        <v>14.255000000000001</v>
      </c>
      <c r="T111" s="65">
        <f t="shared" si="107"/>
        <v>85.53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53.85</v>
      </c>
      <c r="I112" s="44">
        <f t="shared" si="109"/>
        <v>13.46</v>
      </c>
      <c r="J112" s="44">
        <f>ROUND((0.4*1.8)*0.95,2)</f>
        <v>0.68</v>
      </c>
      <c r="K112" s="43">
        <f t="shared" si="100"/>
        <v>45.77</v>
      </c>
      <c r="L112" s="44">
        <f t="shared" si="101"/>
        <v>10.0694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122.33354000000001</v>
      </c>
      <c r="P112" s="45">
        <f t="shared" si="79"/>
        <v>5.2</v>
      </c>
      <c r="Q112" s="44">
        <f t="shared" si="104"/>
        <v>127.53354000000002</v>
      </c>
      <c r="R112" s="44">
        <f t="shared" si="105"/>
        <v>127.53333333333333</v>
      </c>
      <c r="S112" s="44">
        <f t="shared" si="106"/>
        <v>25.506666666666664</v>
      </c>
      <c r="T112" s="65">
        <f t="shared" si="107"/>
        <v>153.04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56.78</v>
      </c>
      <c r="I114" s="44">
        <f>ROUND(H114*$I$10,2)</f>
        <v>14.2</v>
      </c>
      <c r="J114" s="44">
        <f>ROUND(3.51*0.95,2)</f>
        <v>3.33</v>
      </c>
      <c r="K114" s="43">
        <f t="shared" ref="K114:K122" si="110">ROUND((H114+I114)*J114,2)</f>
        <v>236.36</v>
      </c>
      <c r="L114" s="44">
        <f t="shared" ref="L114:L122" si="111">(K114*$L$10)</f>
        <v>51.999200000000002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613.984915</v>
      </c>
      <c r="P114" s="45">
        <f t="shared" si="79"/>
        <v>25.47</v>
      </c>
      <c r="Q114" s="44">
        <f t="shared" ref="Q114:Q122" si="114">SUM(O114+P114)</f>
        <v>639.45491500000003</v>
      </c>
      <c r="R114" s="44">
        <f t="shared" ref="R114:R122" si="115">+T114-S114</f>
        <v>639.45833333333337</v>
      </c>
      <c r="S114" s="44">
        <f t="shared" ref="S114:S122" si="116">+T114/6</f>
        <v>127.89166666666667</v>
      </c>
      <c r="T114" s="65">
        <f t="shared" ref="T114:T122" si="117">ROUND(Q114*$T$10,2)</f>
        <v>767.35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56.78</v>
      </c>
      <c r="I115" s="44">
        <f t="shared" ref="I115:I122" si="119">ROUND(H115*$I$10,2)</f>
        <v>14.2</v>
      </c>
      <c r="J115" s="44">
        <f>ROUND((3.51*1.8)*0.95,2)</f>
        <v>6</v>
      </c>
      <c r="K115" s="43">
        <f t="shared" si="110"/>
        <v>425.88</v>
      </c>
      <c r="L115" s="44">
        <f t="shared" si="111"/>
        <v>93.693600000000004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1106.2865999999999</v>
      </c>
      <c r="P115" s="45">
        <f t="shared" si="79"/>
        <v>45.9</v>
      </c>
      <c r="Q115" s="44">
        <f t="shared" si="114"/>
        <v>1152.1866</v>
      </c>
      <c r="R115" s="44">
        <f t="shared" si="115"/>
        <v>1152.1833333333332</v>
      </c>
      <c r="S115" s="44">
        <f t="shared" si="116"/>
        <v>230.43666666666664</v>
      </c>
      <c r="T115" s="65">
        <f>ROUND(Q115*$T$10,2)</f>
        <v>1382.62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56.78</v>
      </c>
      <c r="I116" s="44">
        <f t="shared" si="119"/>
        <v>14.2</v>
      </c>
      <c r="J116" s="44">
        <f>ROUND(5.38*0.95,2)</f>
        <v>5.1100000000000003</v>
      </c>
      <c r="K116" s="43">
        <f t="shared" si="110"/>
        <v>362.71</v>
      </c>
      <c r="L116" s="44">
        <f t="shared" si="111"/>
        <v>79.796199999999999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942.1901049999999</v>
      </c>
      <c r="P116" s="45">
        <f t="shared" si="79"/>
        <v>39.090000000000003</v>
      </c>
      <c r="Q116" s="44">
        <f t="shared" si="114"/>
        <v>981.28010499999993</v>
      </c>
      <c r="R116" s="44">
        <f t="shared" si="115"/>
        <v>981.2833333333333</v>
      </c>
      <c r="S116" s="44">
        <f t="shared" si="116"/>
        <v>196.25666666666666</v>
      </c>
      <c r="T116" s="65">
        <f t="shared" si="117"/>
        <v>1177.54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56.78</v>
      </c>
      <c r="I117" s="44">
        <f t="shared" si="119"/>
        <v>14.2</v>
      </c>
      <c r="J117" s="44">
        <f>ROUND((5.38*1.8)*0.95,2)</f>
        <v>9.1999999999999993</v>
      </c>
      <c r="K117" s="43">
        <f t="shared" si="110"/>
        <v>653.02</v>
      </c>
      <c r="L117" s="44">
        <f t="shared" si="111"/>
        <v>143.6644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1696.3109999999997</v>
      </c>
      <c r="P117" s="45">
        <f t="shared" si="79"/>
        <v>70.38</v>
      </c>
      <c r="Q117" s="44">
        <f t="shared" si="114"/>
        <v>1766.6909999999998</v>
      </c>
      <c r="R117" s="44">
        <f t="shared" si="115"/>
        <v>1766.6916666666668</v>
      </c>
      <c r="S117" s="44">
        <f t="shared" si="116"/>
        <v>353.33833333333337</v>
      </c>
      <c r="T117" s="65">
        <f t="shared" si="117"/>
        <v>2120.0300000000002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56.78</v>
      </c>
      <c r="I118" s="44">
        <f t="shared" si="119"/>
        <v>14.2</v>
      </c>
      <c r="J118" s="44">
        <f>ROUND(7.02*0.95,2)</f>
        <v>6.67</v>
      </c>
      <c r="K118" s="43">
        <f t="shared" si="110"/>
        <v>473.44</v>
      </c>
      <c r="L118" s="44">
        <f t="shared" si="111"/>
        <v>104.1568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1229.8260850000001</v>
      </c>
      <c r="P118" s="45">
        <f t="shared" si="79"/>
        <v>51.03</v>
      </c>
      <c r="Q118" s="44">
        <f t="shared" si="114"/>
        <v>1280.8560850000001</v>
      </c>
      <c r="R118" s="44">
        <f t="shared" si="115"/>
        <v>1280.8583333333333</v>
      </c>
      <c r="S118" s="44">
        <f t="shared" si="116"/>
        <v>256.17166666666668</v>
      </c>
      <c r="T118" s="65">
        <f t="shared" si="117"/>
        <v>1537.03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56.78</v>
      </c>
      <c r="I119" s="44">
        <f t="shared" si="119"/>
        <v>14.2</v>
      </c>
      <c r="J119" s="44">
        <f>ROUND((7.02*1.8)*0.95,2)</f>
        <v>12</v>
      </c>
      <c r="K119" s="43">
        <f t="shared" si="110"/>
        <v>851.76</v>
      </c>
      <c r="L119" s="44">
        <f t="shared" si="111"/>
        <v>187.38720000000001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2212.5731999999998</v>
      </c>
      <c r="P119" s="45">
        <f t="shared" si="79"/>
        <v>91.8</v>
      </c>
      <c r="Q119" s="44">
        <f t="shared" si="114"/>
        <v>2304.3732</v>
      </c>
      <c r="R119" s="44">
        <f t="shared" si="115"/>
        <v>2304.375</v>
      </c>
      <c r="S119" s="44">
        <f t="shared" si="116"/>
        <v>460.875</v>
      </c>
      <c r="T119" s="65">
        <f t="shared" si="117"/>
        <v>2765.25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53.85</v>
      </c>
      <c r="I120" s="44">
        <f t="shared" si="119"/>
        <v>13.46</v>
      </c>
      <c r="J120" s="44">
        <f>ROUND(2.2*0.95,2)</f>
        <v>2.09</v>
      </c>
      <c r="K120" s="43">
        <f t="shared" si="110"/>
        <v>140.68</v>
      </c>
      <c r="L120" s="44">
        <f t="shared" si="111"/>
        <v>30.9496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376.00129499999997</v>
      </c>
      <c r="P120" s="45">
        <f t="shared" si="79"/>
        <v>15.99</v>
      </c>
      <c r="Q120" s="44">
        <f t="shared" si="114"/>
        <v>391.99129499999998</v>
      </c>
      <c r="R120" s="44">
        <f t="shared" si="115"/>
        <v>391.99166666666667</v>
      </c>
      <c r="S120" s="44">
        <f t="shared" si="116"/>
        <v>78.398333333333326</v>
      </c>
      <c r="T120" s="65">
        <f t="shared" si="117"/>
        <v>470.39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53.85</v>
      </c>
      <c r="I121" s="44">
        <f t="shared" si="119"/>
        <v>13.46</v>
      </c>
      <c r="J121" s="44">
        <f>ROUND((2.2*1.8)*0.95,2)</f>
        <v>3.76</v>
      </c>
      <c r="K121" s="43">
        <f t="shared" si="110"/>
        <v>253.09</v>
      </c>
      <c r="L121" s="44">
        <f t="shared" si="111"/>
        <v>55.6798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676.44327999999996</v>
      </c>
      <c r="P121" s="45">
        <f t="shared" si="79"/>
        <v>28.76</v>
      </c>
      <c r="Q121" s="44">
        <f t="shared" si="114"/>
        <v>705.20327999999995</v>
      </c>
      <c r="R121" s="44">
        <f t="shared" si="115"/>
        <v>705.2</v>
      </c>
      <c r="S121" s="44">
        <f t="shared" si="116"/>
        <v>141.04</v>
      </c>
      <c r="T121" s="65">
        <f t="shared" si="117"/>
        <v>846.24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56.78</v>
      </c>
      <c r="I122" s="44">
        <f t="shared" si="119"/>
        <v>14.2</v>
      </c>
      <c r="J122" s="44">
        <f>ROUND(4.32*0.95,2)</f>
        <v>4.0999999999999996</v>
      </c>
      <c r="K122" s="43">
        <f t="shared" si="110"/>
        <v>291.02</v>
      </c>
      <c r="L122" s="44">
        <f t="shared" si="111"/>
        <v>64.0244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755.96494999999993</v>
      </c>
      <c r="P122" s="45">
        <f t="shared" si="79"/>
        <v>31.37</v>
      </c>
      <c r="Q122" s="44">
        <f t="shared" si="114"/>
        <v>787.33494999999994</v>
      </c>
      <c r="R122" s="44">
        <f t="shared" si="115"/>
        <v>787.33333333333326</v>
      </c>
      <c r="S122" s="44">
        <f t="shared" si="116"/>
        <v>157.46666666666667</v>
      </c>
      <c r="T122" s="65">
        <f t="shared" si="117"/>
        <v>944.8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56.78</v>
      </c>
      <c r="I126" s="234">
        <f t="shared" ref="I126:I131" si="120">ROUND(H126*$I$10,2)</f>
        <v>14.2</v>
      </c>
      <c r="J126" s="44">
        <f>ROUND(13*0.95,2)</f>
        <v>12.35</v>
      </c>
      <c r="K126" s="235">
        <f t="shared" ref="K126:K131" si="121">ROUND((H126+I126)*J126,2)</f>
        <v>876.6</v>
      </c>
      <c r="L126" s="234">
        <f t="shared" ref="L126:L131" si="122">(K126*$L$10)</f>
        <v>192.852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2277.1029249999997</v>
      </c>
      <c r="P126" s="236">
        <f t="shared" si="79"/>
        <v>94.48</v>
      </c>
      <c r="Q126" s="234">
        <f t="shared" ref="Q126:Q131" si="125">SUM(O126+P126)</f>
        <v>2371.5829249999997</v>
      </c>
      <c r="R126" s="234">
        <f t="shared" ref="R126:R131" si="126">+T126-S126</f>
        <v>2371.5833333333335</v>
      </c>
      <c r="S126" s="234">
        <f t="shared" ref="S126:S131" si="127">+T126/6</f>
        <v>474.31666666666666</v>
      </c>
      <c r="T126" s="237">
        <f t="shared" ref="T126:T131" si="128">ROUND(Q126*$T$10,2)</f>
        <v>2845.9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56.78</v>
      </c>
      <c r="I127" s="234">
        <f t="shared" si="120"/>
        <v>14.2</v>
      </c>
      <c r="J127" s="44">
        <f>ROUND((13*1.95)*0.95,2)</f>
        <v>24.08</v>
      </c>
      <c r="K127" s="235">
        <f t="shared" si="121"/>
        <v>1709.2</v>
      </c>
      <c r="L127" s="234">
        <f t="shared" si="122"/>
        <v>376.024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4439.8988399999998</v>
      </c>
      <c r="P127" s="236">
        <f t="shared" si="79"/>
        <v>184.21</v>
      </c>
      <c r="Q127" s="234">
        <f t="shared" si="125"/>
        <v>4624.1088399999999</v>
      </c>
      <c r="R127" s="234">
        <f t="shared" si="126"/>
        <v>4624.1083333333336</v>
      </c>
      <c r="S127" s="234">
        <f t="shared" si="127"/>
        <v>924.82166666666672</v>
      </c>
      <c r="T127" s="237">
        <f t="shared" si="128"/>
        <v>5548.93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56.78</v>
      </c>
      <c r="I128" s="234">
        <f t="shared" si="120"/>
        <v>14.2</v>
      </c>
      <c r="J128" s="44">
        <f>ROUND(19.5*0.95,2)</f>
        <v>18.53</v>
      </c>
      <c r="K128" s="235">
        <f t="shared" si="121"/>
        <v>1315.26</v>
      </c>
      <c r="L128" s="234">
        <f t="shared" si="122"/>
        <v>289.35719999999998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3416.5825150000001</v>
      </c>
      <c r="P128" s="236">
        <f t="shared" si="79"/>
        <v>141.75</v>
      </c>
      <c r="Q128" s="234">
        <f t="shared" si="125"/>
        <v>3558.3325150000001</v>
      </c>
      <c r="R128" s="234">
        <f t="shared" si="126"/>
        <v>3558.3333333333335</v>
      </c>
      <c r="S128" s="234">
        <f t="shared" si="127"/>
        <v>711.66666666666663</v>
      </c>
      <c r="T128" s="237">
        <f t="shared" si="128"/>
        <v>4270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56.78</v>
      </c>
      <c r="I129" s="234">
        <f t="shared" si="120"/>
        <v>14.2</v>
      </c>
      <c r="J129" s="44">
        <f>ROUND((19.5*1.95)*0.95,2)</f>
        <v>36.119999999999997</v>
      </c>
      <c r="K129" s="235">
        <f t="shared" si="121"/>
        <v>2563.8000000000002</v>
      </c>
      <c r="L129" s="234">
        <f t="shared" si="122"/>
        <v>564.03600000000006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6659.8482599999998</v>
      </c>
      <c r="P129" s="236">
        <f t="shared" si="79"/>
        <v>276.32</v>
      </c>
      <c r="Q129" s="234">
        <f t="shared" si="125"/>
        <v>6936.1682599999995</v>
      </c>
      <c r="R129" s="234">
        <f t="shared" si="126"/>
        <v>6936.1666666666661</v>
      </c>
      <c r="S129" s="234">
        <f t="shared" si="127"/>
        <v>1387.2333333333333</v>
      </c>
      <c r="T129" s="237">
        <f t="shared" si="128"/>
        <v>8323.4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56.78</v>
      </c>
      <c r="I130" s="234">
        <f t="shared" si="120"/>
        <v>14.2</v>
      </c>
      <c r="J130" s="44">
        <f>ROUND(26*0.95,2)</f>
        <v>24.7</v>
      </c>
      <c r="K130" s="235">
        <f t="shared" si="121"/>
        <v>1753.21</v>
      </c>
      <c r="L130" s="234">
        <f t="shared" si="122"/>
        <v>385.70620000000002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4554.2180499999995</v>
      </c>
      <c r="P130" s="236">
        <f t="shared" si="79"/>
        <v>188.96</v>
      </c>
      <c r="Q130" s="234">
        <f t="shared" si="125"/>
        <v>4743.1780499999995</v>
      </c>
      <c r="R130" s="234">
        <f t="shared" si="126"/>
        <v>4743.1750000000002</v>
      </c>
      <c r="S130" s="234">
        <f t="shared" si="127"/>
        <v>948.6350000000001</v>
      </c>
      <c r="T130" s="237">
        <f t="shared" si="128"/>
        <v>5691.81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56.78</v>
      </c>
      <c r="I131" s="234">
        <f t="shared" si="120"/>
        <v>14.2</v>
      </c>
      <c r="J131" s="44">
        <f>ROUND((26*1.95)*0.95,2)</f>
        <v>48.17</v>
      </c>
      <c r="K131" s="235">
        <f t="shared" si="121"/>
        <v>3419.11</v>
      </c>
      <c r="L131" s="234">
        <f t="shared" si="122"/>
        <v>752.20420000000001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8881.6417350000011</v>
      </c>
      <c r="P131" s="236">
        <f t="shared" si="79"/>
        <v>368.5</v>
      </c>
      <c r="Q131" s="234">
        <f t="shared" si="125"/>
        <v>9250.1417350000011</v>
      </c>
      <c r="R131" s="234">
        <f t="shared" si="126"/>
        <v>9250.1416666666664</v>
      </c>
      <c r="S131" s="234">
        <f t="shared" si="127"/>
        <v>1850.0283333333334</v>
      </c>
      <c r="T131" s="237">
        <f t="shared" si="128"/>
        <v>11100.17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56.78</v>
      </c>
      <c r="I133" s="234">
        <f t="shared" ref="I133:I138" si="131">ROUND(H133*$I$10,2)</f>
        <v>14.2</v>
      </c>
      <c r="J133" s="44">
        <f>ROUND(13.5*0.95,2)</f>
        <v>12.83</v>
      </c>
      <c r="K133" s="235">
        <f t="shared" ref="K133:K138" si="132">ROUND((H133+I133)*J133,2)</f>
        <v>910.67</v>
      </c>
      <c r="L133" s="234">
        <f t="shared" ref="L133:L138" si="133">(K133*$L$10)</f>
        <v>200.34739999999999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2365.6053649999999</v>
      </c>
      <c r="P133" s="236">
        <f t="shared" si="79"/>
        <v>98.15</v>
      </c>
      <c r="Q133" s="234">
        <f t="shared" ref="Q133:Q138" si="136">SUM(O133+P133)</f>
        <v>2463.755365</v>
      </c>
      <c r="R133" s="234">
        <f t="shared" ref="R133:R138" si="137">+T133-S133</f>
        <v>2463.7583333333337</v>
      </c>
      <c r="S133" s="234">
        <f t="shared" ref="S133:S138" si="138">+T133/6</f>
        <v>492.75166666666672</v>
      </c>
      <c r="T133" s="237">
        <f t="shared" ref="T133:T138" si="139">ROUND(Q133*$T$10,2)</f>
        <v>2956.51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56.78</v>
      </c>
      <c r="I134" s="234">
        <f t="shared" si="131"/>
        <v>14.2</v>
      </c>
      <c r="J134" s="44">
        <f>ROUND((13.5*1.95)*0.95,2)</f>
        <v>25.01</v>
      </c>
      <c r="K134" s="235">
        <f t="shared" si="132"/>
        <v>1775.21</v>
      </c>
      <c r="L134" s="234">
        <f t="shared" si="133"/>
        <v>390.5462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4611.3715549999997</v>
      </c>
      <c r="P134" s="236">
        <f t="shared" si="79"/>
        <v>191.33</v>
      </c>
      <c r="Q134" s="234">
        <f t="shared" si="136"/>
        <v>4802.7015549999996</v>
      </c>
      <c r="R134" s="234">
        <f t="shared" si="137"/>
        <v>4802.7</v>
      </c>
      <c r="S134" s="234">
        <f t="shared" si="138"/>
        <v>960.54</v>
      </c>
      <c r="T134" s="237">
        <f t="shared" si="139"/>
        <v>5763.24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56.78</v>
      </c>
      <c r="I135" s="234">
        <f t="shared" si="131"/>
        <v>14.2</v>
      </c>
      <c r="J135" s="44">
        <f>ROUND(20.28*0.95,2)</f>
        <v>19.27</v>
      </c>
      <c r="K135" s="235">
        <f t="shared" si="132"/>
        <v>1367.78</v>
      </c>
      <c r="L135" s="234">
        <f t="shared" si="133"/>
        <v>300.91160000000002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3553.0181850000004</v>
      </c>
      <c r="P135" s="236">
        <f t="shared" si="79"/>
        <v>147.41999999999999</v>
      </c>
      <c r="Q135" s="234">
        <f t="shared" si="136"/>
        <v>3700.4381850000004</v>
      </c>
      <c r="R135" s="234">
        <f t="shared" si="137"/>
        <v>3700.4416666666666</v>
      </c>
      <c r="S135" s="234">
        <f t="shared" si="138"/>
        <v>740.08833333333325</v>
      </c>
      <c r="T135" s="237">
        <f t="shared" si="139"/>
        <v>4440.53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56.78</v>
      </c>
      <c r="I136" s="234">
        <f t="shared" si="131"/>
        <v>14.2</v>
      </c>
      <c r="J136" s="44">
        <f>ROUND((20.28*1.95)*0.95,2)</f>
        <v>37.57</v>
      </c>
      <c r="K136" s="235">
        <f t="shared" si="132"/>
        <v>2666.72</v>
      </c>
      <c r="L136" s="234">
        <f t="shared" si="133"/>
        <v>586.67840000000001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6927.1996349999999</v>
      </c>
      <c r="P136" s="236">
        <f t="shared" si="79"/>
        <v>287.41000000000003</v>
      </c>
      <c r="Q136" s="234">
        <f t="shared" si="136"/>
        <v>7214.6096349999998</v>
      </c>
      <c r="R136" s="234">
        <f t="shared" si="137"/>
        <v>7214.6083333333336</v>
      </c>
      <c r="S136" s="234">
        <f t="shared" si="138"/>
        <v>1442.9216666666669</v>
      </c>
      <c r="T136" s="237">
        <f t="shared" si="139"/>
        <v>8657.5300000000007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56.78</v>
      </c>
      <c r="I137" s="234">
        <f t="shared" si="131"/>
        <v>14.2</v>
      </c>
      <c r="J137" s="44">
        <f>ROUND(27*0.95,2)</f>
        <v>25.65</v>
      </c>
      <c r="K137" s="235">
        <f t="shared" si="132"/>
        <v>1820.64</v>
      </c>
      <c r="L137" s="234">
        <f t="shared" si="133"/>
        <v>400.54080000000005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4729.3788750000003</v>
      </c>
      <c r="P137" s="236">
        <f t="shared" si="79"/>
        <v>196.22</v>
      </c>
      <c r="Q137" s="234">
        <f t="shared" si="136"/>
        <v>4925.5988750000006</v>
      </c>
      <c r="R137" s="234">
        <f t="shared" si="137"/>
        <v>4925.6000000000004</v>
      </c>
      <c r="S137" s="234">
        <f t="shared" si="138"/>
        <v>985.12</v>
      </c>
      <c r="T137" s="237">
        <f t="shared" si="139"/>
        <v>5910.72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56.78</v>
      </c>
      <c r="I138" s="234">
        <f t="shared" si="131"/>
        <v>14.2</v>
      </c>
      <c r="J138" s="44">
        <f>ROUND((27*1.95)*0.95,2)</f>
        <v>50.02</v>
      </c>
      <c r="K138" s="235">
        <f t="shared" si="132"/>
        <v>3550.42</v>
      </c>
      <c r="L138" s="234">
        <f t="shared" si="133"/>
        <v>781.0924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9222.7431099999994</v>
      </c>
      <c r="P138" s="236">
        <f t="shared" si="79"/>
        <v>382.65</v>
      </c>
      <c r="Q138" s="234">
        <f t="shared" si="136"/>
        <v>9605.3931099999991</v>
      </c>
      <c r="R138" s="234">
        <f t="shared" si="137"/>
        <v>9605.3916666666664</v>
      </c>
      <c r="S138" s="234">
        <f t="shared" si="138"/>
        <v>1921.0783333333331</v>
      </c>
      <c r="T138" s="237">
        <f t="shared" si="139"/>
        <v>11526.47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56.78</v>
      </c>
      <c r="I140" s="234">
        <f t="shared" ref="I140:I145" si="141">ROUND(H140*$I$10,2)</f>
        <v>14.2</v>
      </c>
      <c r="J140" s="44">
        <f>ROUND(10.8*0.95,2)</f>
        <v>10.26</v>
      </c>
      <c r="K140" s="235">
        <f t="shared" ref="K140:K145" si="142">ROUND((H140+I140)*J140,2)</f>
        <v>728.25</v>
      </c>
      <c r="L140" s="234">
        <f t="shared" ref="L140:L145" si="143">(K140*$L$10)</f>
        <v>160.215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1891.7442299999998</v>
      </c>
      <c r="P140" s="236">
        <f t="shared" si="79"/>
        <v>78.489999999999995</v>
      </c>
      <c r="Q140" s="234">
        <f t="shared" ref="Q140:Q145" si="146">SUM(O140+P140)</f>
        <v>1970.2342299999998</v>
      </c>
      <c r="R140" s="234">
        <f t="shared" ref="R140:R145" si="147">+T140-S140</f>
        <v>1970.2333333333336</v>
      </c>
      <c r="S140" s="234">
        <f t="shared" ref="S140:S145" si="148">+T140/6</f>
        <v>394.04666666666668</v>
      </c>
      <c r="T140" s="237">
        <f t="shared" ref="T140:T145" si="149">ROUND(Q140*$T$10,2)</f>
        <v>2364.2800000000002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56.78</v>
      </c>
      <c r="I141" s="234">
        <f t="shared" si="141"/>
        <v>14.2</v>
      </c>
      <c r="J141" s="44">
        <f>ROUND((10.8*1.95)*0.95,2)</f>
        <v>20.010000000000002</v>
      </c>
      <c r="K141" s="235">
        <f t="shared" si="142"/>
        <v>1420.31</v>
      </c>
      <c r="L141" s="234">
        <f t="shared" si="143"/>
        <v>312.46819999999997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3689.4660550000003</v>
      </c>
      <c r="P141" s="236">
        <f t="shared" si="79"/>
        <v>153.08000000000001</v>
      </c>
      <c r="Q141" s="234">
        <f t="shared" si="146"/>
        <v>3842.5460550000003</v>
      </c>
      <c r="R141" s="234">
        <f t="shared" si="147"/>
        <v>3842.55</v>
      </c>
      <c r="S141" s="234">
        <f t="shared" si="148"/>
        <v>768.5100000000001</v>
      </c>
      <c r="T141" s="237">
        <f t="shared" si="149"/>
        <v>4611.0600000000004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56.78</v>
      </c>
      <c r="I142" s="234">
        <f t="shared" si="141"/>
        <v>14.2</v>
      </c>
      <c r="J142" s="44">
        <f>ROUND(16.22*0.95,2)</f>
        <v>15.41</v>
      </c>
      <c r="K142" s="235">
        <f t="shared" si="142"/>
        <v>1093.8</v>
      </c>
      <c r="L142" s="234">
        <f t="shared" si="143"/>
        <v>240.636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2841.3105549999996</v>
      </c>
      <c r="P142" s="236">
        <f t="shared" si="79"/>
        <v>117.89</v>
      </c>
      <c r="Q142" s="234">
        <f t="shared" si="146"/>
        <v>2959.2005549999994</v>
      </c>
      <c r="R142" s="234">
        <f t="shared" si="147"/>
        <v>2959.2</v>
      </c>
      <c r="S142" s="234">
        <f t="shared" si="148"/>
        <v>591.84</v>
      </c>
      <c r="T142" s="237">
        <f t="shared" si="149"/>
        <v>3551.04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56.78</v>
      </c>
      <c r="I143" s="234">
        <f t="shared" si="141"/>
        <v>14.2</v>
      </c>
      <c r="J143" s="44">
        <f>ROUND((16.22*1.95)*0.95,2)</f>
        <v>30.05</v>
      </c>
      <c r="K143" s="235">
        <f t="shared" si="142"/>
        <v>2132.9499999999998</v>
      </c>
      <c r="L143" s="234">
        <f t="shared" si="143"/>
        <v>469.24899999999997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5540.6532749999997</v>
      </c>
      <c r="P143" s="236">
        <f t="shared" si="79"/>
        <v>229.88</v>
      </c>
      <c r="Q143" s="234">
        <f t="shared" si="146"/>
        <v>5770.5332749999998</v>
      </c>
      <c r="R143" s="234">
        <f t="shared" si="147"/>
        <v>5770.5333333333338</v>
      </c>
      <c r="S143" s="234">
        <f t="shared" si="148"/>
        <v>1154.1066666666668</v>
      </c>
      <c r="T143" s="237">
        <f t="shared" si="149"/>
        <v>6924.64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56.78</v>
      </c>
      <c r="I144" s="234">
        <f t="shared" si="141"/>
        <v>14.2</v>
      </c>
      <c r="J144" s="44">
        <f>ROUND(21.57*0.95,2)</f>
        <v>20.49</v>
      </c>
      <c r="K144" s="235">
        <f t="shared" si="142"/>
        <v>1454.38</v>
      </c>
      <c r="L144" s="234">
        <f t="shared" si="143"/>
        <v>319.96360000000004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3777.9684949999996</v>
      </c>
      <c r="P144" s="236">
        <f t="shared" si="79"/>
        <v>156.75</v>
      </c>
      <c r="Q144" s="234">
        <f t="shared" si="146"/>
        <v>3934.7184949999996</v>
      </c>
      <c r="R144" s="234">
        <f t="shared" si="147"/>
        <v>3934.7166666666667</v>
      </c>
      <c r="S144" s="234">
        <f t="shared" si="148"/>
        <v>786.94333333333327</v>
      </c>
      <c r="T144" s="237">
        <f t="shared" si="149"/>
        <v>4721.66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56.78</v>
      </c>
      <c r="I145" s="234">
        <f t="shared" si="141"/>
        <v>14.2</v>
      </c>
      <c r="J145" s="44">
        <f>ROUND((21.57*1.95)*0.95,2)</f>
        <v>39.96</v>
      </c>
      <c r="K145" s="235">
        <f t="shared" si="142"/>
        <v>2836.36</v>
      </c>
      <c r="L145" s="234">
        <f t="shared" si="143"/>
        <v>623.99920000000009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7367.8677800000005</v>
      </c>
      <c r="P145" s="236">
        <f t="shared" si="79"/>
        <v>305.69</v>
      </c>
      <c r="Q145" s="234">
        <f t="shared" si="146"/>
        <v>7673.5577800000001</v>
      </c>
      <c r="R145" s="234">
        <f t="shared" si="147"/>
        <v>7673.5583333333334</v>
      </c>
      <c r="S145" s="234">
        <f t="shared" si="148"/>
        <v>1534.7116666666668</v>
      </c>
      <c r="T145" s="237">
        <f t="shared" si="149"/>
        <v>9208.27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56.78</v>
      </c>
      <c r="I147" s="234">
        <f t="shared" ref="I147:I154" si="151">ROUND(H147*$I$10,2)</f>
        <v>14.2</v>
      </c>
      <c r="J147" s="44">
        <f>ROUND(11.2*0.95,2)</f>
        <v>10.64</v>
      </c>
      <c r="K147" s="235">
        <f t="shared" ref="K147:K154" si="152">ROUND((H147+I147)*J147,2)</f>
        <v>755.23</v>
      </c>
      <c r="L147" s="234">
        <f t="shared" ref="L147:L154" si="153">(K147*$L$10)</f>
        <v>166.1506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1961.8183199999999</v>
      </c>
      <c r="P147" s="236">
        <f t="shared" si="79"/>
        <v>81.400000000000006</v>
      </c>
      <c r="Q147" s="234">
        <f t="shared" ref="Q147:Q154" si="156">SUM(O147+P147)</f>
        <v>2043.2183199999999</v>
      </c>
      <c r="R147" s="234">
        <f t="shared" ref="R147:R154" si="157">+T147-S147</f>
        <v>2043.2166666666667</v>
      </c>
      <c r="S147" s="234">
        <f t="shared" ref="S147:S154" si="158">+T147/6</f>
        <v>408.64333333333337</v>
      </c>
      <c r="T147" s="237">
        <f t="shared" ref="T147:T154" si="159">ROUND(Q147*$T$10,2)</f>
        <v>2451.86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56.78</v>
      </c>
      <c r="I148" s="234">
        <f t="shared" si="151"/>
        <v>14.2</v>
      </c>
      <c r="J148" s="44">
        <f>ROUND((11.2*1.95)*0.95,2)</f>
        <v>20.75</v>
      </c>
      <c r="K148" s="235">
        <f t="shared" si="152"/>
        <v>1472.84</v>
      </c>
      <c r="L148" s="234">
        <f t="shared" si="153"/>
        <v>324.02479999999997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3825.9139249999998</v>
      </c>
      <c r="P148" s="236">
        <f t="shared" si="79"/>
        <v>158.74</v>
      </c>
      <c r="Q148" s="234">
        <f t="shared" si="156"/>
        <v>3984.6539249999996</v>
      </c>
      <c r="R148" s="234">
        <f t="shared" si="157"/>
        <v>3984.65</v>
      </c>
      <c r="S148" s="234">
        <f t="shared" si="158"/>
        <v>796.93</v>
      </c>
      <c r="T148" s="237">
        <f t="shared" si="159"/>
        <v>4781.58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56.78</v>
      </c>
      <c r="I149" s="234">
        <f t="shared" si="151"/>
        <v>14.2</v>
      </c>
      <c r="J149" s="44">
        <f>ROUND(16.82*0.95,2)</f>
        <v>15.98</v>
      </c>
      <c r="K149" s="235">
        <f t="shared" si="152"/>
        <v>1134.26</v>
      </c>
      <c r="L149" s="234">
        <f t="shared" si="153"/>
        <v>249.53720000000001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2946.4094900000005</v>
      </c>
      <c r="P149" s="236">
        <f t="shared" si="79"/>
        <v>122.25</v>
      </c>
      <c r="Q149" s="234">
        <f t="shared" si="156"/>
        <v>3068.6594900000005</v>
      </c>
      <c r="R149" s="234">
        <f t="shared" si="157"/>
        <v>3068.6583333333333</v>
      </c>
      <c r="S149" s="234">
        <f t="shared" si="158"/>
        <v>613.73166666666668</v>
      </c>
      <c r="T149" s="237">
        <f t="shared" si="159"/>
        <v>3682.39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56.78</v>
      </c>
      <c r="I150" s="234">
        <f t="shared" si="151"/>
        <v>14.2</v>
      </c>
      <c r="J150" s="44">
        <f>ROUND((16.82*1.95)*0.95,2)</f>
        <v>31.16</v>
      </c>
      <c r="K150" s="235">
        <f t="shared" si="152"/>
        <v>2211.7399999999998</v>
      </c>
      <c r="L150" s="234">
        <f t="shared" si="153"/>
        <v>486.58279999999996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5745.31898</v>
      </c>
      <c r="P150" s="236">
        <f t="shared" si="79"/>
        <v>238.37</v>
      </c>
      <c r="Q150" s="234">
        <f t="shared" si="156"/>
        <v>5983.6889799999999</v>
      </c>
      <c r="R150" s="234">
        <f t="shared" si="157"/>
        <v>5983.6916666666666</v>
      </c>
      <c r="S150" s="234">
        <f t="shared" si="158"/>
        <v>1196.7383333333335</v>
      </c>
      <c r="T150" s="237">
        <f t="shared" si="159"/>
        <v>7180.43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56.78</v>
      </c>
      <c r="I151" s="234">
        <f t="shared" si="151"/>
        <v>14.2</v>
      </c>
      <c r="J151" s="44">
        <f>ROUND(22.38*0.95,2)</f>
        <v>21.26</v>
      </c>
      <c r="K151" s="235">
        <f t="shared" si="152"/>
        <v>1509.03</v>
      </c>
      <c r="L151" s="234">
        <f t="shared" si="153"/>
        <v>331.98660000000001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3919.9363299999995</v>
      </c>
      <c r="P151" s="236">
        <f t="shared" ref="P151:P224" si="160">ROUND(J151*$P$10,2)</f>
        <v>162.63999999999999</v>
      </c>
      <c r="Q151" s="234">
        <f t="shared" si="156"/>
        <v>4082.5763299999994</v>
      </c>
      <c r="R151" s="234">
        <f t="shared" si="157"/>
        <v>4082.5750000000003</v>
      </c>
      <c r="S151" s="234">
        <f t="shared" si="158"/>
        <v>816.51499999999999</v>
      </c>
      <c r="T151" s="237">
        <f t="shared" si="159"/>
        <v>4899.09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56.78</v>
      </c>
      <c r="I152" s="234">
        <f t="shared" si="151"/>
        <v>14.2</v>
      </c>
      <c r="J152" s="44">
        <f>ROUND((22.38*1.95)*0.95,2)</f>
        <v>41.46</v>
      </c>
      <c r="K152" s="235">
        <f t="shared" si="152"/>
        <v>2942.83</v>
      </c>
      <c r="L152" s="234">
        <f t="shared" si="153"/>
        <v>647.42259999999999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7644.4394300000004</v>
      </c>
      <c r="P152" s="236">
        <f t="shared" si="160"/>
        <v>317.17</v>
      </c>
      <c r="Q152" s="234">
        <f t="shared" si="156"/>
        <v>7961.6094300000004</v>
      </c>
      <c r="R152" s="234">
        <f t="shared" si="157"/>
        <v>7961.6083333333336</v>
      </c>
      <c r="S152" s="234">
        <f t="shared" si="158"/>
        <v>1592.3216666666667</v>
      </c>
      <c r="T152" s="237">
        <f t="shared" si="159"/>
        <v>9553.93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59.72</v>
      </c>
      <c r="I153" s="234">
        <f t="shared" si="151"/>
        <v>14.93</v>
      </c>
      <c r="J153" s="44">
        <f>ROUND(6.7*0.95,2)</f>
        <v>6.37</v>
      </c>
      <c r="K153" s="235">
        <f t="shared" si="152"/>
        <v>475.52</v>
      </c>
      <c r="L153" s="234">
        <f t="shared" si="153"/>
        <v>104.6144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1203.028035</v>
      </c>
      <c r="P153" s="236">
        <f t="shared" si="160"/>
        <v>48.73</v>
      </c>
      <c r="Q153" s="234">
        <f t="shared" si="156"/>
        <v>1251.7580350000001</v>
      </c>
      <c r="R153" s="234">
        <f t="shared" si="157"/>
        <v>1251.7583333333332</v>
      </c>
      <c r="S153" s="234">
        <f t="shared" si="158"/>
        <v>250.35166666666666</v>
      </c>
      <c r="T153" s="237">
        <f t="shared" si="159"/>
        <v>1502.11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59.72</v>
      </c>
      <c r="I154" s="234">
        <f t="shared" si="151"/>
        <v>14.93</v>
      </c>
      <c r="J154" s="44">
        <f>ROUND((6.7*1.8)*0.95,2)</f>
        <v>11.46</v>
      </c>
      <c r="K154" s="235">
        <f t="shared" si="152"/>
        <v>855.49</v>
      </c>
      <c r="L154" s="234">
        <f t="shared" si="153"/>
        <v>188.20779999999999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2164.31963</v>
      </c>
      <c r="P154" s="236">
        <f t="shared" si="160"/>
        <v>87.67</v>
      </c>
      <c r="Q154" s="234">
        <f t="shared" si="156"/>
        <v>2251.98963</v>
      </c>
      <c r="R154" s="234">
        <f t="shared" si="157"/>
        <v>2251.9916666666668</v>
      </c>
      <c r="S154" s="234">
        <f t="shared" si="158"/>
        <v>450.39833333333331</v>
      </c>
      <c r="T154" s="237">
        <f t="shared" si="159"/>
        <v>2702.39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59.72</v>
      </c>
      <c r="I158" s="44">
        <f>ROUND(H158*$I$10,2)</f>
        <v>14.93</v>
      </c>
      <c r="J158" s="44">
        <f>ROUND(0.175*0.95,2)</f>
        <v>0.17</v>
      </c>
      <c r="K158" s="43">
        <f>ROUND((H158+I158)*J158,2)</f>
        <v>12.69</v>
      </c>
      <c r="L158" s="44">
        <f t="shared" ref="L158:L162" si="161">(K158*$L$10)</f>
        <v>2.7917999999999998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32.105334999999997</v>
      </c>
      <c r="P158" s="45">
        <f t="shared" si="160"/>
        <v>1.3</v>
      </c>
      <c r="Q158" s="44">
        <f>SUM(O158+P158)</f>
        <v>33.405334999999994</v>
      </c>
      <c r="R158" s="44">
        <f t="shared" ref="R158:R161" si="163">+T158-S158</f>
        <v>33.408333333333339</v>
      </c>
      <c r="S158" s="44">
        <f t="shared" ref="S158:S161" si="164">+T158/6</f>
        <v>6.6816666666666675</v>
      </c>
      <c r="T158" s="65">
        <f t="shared" ref="T158:T162" si="165">ROUND(Q158*$T$10,2)</f>
        <v>40.090000000000003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59.72</v>
      </c>
      <c r="I159" s="44">
        <f>ROUND(H159*$I$10,2)</f>
        <v>14.93</v>
      </c>
      <c r="J159" s="44">
        <f>ROUND(0.442*0.95,2)</f>
        <v>0.42</v>
      </c>
      <c r="K159" s="43">
        <f>ROUND((H159+I159)*J159,2)</f>
        <v>31.35</v>
      </c>
      <c r="L159" s="44">
        <f t="shared" si="161"/>
        <v>6.8970000000000002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79.316909999999993</v>
      </c>
      <c r="P159" s="45">
        <f t="shared" si="160"/>
        <v>3.21</v>
      </c>
      <c r="Q159" s="44">
        <f>SUM(O159+P159)</f>
        <v>82.526909999999987</v>
      </c>
      <c r="R159" s="44">
        <f t="shared" si="163"/>
        <v>82.525000000000006</v>
      </c>
      <c r="S159" s="44">
        <f t="shared" si="164"/>
        <v>16.504999999999999</v>
      </c>
      <c r="T159" s="65">
        <f t="shared" si="165"/>
        <v>99.03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59.72</v>
      </c>
      <c r="I160" s="44">
        <f>ROUND(H160*$I$10,2)</f>
        <v>14.93</v>
      </c>
      <c r="J160" s="44">
        <f>ROUND(2.142*0.95,2)</f>
        <v>2.0299999999999998</v>
      </c>
      <c r="K160" s="43">
        <f>ROUND((H160+I160)*J160,2)</f>
        <v>151.54</v>
      </c>
      <c r="L160" s="44">
        <f t="shared" si="161"/>
        <v>33.338799999999999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383.38336499999997</v>
      </c>
      <c r="P160" s="45">
        <f t="shared" si="160"/>
        <v>15.53</v>
      </c>
      <c r="Q160" s="44">
        <f>SUM(O160+P160)</f>
        <v>398.91336499999994</v>
      </c>
      <c r="R160" s="44">
        <f t="shared" si="163"/>
        <v>398.91666666666663</v>
      </c>
      <c r="S160" s="44">
        <f t="shared" si="164"/>
        <v>79.783333333333331</v>
      </c>
      <c r="T160" s="65">
        <f t="shared" si="165"/>
        <v>478.7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59.72</v>
      </c>
      <c r="I161" s="44">
        <f>ROUND(H161*$I$10,2)</f>
        <v>14.93</v>
      </c>
      <c r="J161" s="44">
        <f>ROUND(4.175*0.95,2)</f>
        <v>3.97</v>
      </c>
      <c r="K161" s="43">
        <f>ROUND((H161+I161)*J161,2)</f>
        <v>296.36</v>
      </c>
      <c r="L161" s="44">
        <f t="shared" si="161"/>
        <v>65.199200000000005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749.76763500000004</v>
      </c>
      <c r="P161" s="45">
        <f t="shared" si="160"/>
        <v>30.37</v>
      </c>
      <c r="Q161" s="44">
        <f>SUM(O161+P161)</f>
        <v>780.13763500000005</v>
      </c>
      <c r="R161" s="44">
        <f t="shared" si="163"/>
        <v>780.14166666666665</v>
      </c>
      <c r="S161" s="44">
        <f t="shared" si="164"/>
        <v>156.02833333333334</v>
      </c>
      <c r="T161" s="65">
        <f t="shared" si="165"/>
        <v>936.17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59.72</v>
      </c>
      <c r="I162" s="44">
        <f>ROUND(H162*$I$10,2)</f>
        <v>14.93</v>
      </c>
      <c r="J162" s="44">
        <f>ROUND(0.125*0.95,2)</f>
        <v>0.12</v>
      </c>
      <c r="K162" s="43">
        <f>ROUND((H162+I162)*J162,2)</f>
        <v>8.9600000000000009</v>
      </c>
      <c r="L162" s="44">
        <f t="shared" si="161"/>
        <v>1.9712000000000003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22.665459999999999</v>
      </c>
      <c r="P162" s="45">
        <f t="shared" si="160"/>
        <v>0.92</v>
      </c>
      <c r="Q162" s="44">
        <f>SUM(O162+P162)</f>
        <v>23.585460000000001</v>
      </c>
      <c r="R162" s="44">
        <f>+T162-S162</f>
        <v>23.583333333333336</v>
      </c>
      <c r="S162" s="44">
        <f>+T162/6</f>
        <v>4.7166666666666668</v>
      </c>
      <c r="T162" s="65">
        <f t="shared" si="165"/>
        <v>28.3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59.72</v>
      </c>
      <c r="I164" s="44">
        <f t="shared" ref="I164:I167" si="167">ROUND(H164*$I$10,2)</f>
        <v>14.93</v>
      </c>
      <c r="J164" s="44">
        <f>ROUND((0.175+0.1)*0.95,2)</f>
        <v>0.26</v>
      </c>
      <c r="K164" s="43">
        <f t="shared" ref="K164:K167" si="168">ROUND((H164+I164)*J164,2)</f>
        <v>19.41</v>
      </c>
      <c r="L164" s="44">
        <f t="shared" ref="L164:L167" si="169">(K164*$L$10)</f>
        <v>4.2702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49.104430000000001</v>
      </c>
      <c r="P164" s="45">
        <f t="shared" ref="P164:P167" si="172">ROUND(J164*$P$10,2)</f>
        <v>1.99</v>
      </c>
      <c r="Q164" s="44">
        <f t="shared" ref="Q164:Q167" si="173">SUM(O164+P164)</f>
        <v>51.094430000000003</v>
      </c>
      <c r="R164" s="44">
        <f t="shared" ref="R164:R167" si="174">+T164-S164</f>
        <v>51.091666666666669</v>
      </c>
      <c r="S164" s="44">
        <f t="shared" ref="S164:S167" si="175">+T164/6</f>
        <v>10.218333333333334</v>
      </c>
      <c r="T164" s="65">
        <f t="shared" ref="T164:T167" si="176">ROUND(Q164*$T$10,2)</f>
        <v>61.31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59.72</v>
      </c>
      <c r="I165" s="44">
        <f t="shared" si="167"/>
        <v>14.93</v>
      </c>
      <c r="J165" s="44">
        <f>ROUND((0.442+0.1)*0.95,2)</f>
        <v>0.51</v>
      </c>
      <c r="K165" s="43">
        <f t="shared" si="168"/>
        <v>38.07</v>
      </c>
      <c r="L165" s="44">
        <f t="shared" si="169"/>
        <v>8.3754000000000008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96.316005000000004</v>
      </c>
      <c r="P165" s="45">
        <f t="shared" si="172"/>
        <v>3.9</v>
      </c>
      <c r="Q165" s="44">
        <f t="shared" si="173"/>
        <v>100.21600500000001</v>
      </c>
      <c r="R165" s="44">
        <f t="shared" si="174"/>
        <v>100.21666666666667</v>
      </c>
      <c r="S165" s="44">
        <f t="shared" si="175"/>
        <v>20.043333333333333</v>
      </c>
      <c r="T165" s="65">
        <f t="shared" si="176"/>
        <v>120.26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59.72</v>
      </c>
      <c r="I166" s="44">
        <f t="shared" si="167"/>
        <v>14.93</v>
      </c>
      <c r="J166" s="44">
        <f>ROUND((2.142+0.1)*0.95,2)</f>
        <v>2.13</v>
      </c>
      <c r="K166" s="43">
        <f t="shared" si="168"/>
        <v>159</v>
      </c>
      <c r="L166" s="44">
        <f t="shared" si="169"/>
        <v>34.979999999999997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402.26311499999997</v>
      </c>
      <c r="P166" s="45">
        <f t="shared" si="172"/>
        <v>16.29</v>
      </c>
      <c r="Q166" s="44">
        <f t="shared" si="173"/>
        <v>418.55311499999999</v>
      </c>
      <c r="R166" s="44">
        <f t="shared" si="174"/>
        <v>418.55</v>
      </c>
      <c r="S166" s="44">
        <f t="shared" si="175"/>
        <v>83.71</v>
      </c>
      <c r="T166" s="65">
        <f t="shared" si="176"/>
        <v>502.26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59.72</v>
      </c>
      <c r="I167" s="44">
        <f t="shared" si="167"/>
        <v>14.93</v>
      </c>
      <c r="J167" s="44">
        <f>ROUND((4.175+0.1)*0.95,2)</f>
        <v>4.0599999999999996</v>
      </c>
      <c r="K167" s="43">
        <f t="shared" si="168"/>
        <v>303.08</v>
      </c>
      <c r="L167" s="44">
        <f t="shared" si="169"/>
        <v>66.677599999999998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766.76672999999994</v>
      </c>
      <c r="P167" s="45">
        <f t="shared" si="172"/>
        <v>31.06</v>
      </c>
      <c r="Q167" s="44">
        <f t="shared" si="173"/>
        <v>797.82672999999988</v>
      </c>
      <c r="R167" s="44">
        <f t="shared" si="174"/>
        <v>797.82500000000005</v>
      </c>
      <c r="S167" s="44">
        <f t="shared" si="175"/>
        <v>159.565</v>
      </c>
      <c r="T167" s="65">
        <f t="shared" si="176"/>
        <v>957.39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59.72</v>
      </c>
      <c r="I169" s="44">
        <f>ROUND(H169*$I$10,2)</f>
        <v>14.93</v>
      </c>
      <c r="J169" s="44">
        <f>ROUND(0.208*0.95,2)</f>
        <v>0.2</v>
      </c>
      <c r="K169" s="43">
        <f>ROUND((H169+I169)*J169,2)</f>
        <v>14.93</v>
      </c>
      <c r="L169" s="44">
        <f t="shared" ref="L169:L172" si="178">(K169*$L$10)</f>
        <v>3.2845999999999997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37.771700000000003</v>
      </c>
      <c r="P169" s="45">
        <f t="shared" si="160"/>
        <v>1.53</v>
      </c>
      <c r="Q169" s="44">
        <f>SUM(O169+P169)</f>
        <v>39.301700000000004</v>
      </c>
      <c r="R169" s="44">
        <f>+T169-S169</f>
        <v>39.299999999999997</v>
      </c>
      <c r="S169" s="44">
        <f>+T169/6</f>
        <v>7.8599999999999994</v>
      </c>
      <c r="T169" s="65">
        <f t="shared" ref="T169:T172" si="180">ROUND(Q169*$T$10,2)</f>
        <v>47.16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59.72</v>
      </c>
      <c r="I170" s="44">
        <f>ROUND(H170*$I$10,2)</f>
        <v>14.93</v>
      </c>
      <c r="J170" s="44">
        <f>ROUND(0.475*0.95,2)</f>
        <v>0.45</v>
      </c>
      <c r="K170" s="43">
        <f>ROUND((H170+I170)*J170,2)</f>
        <v>33.590000000000003</v>
      </c>
      <c r="L170" s="44">
        <f t="shared" si="178"/>
        <v>7.389800000000001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84.983275000000006</v>
      </c>
      <c r="P170" s="45">
        <f t="shared" si="160"/>
        <v>3.44</v>
      </c>
      <c r="Q170" s="44">
        <f>SUM(O170+P170)</f>
        <v>88.423275000000004</v>
      </c>
      <c r="R170" s="44">
        <f>+T170-S170</f>
        <v>88.424999999999997</v>
      </c>
      <c r="S170" s="44">
        <f>+T170/6</f>
        <v>17.684999999999999</v>
      </c>
      <c r="T170" s="65">
        <f t="shared" si="180"/>
        <v>106.11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59.72</v>
      </c>
      <c r="I171" s="44">
        <f>ROUND(H171*$I$10,2)</f>
        <v>14.93</v>
      </c>
      <c r="J171" s="44">
        <f>ROUND(2.175*0.95,2)</f>
        <v>2.0699999999999998</v>
      </c>
      <c r="K171" s="43">
        <f>ROUND((H171+I171)*J171,2)</f>
        <v>154.53</v>
      </c>
      <c r="L171" s="44">
        <f t="shared" si="178"/>
        <v>33.996600000000001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390.94258499999995</v>
      </c>
      <c r="P171" s="45">
        <f t="shared" si="160"/>
        <v>15.84</v>
      </c>
      <c r="Q171" s="44">
        <f>SUM(O171+P171)</f>
        <v>406.78258499999993</v>
      </c>
      <c r="R171" s="44">
        <f t="shared" ref="R171:R172" si="181">+T171-S171</f>
        <v>406.7833333333333</v>
      </c>
      <c r="S171" s="44">
        <f t="shared" ref="S171:S172" si="182">+T171/6</f>
        <v>81.356666666666669</v>
      </c>
      <c r="T171" s="65">
        <f t="shared" si="180"/>
        <v>488.14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59.72</v>
      </c>
      <c r="I172" s="44">
        <f>ROUND(H172*$I$10,2)</f>
        <v>14.93</v>
      </c>
      <c r="J172" s="44">
        <f>ROUND(4.208*0.95,2)</f>
        <v>4</v>
      </c>
      <c r="K172" s="43">
        <f>ROUND((H172+I172)*J172,2)</f>
        <v>298.60000000000002</v>
      </c>
      <c r="L172" s="44">
        <f t="shared" si="178"/>
        <v>65.692000000000007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755.43399999999997</v>
      </c>
      <c r="P172" s="45">
        <f t="shared" si="160"/>
        <v>30.6</v>
      </c>
      <c r="Q172" s="44">
        <f>SUM(O172+P172)</f>
        <v>786.03399999999999</v>
      </c>
      <c r="R172" s="44">
        <f t="shared" si="181"/>
        <v>786.0333333333333</v>
      </c>
      <c r="S172" s="44">
        <f t="shared" si="182"/>
        <v>157.20666666666668</v>
      </c>
      <c r="T172" s="65">
        <f t="shared" si="180"/>
        <v>943.24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59.72</v>
      </c>
      <c r="I174" s="44">
        <f t="shared" ref="I174:I177" si="184">ROUND(H174*$I$10,2)</f>
        <v>14.93</v>
      </c>
      <c r="J174" s="44">
        <f>ROUND((0.208+0.1)*0.95,2)</f>
        <v>0.28999999999999998</v>
      </c>
      <c r="K174" s="43">
        <f t="shared" ref="K174:K177" si="185">ROUND((H174+I174)*J174,2)</f>
        <v>21.65</v>
      </c>
      <c r="L174" s="44">
        <f t="shared" ref="L174:L177" si="186">(K174*$L$10)</f>
        <v>4.7629999999999999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54.770794999999993</v>
      </c>
      <c r="P174" s="45">
        <f t="shared" ref="P174:P177" si="189">ROUND(J174*$P$10,2)</f>
        <v>2.2200000000000002</v>
      </c>
      <c r="Q174" s="44">
        <f t="shared" ref="Q174:Q177" si="190">SUM(O174+P174)</f>
        <v>56.990794999999991</v>
      </c>
      <c r="R174" s="44">
        <f t="shared" ref="R174:R177" si="191">+T174-S174</f>
        <v>56.991666666666667</v>
      </c>
      <c r="S174" s="44">
        <f t="shared" ref="S174:S177" si="192">+T174/6</f>
        <v>11.398333333333333</v>
      </c>
      <c r="T174" s="65">
        <f t="shared" ref="T174:T177" si="193">ROUND(Q174*$T$10,2)</f>
        <v>68.39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59.72</v>
      </c>
      <c r="I175" s="44">
        <f t="shared" si="184"/>
        <v>14.93</v>
      </c>
      <c r="J175" s="44">
        <f>ROUND((0.475+0.1)*0.95,2)</f>
        <v>0.55000000000000004</v>
      </c>
      <c r="K175" s="43">
        <f t="shared" si="185"/>
        <v>41.06</v>
      </c>
      <c r="L175" s="44">
        <f t="shared" si="186"/>
        <v>9.0332000000000008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103.875225</v>
      </c>
      <c r="P175" s="45">
        <f t="shared" si="189"/>
        <v>4.21</v>
      </c>
      <c r="Q175" s="44">
        <f t="shared" si="190"/>
        <v>108.08522499999999</v>
      </c>
      <c r="R175" s="44">
        <f t="shared" si="191"/>
        <v>108.08333333333333</v>
      </c>
      <c r="S175" s="44">
        <f t="shared" si="192"/>
        <v>21.616666666666664</v>
      </c>
      <c r="T175" s="65">
        <f t="shared" si="193"/>
        <v>129.69999999999999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59.72</v>
      </c>
      <c r="I176" s="44">
        <f t="shared" si="184"/>
        <v>14.93</v>
      </c>
      <c r="J176" s="44">
        <f>ROUND((2.175+0.1)*0.95,2)</f>
        <v>2.16</v>
      </c>
      <c r="K176" s="43">
        <f t="shared" si="185"/>
        <v>161.24</v>
      </c>
      <c r="L176" s="44">
        <f t="shared" si="186"/>
        <v>35.472799999999999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407.92948000000001</v>
      </c>
      <c r="P176" s="45">
        <f t="shared" si="189"/>
        <v>16.52</v>
      </c>
      <c r="Q176" s="44">
        <f t="shared" si="190"/>
        <v>424.44947999999999</v>
      </c>
      <c r="R176" s="44">
        <f t="shared" si="191"/>
        <v>424.45</v>
      </c>
      <c r="S176" s="44">
        <f t="shared" si="192"/>
        <v>84.89</v>
      </c>
      <c r="T176" s="65">
        <f t="shared" si="193"/>
        <v>509.34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59.72</v>
      </c>
      <c r="I177" s="44">
        <f t="shared" si="184"/>
        <v>14.93</v>
      </c>
      <c r="J177" s="44">
        <f>ROUND((4.208+0.1)*0.95,2)</f>
        <v>4.09</v>
      </c>
      <c r="K177" s="43">
        <f t="shared" si="185"/>
        <v>305.32</v>
      </c>
      <c r="L177" s="44">
        <f t="shared" si="186"/>
        <v>67.170400000000001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772.43309500000009</v>
      </c>
      <c r="P177" s="45">
        <f t="shared" si="189"/>
        <v>31.29</v>
      </c>
      <c r="Q177" s="44">
        <f t="shared" si="190"/>
        <v>803.72309500000006</v>
      </c>
      <c r="R177" s="44">
        <f t="shared" si="191"/>
        <v>803.72500000000002</v>
      </c>
      <c r="S177" s="44">
        <f t="shared" si="192"/>
        <v>160.745</v>
      </c>
      <c r="T177" s="65">
        <f t="shared" si="193"/>
        <v>964.47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59.72</v>
      </c>
      <c r="I179" s="44">
        <f>ROUND(H179*$I$10,2)</f>
        <v>14.93</v>
      </c>
      <c r="J179" s="44">
        <f>ROUND(0.508*0.95,2)</f>
        <v>0.48</v>
      </c>
      <c r="K179" s="43">
        <f>ROUND((H179+I179)*J179,2)</f>
        <v>35.83</v>
      </c>
      <c r="L179" s="44">
        <f t="shared" ref="L179:L181" si="195">(K179*$L$10)</f>
        <v>7.8826000000000001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90.649639999999991</v>
      </c>
      <c r="P179" s="45">
        <f t="shared" si="160"/>
        <v>3.67</v>
      </c>
      <c r="Q179" s="44">
        <f>SUM(O179+P179)</f>
        <v>94.319639999999993</v>
      </c>
      <c r="R179" s="44">
        <f t="shared" ref="R179:R181" si="197">+T179-S179</f>
        <v>94.316666666666677</v>
      </c>
      <c r="S179" s="44">
        <f t="shared" ref="S179:S181" si="198">+T179/6</f>
        <v>18.863333333333333</v>
      </c>
      <c r="T179" s="65">
        <f t="shared" ref="T179:T181" si="199">ROUND(Q179*$T$10,2)</f>
        <v>113.18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59.72</v>
      </c>
      <c r="I180" s="44">
        <f>ROUND(H180*$I$10,2)</f>
        <v>14.93</v>
      </c>
      <c r="J180" s="44">
        <f>ROUND(2.208*0.95,2)</f>
        <v>2.1</v>
      </c>
      <c r="K180" s="43">
        <f>ROUND((H180+I180)*J180,2)</f>
        <v>156.77000000000001</v>
      </c>
      <c r="L180" s="44">
        <f t="shared" si="195"/>
        <v>34.489400000000003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396.60895000000005</v>
      </c>
      <c r="P180" s="45">
        <f t="shared" si="160"/>
        <v>16.07</v>
      </c>
      <c r="Q180" s="44">
        <f>SUM(O180+P180)</f>
        <v>412.67895000000004</v>
      </c>
      <c r="R180" s="44">
        <f t="shared" si="197"/>
        <v>412.67499999999995</v>
      </c>
      <c r="S180" s="44">
        <f t="shared" si="198"/>
        <v>82.534999999999997</v>
      </c>
      <c r="T180" s="65">
        <f t="shared" si="199"/>
        <v>495.21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59.72</v>
      </c>
      <c r="I181" s="44">
        <f>ROUND(H181*$I$10,2)</f>
        <v>14.93</v>
      </c>
      <c r="J181" s="44">
        <f>ROUND(4.242*0.95,2)</f>
        <v>4.03</v>
      </c>
      <c r="K181" s="43">
        <f>ROUND((H181+I181)*J181,2)</f>
        <v>300.83999999999997</v>
      </c>
      <c r="L181" s="44">
        <f t="shared" si="195"/>
        <v>66.184799999999996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761.10036500000001</v>
      </c>
      <c r="P181" s="45">
        <f t="shared" si="160"/>
        <v>30.83</v>
      </c>
      <c r="Q181" s="44">
        <f>SUM(O181+P181)</f>
        <v>791.93036500000005</v>
      </c>
      <c r="R181" s="44">
        <f t="shared" si="197"/>
        <v>791.93333333333339</v>
      </c>
      <c r="S181" s="44">
        <f t="shared" si="198"/>
        <v>158.38666666666668</v>
      </c>
      <c r="T181" s="65">
        <f t="shared" si="199"/>
        <v>950.32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62.66</v>
      </c>
      <c r="I183" s="44">
        <f t="shared" ref="I183:I188" si="201">ROUND(H183*$I$10,2)</f>
        <v>15.67</v>
      </c>
      <c r="J183" s="44">
        <f>ROUND(2.067*0.95,2)</f>
        <v>1.96</v>
      </c>
      <c r="K183" s="43">
        <f t="shared" ref="K183:K188" si="202">ROUND((H183+I183)*J183,2)</f>
        <v>153.53</v>
      </c>
      <c r="L183" s="44">
        <f t="shared" ref="L183:L188" si="203">(K183*$L$10)</f>
        <v>33.776600000000002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378.96617999999995</v>
      </c>
      <c r="P183" s="45">
        <f t="shared" si="160"/>
        <v>14.99</v>
      </c>
      <c r="Q183" s="44">
        <f t="shared" ref="Q183:Q188" si="206">SUM(O183+P183)</f>
        <v>393.95617999999996</v>
      </c>
      <c r="R183" s="44">
        <f t="shared" ref="R183:R188" si="207">+T183-S183</f>
        <v>393.95833333333331</v>
      </c>
      <c r="S183" s="44">
        <f t="shared" ref="S183:S188" si="208">+T183/6</f>
        <v>78.791666666666671</v>
      </c>
      <c r="T183" s="65">
        <f t="shared" ref="T183:T188" si="209">ROUND(Q183*$T$10,2)</f>
        <v>472.75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62.66</v>
      </c>
      <c r="I184" s="44">
        <f t="shared" si="201"/>
        <v>15.67</v>
      </c>
      <c r="J184" s="44">
        <f>ROUND(3.233*0.95,2)</f>
        <v>3.07</v>
      </c>
      <c r="K184" s="43">
        <f t="shared" si="202"/>
        <v>240.47</v>
      </c>
      <c r="L184" s="44">
        <f t="shared" si="203"/>
        <v>52.903399999999998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593.57488500000011</v>
      </c>
      <c r="P184" s="45">
        <f t="shared" si="160"/>
        <v>23.49</v>
      </c>
      <c r="Q184" s="44">
        <f t="shared" si="206"/>
        <v>617.06488500000012</v>
      </c>
      <c r="R184" s="44">
        <f t="shared" si="207"/>
        <v>617.06666666666672</v>
      </c>
      <c r="S184" s="44">
        <f t="shared" si="208"/>
        <v>123.41333333333334</v>
      </c>
      <c r="T184" s="65">
        <f t="shared" si="209"/>
        <v>740.48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62.66</v>
      </c>
      <c r="I185" s="44">
        <f t="shared" si="201"/>
        <v>15.67</v>
      </c>
      <c r="J185" s="44">
        <f>ROUND(5.233*0.95,2)</f>
        <v>4.97</v>
      </c>
      <c r="K185" s="43">
        <f t="shared" si="202"/>
        <v>389.3</v>
      </c>
      <c r="L185" s="44">
        <f t="shared" si="203"/>
        <v>85.646000000000001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960.93993499999999</v>
      </c>
      <c r="P185" s="45">
        <f t="shared" si="160"/>
        <v>38.020000000000003</v>
      </c>
      <c r="Q185" s="44">
        <f t="shared" si="206"/>
        <v>998.95993499999997</v>
      </c>
      <c r="R185" s="44">
        <f t="shared" si="207"/>
        <v>998.95833333333337</v>
      </c>
      <c r="S185" s="44">
        <f t="shared" si="208"/>
        <v>199.79166666666666</v>
      </c>
      <c r="T185" s="65">
        <f t="shared" si="209"/>
        <v>1198.75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62.66</v>
      </c>
      <c r="I186" s="44">
        <f t="shared" si="201"/>
        <v>15.67</v>
      </c>
      <c r="J186" s="44">
        <f>ROUND(9.233*0.95,2)</f>
        <v>8.77</v>
      </c>
      <c r="K186" s="43">
        <f t="shared" si="202"/>
        <v>686.95</v>
      </c>
      <c r="L186" s="44">
        <f t="shared" si="203"/>
        <v>151.12900000000002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1695.657835</v>
      </c>
      <c r="P186" s="45">
        <f t="shared" si="160"/>
        <v>67.09</v>
      </c>
      <c r="Q186" s="44">
        <f t="shared" si="206"/>
        <v>1762.7478349999999</v>
      </c>
      <c r="R186" s="44">
        <f t="shared" si="207"/>
        <v>1762.7500000000002</v>
      </c>
      <c r="S186" s="44">
        <f t="shared" si="208"/>
        <v>352.55</v>
      </c>
      <c r="T186" s="65">
        <f t="shared" si="209"/>
        <v>2115.3000000000002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62.66</v>
      </c>
      <c r="I187" s="44">
        <f t="shared" si="201"/>
        <v>15.67</v>
      </c>
      <c r="J187" s="44">
        <f>ROUND(17.233*0.95,2)</f>
        <v>16.37</v>
      </c>
      <c r="K187" s="43">
        <f t="shared" si="202"/>
        <v>1282.26</v>
      </c>
      <c r="L187" s="44">
        <f t="shared" si="203"/>
        <v>282.09719999999999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3165.1058349999998</v>
      </c>
      <c r="P187" s="45">
        <f t="shared" si="160"/>
        <v>125.23</v>
      </c>
      <c r="Q187" s="44">
        <f t="shared" si="206"/>
        <v>3290.3358349999999</v>
      </c>
      <c r="R187" s="44">
        <f t="shared" si="207"/>
        <v>3290.3333333333335</v>
      </c>
      <c r="S187" s="44">
        <f t="shared" si="208"/>
        <v>658.06666666666672</v>
      </c>
      <c r="T187" s="65">
        <f t="shared" si="209"/>
        <v>3948.4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62.66</v>
      </c>
      <c r="I188" s="44">
        <f t="shared" si="201"/>
        <v>15.67</v>
      </c>
      <c r="J188" s="44">
        <f>ROUND(49.233*0.95,2)</f>
        <v>46.77</v>
      </c>
      <c r="K188" s="43">
        <f t="shared" si="202"/>
        <v>3663.49</v>
      </c>
      <c r="L188" s="44">
        <f t="shared" si="203"/>
        <v>805.96780000000001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9042.8856350000005</v>
      </c>
      <c r="P188" s="45">
        <f t="shared" si="160"/>
        <v>357.79</v>
      </c>
      <c r="Q188" s="44">
        <f t="shared" si="206"/>
        <v>9400.6756350000014</v>
      </c>
      <c r="R188" s="44">
        <f t="shared" si="207"/>
        <v>9400.6749999999993</v>
      </c>
      <c r="S188" s="44">
        <f t="shared" si="208"/>
        <v>1880.135</v>
      </c>
      <c r="T188" s="65">
        <f t="shared" si="209"/>
        <v>11280.81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62.66</v>
      </c>
      <c r="I190" s="44">
        <f t="shared" ref="I190:I199" si="211">ROUND(H190*$I$10,2)</f>
        <v>15.67</v>
      </c>
      <c r="J190" s="44">
        <f>ROUND(0.283*0.95,2)</f>
        <v>0.27</v>
      </c>
      <c r="K190" s="43">
        <f t="shared" ref="K190:K199" si="212">ROUND((H190+I190)*J190,2)</f>
        <v>21.15</v>
      </c>
      <c r="L190" s="44">
        <f t="shared" ref="L190:L199" si="213">(K190*$L$10)</f>
        <v>4.6529999999999996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52.205084999999997</v>
      </c>
      <c r="P190" s="45">
        <f t="shared" si="160"/>
        <v>2.0699999999999998</v>
      </c>
      <c r="Q190" s="44">
        <f t="shared" ref="Q190:Q199" si="216">SUM(O190+P190)</f>
        <v>54.275084999999997</v>
      </c>
      <c r="R190" s="44">
        <f t="shared" ref="R190:R199" si="217">+T190-S190</f>
        <v>54.274999999999999</v>
      </c>
      <c r="S190" s="44">
        <f t="shared" ref="S190:S199" si="218">+T190/6</f>
        <v>10.854999999999999</v>
      </c>
      <c r="T190" s="65">
        <f t="shared" ref="T190:T199" si="219">ROUND(Q190*$T$10,2)</f>
        <v>65.13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62.66</v>
      </c>
      <c r="I191" s="44">
        <f t="shared" si="211"/>
        <v>15.67</v>
      </c>
      <c r="J191" s="44">
        <f>ROUND(0.455*0.95,2)</f>
        <v>0.43</v>
      </c>
      <c r="K191" s="43">
        <f t="shared" si="212"/>
        <v>33.68</v>
      </c>
      <c r="L191" s="44">
        <f t="shared" si="213"/>
        <v>7.4096000000000002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83.137365000000003</v>
      </c>
      <c r="P191" s="45">
        <f t="shared" si="160"/>
        <v>3.29</v>
      </c>
      <c r="Q191" s="44">
        <f t="shared" si="216"/>
        <v>86.427365000000009</v>
      </c>
      <c r="R191" s="44">
        <f t="shared" si="217"/>
        <v>86.424999999999997</v>
      </c>
      <c r="S191" s="44">
        <f t="shared" si="218"/>
        <v>17.285</v>
      </c>
      <c r="T191" s="65">
        <f t="shared" si="219"/>
        <v>103.71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62.66</v>
      </c>
      <c r="I192" s="44">
        <f t="shared" si="211"/>
        <v>15.67</v>
      </c>
      <c r="J192" s="44">
        <f>ROUND(0.767*0.95,2)</f>
        <v>0.73</v>
      </c>
      <c r="K192" s="43">
        <f t="shared" si="212"/>
        <v>57.18</v>
      </c>
      <c r="L192" s="44">
        <f t="shared" si="213"/>
        <v>12.579599999999999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141.14301499999999</v>
      </c>
      <c r="P192" s="45">
        <f t="shared" si="160"/>
        <v>5.58</v>
      </c>
      <c r="Q192" s="44">
        <f t="shared" si="216"/>
        <v>146.723015</v>
      </c>
      <c r="R192" s="44">
        <f t="shared" si="217"/>
        <v>146.72499999999999</v>
      </c>
      <c r="S192" s="44">
        <f t="shared" si="218"/>
        <v>29.344999999999999</v>
      </c>
      <c r="T192" s="65">
        <f t="shared" si="219"/>
        <v>176.07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62.66</v>
      </c>
      <c r="I193" s="44">
        <f t="shared" si="211"/>
        <v>15.67</v>
      </c>
      <c r="J193" s="44">
        <f>ROUND(1.583*0.95,2)</f>
        <v>1.5</v>
      </c>
      <c r="K193" s="43">
        <f t="shared" si="212"/>
        <v>117.5</v>
      </c>
      <c r="L193" s="44">
        <f t="shared" si="213"/>
        <v>25.85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290.02825000000001</v>
      </c>
      <c r="P193" s="45">
        <f t="shared" si="160"/>
        <v>11.48</v>
      </c>
      <c r="Q193" s="44">
        <f t="shared" si="216"/>
        <v>301.50825000000003</v>
      </c>
      <c r="R193" s="44">
        <f t="shared" si="217"/>
        <v>301.50833333333333</v>
      </c>
      <c r="S193" s="44">
        <f t="shared" si="218"/>
        <v>60.301666666666669</v>
      </c>
      <c r="T193" s="65">
        <f t="shared" si="219"/>
        <v>361.81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62.66</v>
      </c>
      <c r="I194" s="44">
        <f t="shared" si="211"/>
        <v>15.67</v>
      </c>
      <c r="J194" s="44">
        <f>ROUND(3.183*0.95,2)</f>
        <v>3.02</v>
      </c>
      <c r="K194" s="43">
        <f t="shared" si="212"/>
        <v>236.56</v>
      </c>
      <c r="L194" s="44">
        <f t="shared" si="213"/>
        <v>52.043199999999999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583.91540999999995</v>
      </c>
      <c r="P194" s="45">
        <f t="shared" si="160"/>
        <v>23.1</v>
      </c>
      <c r="Q194" s="44">
        <f t="shared" si="216"/>
        <v>607.01540999999997</v>
      </c>
      <c r="R194" s="44">
        <f t="shared" si="217"/>
        <v>607.01666666666665</v>
      </c>
      <c r="S194" s="44">
        <f t="shared" si="218"/>
        <v>121.40333333333332</v>
      </c>
      <c r="T194" s="65">
        <f t="shared" si="219"/>
        <v>728.42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62.66</v>
      </c>
      <c r="I195" s="44">
        <f t="shared" si="211"/>
        <v>15.67</v>
      </c>
      <c r="J195" s="44">
        <f>ROUND((3.183+1)*0.95,2)</f>
        <v>3.97</v>
      </c>
      <c r="K195" s="43">
        <f t="shared" si="212"/>
        <v>310.97000000000003</v>
      </c>
      <c r="L195" s="44">
        <f t="shared" si="213"/>
        <v>68.41340000000001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767.59183500000006</v>
      </c>
      <c r="P195" s="45">
        <f t="shared" si="160"/>
        <v>30.37</v>
      </c>
      <c r="Q195" s="44">
        <f t="shared" si="216"/>
        <v>797.96183500000006</v>
      </c>
      <c r="R195" s="44">
        <f t="shared" si="217"/>
        <v>797.95833333333326</v>
      </c>
      <c r="S195" s="44">
        <f t="shared" si="218"/>
        <v>159.59166666666667</v>
      </c>
      <c r="T195" s="65">
        <f t="shared" si="219"/>
        <v>957.55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62.66</v>
      </c>
      <c r="I196" s="44">
        <f t="shared" si="211"/>
        <v>15.67</v>
      </c>
      <c r="J196" s="44">
        <f>ROUND((4.183+1)*0.95,2)</f>
        <v>4.92</v>
      </c>
      <c r="K196" s="43">
        <f t="shared" si="212"/>
        <v>385.38</v>
      </c>
      <c r="L196" s="44">
        <f t="shared" si="213"/>
        <v>84.783599999999993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951.26825999999983</v>
      </c>
      <c r="P196" s="45">
        <f t="shared" si="160"/>
        <v>37.64</v>
      </c>
      <c r="Q196" s="44">
        <f t="shared" si="216"/>
        <v>988.90825999999981</v>
      </c>
      <c r="R196" s="44">
        <f t="shared" si="217"/>
        <v>988.90833333333342</v>
      </c>
      <c r="S196" s="44">
        <f t="shared" si="218"/>
        <v>197.78166666666667</v>
      </c>
      <c r="T196" s="65">
        <f t="shared" si="219"/>
        <v>1186.69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62.66</v>
      </c>
      <c r="I197" s="44">
        <f t="shared" si="211"/>
        <v>15.67</v>
      </c>
      <c r="J197" s="44">
        <f>ROUND((5.183+1)*0.95,2)</f>
        <v>5.87</v>
      </c>
      <c r="K197" s="43">
        <f t="shared" si="212"/>
        <v>459.8</v>
      </c>
      <c r="L197" s="44">
        <f t="shared" si="213"/>
        <v>101.15600000000001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1134.9568850000001</v>
      </c>
      <c r="P197" s="45">
        <f t="shared" si="160"/>
        <v>44.91</v>
      </c>
      <c r="Q197" s="44">
        <f t="shared" si="216"/>
        <v>1179.8668850000001</v>
      </c>
      <c r="R197" s="44">
        <f t="shared" si="217"/>
        <v>1179.8666666666666</v>
      </c>
      <c r="S197" s="44">
        <f t="shared" si="218"/>
        <v>235.97333333333333</v>
      </c>
      <c r="T197" s="65">
        <f t="shared" si="219"/>
        <v>1415.84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62.66</v>
      </c>
      <c r="I198" s="44">
        <f t="shared" si="211"/>
        <v>15.67</v>
      </c>
      <c r="J198" s="44">
        <f>ROUND((6.183+1)*0.95,2)</f>
        <v>6.82</v>
      </c>
      <c r="K198" s="43">
        <f t="shared" si="212"/>
        <v>534.21</v>
      </c>
      <c r="L198" s="44">
        <f t="shared" si="213"/>
        <v>117.5262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1318.6333099999999</v>
      </c>
      <c r="P198" s="45">
        <f t="shared" si="160"/>
        <v>52.17</v>
      </c>
      <c r="Q198" s="44">
        <f t="shared" si="216"/>
        <v>1370.80331</v>
      </c>
      <c r="R198" s="44">
        <f t="shared" si="217"/>
        <v>1370.8</v>
      </c>
      <c r="S198" s="44">
        <f t="shared" si="218"/>
        <v>274.16000000000003</v>
      </c>
      <c r="T198" s="65">
        <f t="shared" si="219"/>
        <v>1644.96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62.66</v>
      </c>
      <c r="I199" s="44">
        <f t="shared" si="211"/>
        <v>15.67</v>
      </c>
      <c r="J199" s="44">
        <f>ROUND((7.183+1)*0.95,2)</f>
        <v>7.77</v>
      </c>
      <c r="K199" s="43">
        <f t="shared" si="212"/>
        <v>608.62</v>
      </c>
      <c r="L199" s="44">
        <f t="shared" si="213"/>
        <v>133.8964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1502.309735</v>
      </c>
      <c r="P199" s="45">
        <f t="shared" si="160"/>
        <v>59.44</v>
      </c>
      <c r="Q199" s="44">
        <f t="shared" si="216"/>
        <v>1561.7497350000001</v>
      </c>
      <c r="R199" s="44">
        <f t="shared" si="217"/>
        <v>1561.75</v>
      </c>
      <c r="S199" s="44">
        <f t="shared" si="218"/>
        <v>312.34999999999997</v>
      </c>
      <c r="T199" s="65">
        <f t="shared" si="219"/>
        <v>1874.1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62.66</v>
      </c>
      <c r="I201" s="44">
        <f t="shared" ref="I201:I210" si="221">ROUND(H201*$I$10,2)</f>
        <v>15.67</v>
      </c>
      <c r="J201" s="44">
        <f>ROUND(0.167*0.95,2)</f>
        <v>0.16</v>
      </c>
      <c r="K201" s="43">
        <f t="shared" ref="K201:K210" si="222">ROUND((H201+I201)*J201,2)</f>
        <v>12.53</v>
      </c>
      <c r="L201" s="44">
        <f t="shared" ref="L201:L210" si="223">(K201*$L$10)</f>
        <v>2.7565999999999997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30.932279999999999</v>
      </c>
      <c r="P201" s="45">
        <f t="shared" si="160"/>
        <v>1.22</v>
      </c>
      <c r="Q201" s="44">
        <f t="shared" ref="Q201:Q210" si="226">SUM(O201+P201)</f>
        <v>32.152279999999998</v>
      </c>
      <c r="R201" s="44">
        <f t="shared" ref="R201:R210" si="227">+T201-S201</f>
        <v>32.15</v>
      </c>
      <c r="S201" s="44">
        <f t="shared" ref="S201:S210" si="228">+T201/6</f>
        <v>6.43</v>
      </c>
      <c r="T201" s="65">
        <f t="shared" ref="T201:T210" si="229">ROUND(Q201*$T$10,2)</f>
        <v>38.58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62.66</v>
      </c>
      <c r="I202" s="44">
        <f t="shared" si="221"/>
        <v>15.67</v>
      </c>
      <c r="J202" s="44">
        <f>ROUND(0.3*0.95,2)</f>
        <v>0.28999999999999998</v>
      </c>
      <c r="K202" s="43">
        <f t="shared" si="222"/>
        <v>22.72</v>
      </c>
      <c r="L202" s="44">
        <f t="shared" si="223"/>
        <v>4.9984000000000002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56.076194999999998</v>
      </c>
      <c r="P202" s="45">
        <f t="shared" si="160"/>
        <v>2.2200000000000002</v>
      </c>
      <c r="Q202" s="44">
        <f t="shared" si="226"/>
        <v>58.296194999999997</v>
      </c>
      <c r="R202" s="44">
        <f t="shared" si="227"/>
        <v>58.3</v>
      </c>
      <c r="S202" s="44">
        <f t="shared" si="228"/>
        <v>11.659999999999998</v>
      </c>
      <c r="T202" s="65">
        <f t="shared" si="229"/>
        <v>69.959999999999994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62.66</v>
      </c>
      <c r="I203" s="44">
        <f t="shared" si="221"/>
        <v>15.67</v>
      </c>
      <c r="J203" s="44">
        <f>ROUND(0.513*0.95,2)</f>
        <v>0.49</v>
      </c>
      <c r="K203" s="43">
        <f t="shared" si="222"/>
        <v>38.380000000000003</v>
      </c>
      <c r="L203" s="44">
        <f t="shared" si="223"/>
        <v>8.4436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94.738494999999986</v>
      </c>
      <c r="P203" s="45">
        <f t="shared" si="160"/>
        <v>3.75</v>
      </c>
      <c r="Q203" s="44">
        <f t="shared" si="226"/>
        <v>98.488494999999986</v>
      </c>
      <c r="R203" s="44">
        <f t="shared" si="227"/>
        <v>98.49166666666666</v>
      </c>
      <c r="S203" s="44">
        <f t="shared" si="228"/>
        <v>19.698333333333334</v>
      </c>
      <c r="T203" s="65">
        <f t="shared" si="229"/>
        <v>118.19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62.66</v>
      </c>
      <c r="I204" s="44">
        <f t="shared" si="221"/>
        <v>15.67</v>
      </c>
      <c r="J204" s="44">
        <f>ROUND(0.75*0.95,2)</f>
        <v>0.71</v>
      </c>
      <c r="K204" s="43">
        <f t="shared" si="222"/>
        <v>55.61</v>
      </c>
      <c r="L204" s="44">
        <f t="shared" si="223"/>
        <v>12.2342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137.27190499999998</v>
      </c>
      <c r="P204" s="45">
        <f t="shared" si="160"/>
        <v>5.43</v>
      </c>
      <c r="Q204" s="44">
        <f t="shared" si="226"/>
        <v>142.70190499999998</v>
      </c>
      <c r="R204" s="44">
        <f t="shared" si="227"/>
        <v>142.70000000000002</v>
      </c>
      <c r="S204" s="44">
        <f t="shared" si="228"/>
        <v>28.540000000000003</v>
      </c>
      <c r="T204" s="65">
        <f t="shared" si="229"/>
        <v>171.24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62.66</v>
      </c>
      <c r="I205" s="44">
        <f t="shared" si="221"/>
        <v>15.67</v>
      </c>
      <c r="J205" s="44">
        <f>ROUND(1.367*0.95,2)</f>
        <v>1.3</v>
      </c>
      <c r="K205" s="43">
        <f t="shared" si="222"/>
        <v>101.83</v>
      </c>
      <c r="L205" s="44">
        <f t="shared" si="223"/>
        <v>22.4026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251.35374999999996</v>
      </c>
      <c r="P205" s="45">
        <f t="shared" si="160"/>
        <v>9.9499999999999993</v>
      </c>
      <c r="Q205" s="44">
        <f t="shared" si="226"/>
        <v>261.30374999999998</v>
      </c>
      <c r="R205" s="44">
        <f t="shared" si="227"/>
        <v>261.3</v>
      </c>
      <c r="S205" s="44">
        <f t="shared" si="228"/>
        <v>52.26</v>
      </c>
      <c r="T205" s="65">
        <f t="shared" si="229"/>
        <v>313.56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62.66</v>
      </c>
      <c r="I206" s="44">
        <f t="shared" si="221"/>
        <v>15.67</v>
      </c>
      <c r="J206" s="44">
        <f>ROUND((1.367+0.6)*0.95,2)</f>
        <v>1.87</v>
      </c>
      <c r="K206" s="43">
        <f t="shared" si="222"/>
        <v>146.47999999999999</v>
      </c>
      <c r="L206" s="44">
        <f t="shared" si="223"/>
        <v>32.2256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361.56448499999999</v>
      </c>
      <c r="P206" s="45">
        <f t="shared" si="160"/>
        <v>14.31</v>
      </c>
      <c r="Q206" s="44">
        <f t="shared" si="226"/>
        <v>375.87448499999999</v>
      </c>
      <c r="R206" s="44">
        <f t="shared" si="227"/>
        <v>375.875</v>
      </c>
      <c r="S206" s="44">
        <f t="shared" si="228"/>
        <v>75.174999999999997</v>
      </c>
      <c r="T206" s="65">
        <f t="shared" si="229"/>
        <v>451.05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62.66</v>
      </c>
      <c r="I207" s="44">
        <f t="shared" si="221"/>
        <v>15.67</v>
      </c>
      <c r="J207" s="44">
        <f>ROUND((1.967+0.6)*0.95,2)</f>
        <v>2.44</v>
      </c>
      <c r="K207" s="43">
        <f t="shared" si="222"/>
        <v>191.13</v>
      </c>
      <c r="L207" s="44">
        <f t="shared" si="223"/>
        <v>42.0486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471.77521999999999</v>
      </c>
      <c r="P207" s="45">
        <f t="shared" si="160"/>
        <v>18.670000000000002</v>
      </c>
      <c r="Q207" s="44">
        <f t="shared" si="226"/>
        <v>490.44522000000001</v>
      </c>
      <c r="R207" s="44">
        <f t="shared" si="227"/>
        <v>490.44166666666666</v>
      </c>
      <c r="S207" s="44">
        <f t="shared" si="228"/>
        <v>98.088333333333324</v>
      </c>
      <c r="T207" s="65">
        <f t="shared" si="229"/>
        <v>588.53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62.66</v>
      </c>
      <c r="I208" s="44">
        <f t="shared" si="221"/>
        <v>15.67</v>
      </c>
      <c r="J208" s="44">
        <f>ROUND((2.567+0.6)*0.95,2)</f>
        <v>3.01</v>
      </c>
      <c r="K208" s="43">
        <f t="shared" si="222"/>
        <v>235.77</v>
      </c>
      <c r="L208" s="44">
        <f t="shared" si="223"/>
        <v>51.869400000000006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581.97375499999998</v>
      </c>
      <c r="P208" s="45">
        <f t="shared" si="160"/>
        <v>23.03</v>
      </c>
      <c r="Q208" s="44">
        <f t="shared" si="226"/>
        <v>605.00375499999996</v>
      </c>
      <c r="R208" s="44">
        <f t="shared" si="227"/>
        <v>605</v>
      </c>
      <c r="S208" s="44">
        <f t="shared" si="228"/>
        <v>121</v>
      </c>
      <c r="T208" s="65">
        <f t="shared" si="229"/>
        <v>726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62.66</v>
      </c>
      <c r="I209" s="44">
        <f t="shared" si="221"/>
        <v>15.67</v>
      </c>
      <c r="J209" s="44">
        <f>ROUND((3.167+0.6)*0.95,2)</f>
        <v>3.58</v>
      </c>
      <c r="K209" s="43">
        <f t="shared" si="222"/>
        <v>280.42</v>
      </c>
      <c r="L209" s="44">
        <f t="shared" si="223"/>
        <v>61.692400000000006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692.18448999999998</v>
      </c>
      <c r="P209" s="45">
        <f t="shared" si="160"/>
        <v>27.39</v>
      </c>
      <c r="Q209" s="44">
        <f t="shared" si="226"/>
        <v>719.57448999999997</v>
      </c>
      <c r="R209" s="44">
        <f t="shared" si="227"/>
        <v>719.57500000000005</v>
      </c>
      <c r="S209" s="44">
        <f t="shared" si="228"/>
        <v>143.91499999999999</v>
      </c>
      <c r="T209" s="65">
        <f t="shared" si="229"/>
        <v>863.49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62.66</v>
      </c>
      <c r="I210" s="44">
        <f t="shared" si="221"/>
        <v>15.67</v>
      </c>
      <c r="J210" s="44">
        <f>ROUND((3.767+0.6)*0.95,2)</f>
        <v>4.1500000000000004</v>
      </c>
      <c r="K210" s="43">
        <f t="shared" si="222"/>
        <v>325.07</v>
      </c>
      <c r="L210" s="44">
        <f t="shared" si="223"/>
        <v>71.5154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802.3952250000001</v>
      </c>
      <c r="P210" s="45">
        <f t="shared" si="160"/>
        <v>31.75</v>
      </c>
      <c r="Q210" s="44">
        <f t="shared" si="226"/>
        <v>834.1452250000001</v>
      </c>
      <c r="R210" s="44">
        <f t="shared" si="227"/>
        <v>834.14166666666665</v>
      </c>
      <c r="S210" s="44">
        <f t="shared" si="228"/>
        <v>166.82833333333335</v>
      </c>
      <c r="T210" s="65">
        <f t="shared" si="229"/>
        <v>1000.97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62.66</v>
      </c>
      <c r="I212" s="44">
        <f t="shared" ref="I212:I240" si="231">ROUND(H212*$I$10,2)</f>
        <v>15.67</v>
      </c>
      <c r="J212" s="44">
        <f>ROUND(0.275*0.95,2)</f>
        <v>0.26</v>
      </c>
      <c r="K212" s="43">
        <f t="shared" ref="K212:K240" si="232">ROUND((H212+I212)*J212,2)</f>
        <v>20.37</v>
      </c>
      <c r="L212" s="44">
        <f t="shared" ref="L212:L244" si="233">(K212*$L$10)</f>
        <v>4.4813999999999998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50.27563</v>
      </c>
      <c r="P212" s="45">
        <f t="shared" si="160"/>
        <v>1.99</v>
      </c>
      <c r="Q212" s="44">
        <f t="shared" ref="Q212:Q240" si="236">SUM(O212+P212)</f>
        <v>52.265630000000002</v>
      </c>
      <c r="R212" s="44">
        <f t="shared" ref="R212:R240" si="237">+T212-S212</f>
        <v>52.266666666666666</v>
      </c>
      <c r="S212" s="44">
        <f t="shared" ref="S212:S240" si="238">+T212/6</f>
        <v>10.453333333333333</v>
      </c>
      <c r="T212" s="65">
        <f t="shared" ref="T212:T271" si="239">ROUND(Q212*$T$10,2)</f>
        <v>62.72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62.66</v>
      </c>
      <c r="I213" s="44">
        <f t="shared" si="231"/>
        <v>15.67</v>
      </c>
      <c r="J213" s="44">
        <f>ROUND(0.441*0.95,2)</f>
        <v>0.42</v>
      </c>
      <c r="K213" s="43">
        <f t="shared" si="232"/>
        <v>32.9</v>
      </c>
      <c r="L213" s="44">
        <f t="shared" si="233"/>
        <v>7.2379999999999995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81.207909999999984</v>
      </c>
      <c r="P213" s="45">
        <f t="shared" si="160"/>
        <v>3.21</v>
      </c>
      <c r="Q213" s="44">
        <f t="shared" si="236"/>
        <v>84.417909999999978</v>
      </c>
      <c r="R213" s="44">
        <f t="shared" si="237"/>
        <v>84.416666666666657</v>
      </c>
      <c r="S213" s="44">
        <f t="shared" si="238"/>
        <v>16.883333333333333</v>
      </c>
      <c r="T213" s="65">
        <f t="shared" si="239"/>
        <v>101.3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62.66</v>
      </c>
      <c r="I214" s="44">
        <f t="shared" si="231"/>
        <v>15.67</v>
      </c>
      <c r="J214" s="44">
        <f>ROUND(0.708*0.95,2)</f>
        <v>0.67</v>
      </c>
      <c r="K214" s="43">
        <f t="shared" si="232"/>
        <v>52.48</v>
      </c>
      <c r="L214" s="44">
        <f t="shared" si="233"/>
        <v>11.545599999999999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129.54188500000001</v>
      </c>
      <c r="P214" s="45">
        <f t="shared" si="160"/>
        <v>5.13</v>
      </c>
      <c r="Q214" s="44">
        <f t="shared" si="236"/>
        <v>134.671885</v>
      </c>
      <c r="R214" s="44">
        <f t="shared" si="237"/>
        <v>134.67500000000001</v>
      </c>
      <c r="S214" s="44">
        <f t="shared" si="238"/>
        <v>26.935000000000002</v>
      </c>
      <c r="T214" s="65">
        <f t="shared" si="239"/>
        <v>161.61000000000001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62.66</v>
      </c>
      <c r="I215" s="44">
        <f t="shared" si="231"/>
        <v>15.67</v>
      </c>
      <c r="J215" s="44">
        <f>ROUND(1.358*0.95,2)</f>
        <v>1.29</v>
      </c>
      <c r="K215" s="43">
        <f t="shared" si="232"/>
        <v>101.05</v>
      </c>
      <c r="L215" s="44">
        <f t="shared" si="233"/>
        <v>22.230999999999998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249.42429499999997</v>
      </c>
      <c r="P215" s="45">
        <f t="shared" si="160"/>
        <v>9.8699999999999992</v>
      </c>
      <c r="Q215" s="44">
        <f t="shared" si="236"/>
        <v>259.29429499999998</v>
      </c>
      <c r="R215" s="44">
        <f t="shared" si="237"/>
        <v>259.29166666666663</v>
      </c>
      <c r="S215" s="44">
        <f t="shared" si="238"/>
        <v>51.858333333333327</v>
      </c>
      <c r="T215" s="65">
        <f t="shared" si="239"/>
        <v>311.14999999999998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62.66</v>
      </c>
      <c r="I216" s="44">
        <f t="shared" si="231"/>
        <v>15.67</v>
      </c>
      <c r="J216" s="44">
        <f>ROUND(2.608*0.95,2)</f>
        <v>2.48</v>
      </c>
      <c r="K216" s="43">
        <f t="shared" si="232"/>
        <v>194.26</v>
      </c>
      <c r="L216" s="44">
        <f t="shared" si="233"/>
        <v>42.737200000000001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479.50523999999996</v>
      </c>
      <c r="P216" s="45">
        <f t="shared" si="160"/>
        <v>18.97</v>
      </c>
      <c r="Q216" s="44">
        <f t="shared" si="236"/>
        <v>498.47523999999999</v>
      </c>
      <c r="R216" s="44">
        <f t="shared" si="237"/>
        <v>498.47499999999997</v>
      </c>
      <c r="S216" s="44">
        <f t="shared" si="238"/>
        <v>99.694999999999993</v>
      </c>
      <c r="T216" s="65">
        <f t="shared" si="239"/>
        <v>598.16999999999996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62.66</v>
      </c>
      <c r="I217" s="44">
        <f t="shared" si="231"/>
        <v>15.67</v>
      </c>
      <c r="J217" s="44">
        <f>ROUND((2.608+0.9)*0.95,2)</f>
        <v>3.33</v>
      </c>
      <c r="K217" s="43">
        <f t="shared" si="232"/>
        <v>260.83999999999997</v>
      </c>
      <c r="L217" s="44">
        <f t="shared" si="233"/>
        <v>57.384799999999991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643.85051499999997</v>
      </c>
      <c r="P217" s="45">
        <f t="shared" si="160"/>
        <v>25.47</v>
      </c>
      <c r="Q217" s="44">
        <f t="shared" si="236"/>
        <v>669.320515</v>
      </c>
      <c r="R217" s="44">
        <f t="shared" si="237"/>
        <v>669.31666666666661</v>
      </c>
      <c r="S217" s="44">
        <f t="shared" si="238"/>
        <v>133.86333333333332</v>
      </c>
      <c r="T217" s="65">
        <f t="shared" si="239"/>
        <v>803.18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62.66</v>
      </c>
      <c r="I218" s="44">
        <f t="shared" si="231"/>
        <v>15.67</v>
      </c>
      <c r="J218" s="44">
        <f>ROUND((3.508+0.9)*0.95,2)</f>
        <v>4.1900000000000004</v>
      </c>
      <c r="K218" s="43">
        <f t="shared" si="232"/>
        <v>328.2</v>
      </c>
      <c r="L218" s="44">
        <f t="shared" si="233"/>
        <v>72.203999999999994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810.12524499999995</v>
      </c>
      <c r="P218" s="45">
        <f t="shared" si="160"/>
        <v>32.049999999999997</v>
      </c>
      <c r="Q218" s="44">
        <f t="shared" si="236"/>
        <v>842.1752449999999</v>
      </c>
      <c r="R218" s="44">
        <f t="shared" si="237"/>
        <v>842.17499999999995</v>
      </c>
      <c r="S218" s="44">
        <f t="shared" si="238"/>
        <v>168.435</v>
      </c>
      <c r="T218" s="65">
        <f t="shared" si="239"/>
        <v>1010.61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62.66</v>
      </c>
      <c r="I219" s="44">
        <f t="shared" si="231"/>
        <v>15.67</v>
      </c>
      <c r="J219" s="44">
        <f>ROUND((4.408+0.9)*0.95,2)</f>
        <v>5.04</v>
      </c>
      <c r="K219" s="43">
        <f t="shared" si="232"/>
        <v>394.78</v>
      </c>
      <c r="L219" s="44">
        <f t="shared" si="233"/>
        <v>86.851599999999991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974.47051999999996</v>
      </c>
      <c r="P219" s="45">
        <f t="shared" si="160"/>
        <v>38.56</v>
      </c>
      <c r="Q219" s="44">
        <f t="shared" si="236"/>
        <v>1013.03052</v>
      </c>
      <c r="R219" s="44">
        <f t="shared" si="237"/>
        <v>1013.0333333333334</v>
      </c>
      <c r="S219" s="44">
        <f t="shared" si="238"/>
        <v>202.60666666666668</v>
      </c>
      <c r="T219" s="65">
        <f t="shared" si="239"/>
        <v>1215.6400000000001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62.66</v>
      </c>
      <c r="I220" s="44">
        <f t="shared" si="231"/>
        <v>15.67</v>
      </c>
      <c r="J220" s="44">
        <f>ROUND((5.308+0.9)*0.95,2)</f>
        <v>5.9</v>
      </c>
      <c r="K220" s="43">
        <f t="shared" si="232"/>
        <v>462.15</v>
      </c>
      <c r="L220" s="44">
        <f t="shared" si="233"/>
        <v>101.673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1140.7574500000001</v>
      </c>
      <c r="P220" s="45">
        <f t="shared" si="160"/>
        <v>45.14</v>
      </c>
      <c r="Q220" s="44">
        <f t="shared" si="236"/>
        <v>1185.8974500000002</v>
      </c>
      <c r="R220" s="44">
        <f t="shared" si="237"/>
        <v>1185.8999999999999</v>
      </c>
      <c r="S220" s="44">
        <f t="shared" si="238"/>
        <v>237.17999999999998</v>
      </c>
      <c r="T220" s="65">
        <f t="shared" si="239"/>
        <v>1423.08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62.66</v>
      </c>
      <c r="I221" s="44">
        <f t="shared" si="231"/>
        <v>15.67</v>
      </c>
      <c r="J221" s="44">
        <f>ROUND((6.208+0.9)*0.95,2)</f>
        <v>6.75</v>
      </c>
      <c r="K221" s="43">
        <f t="shared" si="232"/>
        <v>528.73</v>
      </c>
      <c r="L221" s="44">
        <f t="shared" si="233"/>
        <v>116.3206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1305.102725</v>
      </c>
      <c r="P221" s="45">
        <f t="shared" si="160"/>
        <v>51.64</v>
      </c>
      <c r="Q221" s="44">
        <f t="shared" si="236"/>
        <v>1356.7427250000001</v>
      </c>
      <c r="R221" s="44">
        <f t="shared" si="237"/>
        <v>1356.7416666666666</v>
      </c>
      <c r="S221" s="44">
        <f t="shared" si="238"/>
        <v>271.3483333333333</v>
      </c>
      <c r="T221" s="65">
        <f t="shared" si="239"/>
        <v>1628.09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62.66</v>
      </c>
      <c r="I222" s="44">
        <f t="shared" si="231"/>
        <v>15.67</v>
      </c>
      <c r="J222" s="44">
        <f>ROUND(0.467*0.95,2)</f>
        <v>0.44</v>
      </c>
      <c r="K222" s="43">
        <f t="shared" si="232"/>
        <v>34.47</v>
      </c>
      <c r="L222" s="44">
        <f t="shared" si="233"/>
        <v>7.5834000000000001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85.07902</v>
      </c>
      <c r="P222" s="45">
        <f t="shared" si="160"/>
        <v>3.37</v>
      </c>
      <c r="Q222" s="44">
        <f t="shared" si="236"/>
        <v>88.449020000000004</v>
      </c>
      <c r="R222" s="44">
        <f t="shared" si="237"/>
        <v>88.45</v>
      </c>
      <c r="S222" s="44">
        <f t="shared" si="238"/>
        <v>17.690000000000001</v>
      </c>
      <c r="T222" s="65">
        <f t="shared" si="239"/>
        <v>106.14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59.72</v>
      </c>
      <c r="I223" s="44">
        <f t="shared" si="231"/>
        <v>14.93</v>
      </c>
      <c r="J223" s="44">
        <f>ROUND(1.065*0.95,2)</f>
        <v>1.01</v>
      </c>
      <c r="K223" s="43">
        <f t="shared" si="232"/>
        <v>75.400000000000006</v>
      </c>
      <c r="L223" s="44">
        <f t="shared" si="233"/>
        <v>16.588000000000001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190.75135499999999</v>
      </c>
      <c r="P223" s="45">
        <f t="shared" si="160"/>
        <v>7.73</v>
      </c>
      <c r="Q223" s="44">
        <f t="shared" si="236"/>
        <v>198.48135499999998</v>
      </c>
      <c r="R223" s="44">
        <f t="shared" si="237"/>
        <v>198.48333333333335</v>
      </c>
      <c r="S223" s="44">
        <f t="shared" si="238"/>
        <v>39.696666666666665</v>
      </c>
      <c r="T223" s="65">
        <f t="shared" si="239"/>
        <v>238.18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59.72</v>
      </c>
      <c r="I224" s="44">
        <f t="shared" si="231"/>
        <v>14.93</v>
      </c>
      <c r="J224" s="44">
        <f>ROUND(0.83*0.95,2)</f>
        <v>0.79</v>
      </c>
      <c r="K224" s="43">
        <f t="shared" si="232"/>
        <v>58.97</v>
      </c>
      <c r="L224" s="44">
        <f t="shared" si="233"/>
        <v>12.9734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149.19394500000001</v>
      </c>
      <c r="P224" s="45">
        <f t="shared" si="160"/>
        <v>6.04</v>
      </c>
      <c r="Q224" s="44">
        <f t="shared" si="236"/>
        <v>155.23394500000001</v>
      </c>
      <c r="R224" s="44">
        <f t="shared" si="237"/>
        <v>155.23333333333335</v>
      </c>
      <c r="S224" s="44">
        <f t="shared" si="238"/>
        <v>31.046666666666667</v>
      </c>
      <c r="T224" s="65">
        <f t="shared" si="239"/>
        <v>186.28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60.7</v>
      </c>
      <c r="I225" s="44">
        <f t="shared" si="231"/>
        <v>15.18</v>
      </c>
      <c r="J225" s="223">
        <f>ROUND((0.83+0.415)*0.95,2)</f>
        <v>1.18</v>
      </c>
      <c r="K225" s="43">
        <f t="shared" si="232"/>
        <v>89.54</v>
      </c>
      <c r="L225" s="44">
        <f t="shared" si="233"/>
        <v>19.698800000000002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224.62568999999999</v>
      </c>
      <c r="P225" s="45">
        <f t="shared" ref="P225:P271" si="240">ROUND(J225*$P$10,2)</f>
        <v>9.0299999999999994</v>
      </c>
      <c r="Q225" s="44">
        <f t="shared" si="236"/>
        <v>233.65568999999999</v>
      </c>
      <c r="R225" s="44">
        <f t="shared" si="237"/>
        <v>233.65833333333333</v>
      </c>
      <c r="S225" s="44">
        <f t="shared" si="238"/>
        <v>46.731666666666662</v>
      </c>
      <c r="T225" s="65">
        <f t="shared" si="239"/>
        <v>280.39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59.72</v>
      </c>
      <c r="I226" s="44">
        <f t="shared" si="231"/>
        <v>14.93</v>
      </c>
      <c r="J226" s="44">
        <f>ROUND(0.523*0.95,2)</f>
        <v>0.5</v>
      </c>
      <c r="K226" s="43">
        <f t="shared" si="232"/>
        <v>37.33</v>
      </c>
      <c r="L226" s="44">
        <f t="shared" si="233"/>
        <v>8.2126000000000001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94.43535</v>
      </c>
      <c r="P226" s="45">
        <f t="shared" si="240"/>
        <v>3.83</v>
      </c>
      <c r="Q226" s="44">
        <f t="shared" si="236"/>
        <v>98.265349999999998</v>
      </c>
      <c r="R226" s="44">
        <f t="shared" si="237"/>
        <v>98.266666666666666</v>
      </c>
      <c r="S226" s="44">
        <f t="shared" si="238"/>
        <v>19.653333333333332</v>
      </c>
      <c r="T226" s="65">
        <f t="shared" si="239"/>
        <v>117.92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59.72</v>
      </c>
      <c r="I227" s="44">
        <f t="shared" si="231"/>
        <v>14.93</v>
      </c>
      <c r="J227" s="44">
        <f>ROUND((0.523+1.138)*0.95,2)</f>
        <v>1.58</v>
      </c>
      <c r="K227" s="43">
        <f t="shared" si="232"/>
        <v>117.95</v>
      </c>
      <c r="L227" s="44">
        <f t="shared" si="233"/>
        <v>25.949000000000002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298.40009000000003</v>
      </c>
      <c r="P227" s="45">
        <f t="shared" si="240"/>
        <v>12.09</v>
      </c>
      <c r="Q227" s="44">
        <f t="shared" si="236"/>
        <v>310.49009000000001</v>
      </c>
      <c r="R227" s="44">
        <f t="shared" si="237"/>
        <v>310.49166666666667</v>
      </c>
      <c r="S227" s="44">
        <f t="shared" si="238"/>
        <v>62.098333333333329</v>
      </c>
      <c r="T227" s="65">
        <f t="shared" si="239"/>
        <v>372.59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59.72</v>
      </c>
      <c r="I228" s="44">
        <f t="shared" si="231"/>
        <v>14.93</v>
      </c>
      <c r="J228" s="44">
        <f>ROUND(0.668*0.95,2)</f>
        <v>0.63</v>
      </c>
      <c r="K228" s="43">
        <f t="shared" si="232"/>
        <v>47.03</v>
      </c>
      <c r="L228" s="44">
        <f t="shared" si="233"/>
        <v>10.3466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118.981465</v>
      </c>
      <c r="P228" s="45">
        <f t="shared" si="240"/>
        <v>4.82</v>
      </c>
      <c r="Q228" s="44">
        <f t="shared" si="236"/>
        <v>123.80146500000001</v>
      </c>
      <c r="R228" s="44">
        <f t="shared" si="237"/>
        <v>123.8</v>
      </c>
      <c r="S228" s="44">
        <f t="shared" si="238"/>
        <v>24.76</v>
      </c>
      <c r="T228" s="65">
        <f t="shared" si="239"/>
        <v>148.56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59.72</v>
      </c>
      <c r="I229" s="44">
        <f t="shared" si="231"/>
        <v>14.93</v>
      </c>
      <c r="J229" s="44">
        <f>ROUND(1.18*0.95,2)</f>
        <v>1.1200000000000001</v>
      </c>
      <c r="K229" s="43">
        <f t="shared" si="232"/>
        <v>83.61</v>
      </c>
      <c r="L229" s="44">
        <f t="shared" si="233"/>
        <v>18.394200000000001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211.52395999999999</v>
      </c>
      <c r="P229" s="45">
        <f t="shared" si="240"/>
        <v>8.57</v>
      </c>
      <c r="Q229" s="44">
        <f t="shared" si="236"/>
        <v>220.09395999999998</v>
      </c>
      <c r="R229" s="44">
        <f t="shared" si="237"/>
        <v>220.09166666666667</v>
      </c>
      <c r="S229" s="44">
        <f t="shared" si="238"/>
        <v>44.018333333333338</v>
      </c>
      <c r="T229" s="65">
        <f t="shared" si="239"/>
        <v>264.11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59.72</v>
      </c>
      <c r="I230" s="44">
        <f t="shared" si="231"/>
        <v>14.93</v>
      </c>
      <c r="J230" s="44">
        <f>ROUND(0.333*0.95,2)</f>
        <v>0.32</v>
      </c>
      <c r="K230" s="43">
        <f t="shared" si="232"/>
        <v>23.89</v>
      </c>
      <c r="L230" s="44">
        <f t="shared" si="233"/>
        <v>5.2557999999999998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60.437159999999999</v>
      </c>
      <c r="P230" s="45">
        <f t="shared" si="240"/>
        <v>2.4500000000000002</v>
      </c>
      <c r="Q230" s="44">
        <f t="shared" si="236"/>
        <v>62.887160000000002</v>
      </c>
      <c r="R230" s="44">
        <f t="shared" si="237"/>
        <v>62.883333333333326</v>
      </c>
      <c r="S230" s="44">
        <f t="shared" si="238"/>
        <v>12.576666666666666</v>
      </c>
      <c r="T230" s="65">
        <f t="shared" si="239"/>
        <v>75.459999999999994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59.72</v>
      </c>
      <c r="I231" s="44">
        <f t="shared" si="231"/>
        <v>14.93</v>
      </c>
      <c r="J231" s="44">
        <f>ROUND(2.18*0.95,2)</f>
        <v>2.0699999999999998</v>
      </c>
      <c r="K231" s="43">
        <f t="shared" si="232"/>
        <v>154.53</v>
      </c>
      <c r="L231" s="44">
        <f t="shared" si="233"/>
        <v>33.996600000000001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390.94258499999995</v>
      </c>
      <c r="P231" s="45">
        <f t="shared" si="240"/>
        <v>15.84</v>
      </c>
      <c r="Q231" s="44">
        <f t="shared" si="236"/>
        <v>406.78258499999993</v>
      </c>
      <c r="R231" s="44">
        <f t="shared" si="237"/>
        <v>406.7833333333333</v>
      </c>
      <c r="S231" s="44">
        <f t="shared" si="238"/>
        <v>81.356666666666669</v>
      </c>
      <c r="T231" s="65">
        <f t="shared" si="239"/>
        <v>488.14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59.72</v>
      </c>
      <c r="I232" s="44">
        <f t="shared" si="231"/>
        <v>14.93</v>
      </c>
      <c r="J232" s="44">
        <f>ROUND(0.833*0.95,2)</f>
        <v>0.79</v>
      </c>
      <c r="K232" s="43">
        <f t="shared" si="232"/>
        <v>58.97</v>
      </c>
      <c r="L232" s="44">
        <f t="shared" si="233"/>
        <v>12.9734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149.19394500000001</v>
      </c>
      <c r="P232" s="45">
        <f t="shared" si="240"/>
        <v>6.04</v>
      </c>
      <c r="Q232" s="44">
        <f t="shared" si="236"/>
        <v>155.23394500000001</v>
      </c>
      <c r="R232" s="44">
        <f t="shared" si="237"/>
        <v>155.23333333333335</v>
      </c>
      <c r="S232" s="44">
        <f t="shared" si="238"/>
        <v>31.046666666666667</v>
      </c>
      <c r="T232" s="65">
        <f t="shared" si="239"/>
        <v>186.28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59.72</v>
      </c>
      <c r="I233" s="44">
        <f t="shared" si="231"/>
        <v>14.93</v>
      </c>
      <c r="J233" s="44">
        <f>ROUND(0.13*0.95,2)</f>
        <v>0.12</v>
      </c>
      <c r="K233" s="43">
        <f t="shared" si="232"/>
        <v>8.9600000000000009</v>
      </c>
      <c r="L233" s="44">
        <f t="shared" si="233"/>
        <v>1.9712000000000003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22.665459999999999</v>
      </c>
      <c r="P233" s="45">
        <f t="shared" si="240"/>
        <v>0.92</v>
      </c>
      <c r="Q233" s="44">
        <f t="shared" si="236"/>
        <v>23.585460000000001</v>
      </c>
      <c r="R233" s="44">
        <f t="shared" si="237"/>
        <v>23.583333333333336</v>
      </c>
      <c r="S233" s="44">
        <f t="shared" si="238"/>
        <v>4.7166666666666668</v>
      </c>
      <c r="T233" s="65">
        <f t="shared" si="239"/>
        <v>28.3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59.72</v>
      </c>
      <c r="I234" s="44">
        <f t="shared" si="231"/>
        <v>14.93</v>
      </c>
      <c r="J234" s="44">
        <f>ROUND(0.05*0.95,2)</f>
        <v>0.05</v>
      </c>
      <c r="K234" s="43">
        <f t="shared" si="232"/>
        <v>3.73</v>
      </c>
      <c r="L234" s="44">
        <f t="shared" si="233"/>
        <v>0.8206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9.4398749999999989</v>
      </c>
      <c r="P234" s="45">
        <f t="shared" si="240"/>
        <v>0.38</v>
      </c>
      <c r="Q234" s="44">
        <f t="shared" si="236"/>
        <v>9.8198749999999997</v>
      </c>
      <c r="R234" s="44">
        <f t="shared" si="237"/>
        <v>9.8166666666666664</v>
      </c>
      <c r="S234" s="44">
        <f t="shared" si="238"/>
        <v>1.9633333333333332</v>
      </c>
      <c r="T234" s="65">
        <f t="shared" si="239"/>
        <v>11.78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56.78</v>
      </c>
      <c r="I235" s="44">
        <f t="shared" si="231"/>
        <v>14.2</v>
      </c>
      <c r="J235" s="44">
        <f>ROUND(0.45*0.95,2)</f>
        <v>0.43</v>
      </c>
      <c r="K235" s="43">
        <f t="shared" si="232"/>
        <v>30.52</v>
      </c>
      <c r="L235" s="44">
        <f t="shared" si="233"/>
        <v>6.7144000000000004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79.282165000000006</v>
      </c>
      <c r="P235" s="45">
        <f t="shared" si="240"/>
        <v>3.29</v>
      </c>
      <c r="Q235" s="44">
        <f t="shared" si="236"/>
        <v>82.572165000000012</v>
      </c>
      <c r="R235" s="44">
        <f t="shared" si="237"/>
        <v>82.575000000000003</v>
      </c>
      <c r="S235" s="44">
        <f t="shared" si="238"/>
        <v>16.515000000000001</v>
      </c>
      <c r="T235" s="65">
        <f t="shared" si="239"/>
        <v>99.09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56.78</v>
      </c>
      <c r="I236" s="44">
        <f t="shared" si="231"/>
        <v>14.2</v>
      </c>
      <c r="J236" s="44">
        <f>ROUND(0.54*0.95,2)</f>
        <v>0.51</v>
      </c>
      <c r="K236" s="43">
        <f t="shared" si="232"/>
        <v>36.200000000000003</v>
      </c>
      <c r="L236" s="44">
        <f t="shared" si="233"/>
        <v>7.9640000000000004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94.034604999999999</v>
      </c>
      <c r="P236" s="45">
        <f t="shared" si="240"/>
        <v>3.9</v>
      </c>
      <c r="Q236" s="44">
        <f t="shared" si="236"/>
        <v>97.934605000000005</v>
      </c>
      <c r="R236" s="44">
        <f t="shared" si="237"/>
        <v>97.933333333333337</v>
      </c>
      <c r="S236" s="44">
        <f t="shared" si="238"/>
        <v>19.586666666666666</v>
      </c>
      <c r="T236" s="65">
        <f t="shared" si="239"/>
        <v>117.52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59.72</v>
      </c>
      <c r="I237" s="44">
        <f t="shared" si="231"/>
        <v>14.93</v>
      </c>
      <c r="J237" s="44">
        <f>ROUND(0.26*0.95,2)</f>
        <v>0.25</v>
      </c>
      <c r="K237" s="43">
        <f t="shared" si="232"/>
        <v>18.66</v>
      </c>
      <c r="L237" s="44">
        <f t="shared" si="233"/>
        <v>4.1052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47.211574999999996</v>
      </c>
      <c r="P237" s="45">
        <f t="shared" si="240"/>
        <v>1.91</v>
      </c>
      <c r="Q237" s="44">
        <f t="shared" si="236"/>
        <v>49.121574999999993</v>
      </c>
      <c r="R237" s="44">
        <f t="shared" si="237"/>
        <v>49.125</v>
      </c>
      <c r="S237" s="44">
        <f t="shared" si="238"/>
        <v>9.8250000000000011</v>
      </c>
      <c r="T237" s="65">
        <f t="shared" si="239"/>
        <v>58.95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59.72</v>
      </c>
      <c r="I238" s="44">
        <f t="shared" si="231"/>
        <v>14.93</v>
      </c>
      <c r="J238" s="44">
        <f>ROUND(0.16*0.95,2)</f>
        <v>0.15</v>
      </c>
      <c r="K238" s="43">
        <f t="shared" si="232"/>
        <v>11.2</v>
      </c>
      <c r="L238" s="44">
        <f t="shared" si="233"/>
        <v>2.464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28.331824999999998</v>
      </c>
      <c r="P238" s="45">
        <f t="shared" si="240"/>
        <v>1.1499999999999999</v>
      </c>
      <c r="Q238" s="44">
        <f t="shared" si="236"/>
        <v>29.481824999999997</v>
      </c>
      <c r="R238" s="44">
        <f t="shared" si="237"/>
        <v>29.483333333333334</v>
      </c>
      <c r="S238" s="44">
        <f t="shared" si="238"/>
        <v>5.8966666666666674</v>
      </c>
      <c r="T238" s="65">
        <f t="shared" si="239"/>
        <v>35.380000000000003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59.72</v>
      </c>
      <c r="I239" s="44">
        <f t="shared" si="231"/>
        <v>14.93</v>
      </c>
      <c r="J239" s="44">
        <f>ROUND(0.13*0.95,2)</f>
        <v>0.12</v>
      </c>
      <c r="K239" s="43">
        <f t="shared" si="232"/>
        <v>8.9600000000000009</v>
      </c>
      <c r="L239" s="44">
        <f t="shared" si="233"/>
        <v>1.9712000000000003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22.665459999999999</v>
      </c>
      <c r="P239" s="45">
        <f t="shared" si="240"/>
        <v>0.92</v>
      </c>
      <c r="Q239" s="44">
        <f t="shared" si="236"/>
        <v>23.585460000000001</v>
      </c>
      <c r="R239" s="44">
        <f t="shared" si="237"/>
        <v>23.583333333333336</v>
      </c>
      <c r="S239" s="44">
        <f t="shared" si="238"/>
        <v>4.7166666666666668</v>
      </c>
      <c r="T239" s="65">
        <f t="shared" si="239"/>
        <v>28.3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59.72</v>
      </c>
      <c r="I240" s="44">
        <f t="shared" si="231"/>
        <v>14.93</v>
      </c>
      <c r="J240" s="44">
        <f>ROUND(0.17*0.95,2)</f>
        <v>0.16</v>
      </c>
      <c r="K240" s="43">
        <f t="shared" si="232"/>
        <v>11.94</v>
      </c>
      <c r="L240" s="44">
        <f t="shared" si="233"/>
        <v>2.6267999999999998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30.212479999999999</v>
      </c>
      <c r="P240" s="45">
        <f t="shared" si="240"/>
        <v>1.22</v>
      </c>
      <c r="Q240" s="44">
        <f t="shared" si="236"/>
        <v>31.432479999999998</v>
      </c>
      <c r="R240" s="44">
        <f t="shared" si="237"/>
        <v>31.433333333333334</v>
      </c>
      <c r="S240" s="44">
        <f t="shared" si="238"/>
        <v>6.2866666666666662</v>
      </c>
      <c r="T240" s="65">
        <f t="shared" si="239"/>
        <v>37.72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59.72</v>
      </c>
      <c r="I242" s="44">
        <f>ROUND(H242*$I$10,2)</f>
        <v>14.93</v>
      </c>
      <c r="J242" s="44">
        <f>ROUND(0.31*0.95,2)</f>
        <v>0.28999999999999998</v>
      </c>
      <c r="K242" s="43">
        <f>ROUND((H242+I242)*J242,2)</f>
        <v>21.65</v>
      </c>
      <c r="L242" s="44">
        <f t="shared" si="233"/>
        <v>4.7629999999999999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54.770794999999993</v>
      </c>
      <c r="P242" s="45">
        <f t="shared" si="240"/>
        <v>2.2200000000000002</v>
      </c>
      <c r="Q242" s="44">
        <f>SUM(O242+P242)</f>
        <v>56.990794999999991</v>
      </c>
      <c r="R242" s="44">
        <f t="shared" ref="R242:R244" si="247">+T242-S242</f>
        <v>56.991666666666667</v>
      </c>
      <c r="S242" s="44">
        <f t="shared" ref="S242:S244" si="248">+T242/6</f>
        <v>11.398333333333333</v>
      </c>
      <c r="T242" s="65">
        <f t="shared" si="239"/>
        <v>68.39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59.72</v>
      </c>
      <c r="I243" s="44">
        <f>ROUND(H243*$I$10,2)</f>
        <v>14.93</v>
      </c>
      <c r="J243" s="44">
        <f>ROUND(0.25*0.95,2)</f>
        <v>0.24</v>
      </c>
      <c r="K243" s="43">
        <f>ROUND((H243+I243)*J243,2)</f>
        <v>17.920000000000002</v>
      </c>
      <c r="L243" s="44">
        <f t="shared" si="233"/>
        <v>3.9424000000000006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45.330919999999999</v>
      </c>
      <c r="P243" s="45">
        <f t="shared" si="240"/>
        <v>1.84</v>
      </c>
      <c r="Q243" s="44">
        <f>SUM(O243+P243)</f>
        <v>47.170920000000002</v>
      </c>
      <c r="R243" s="44">
        <f t="shared" si="247"/>
        <v>47.174999999999997</v>
      </c>
      <c r="S243" s="44">
        <f t="shared" si="248"/>
        <v>9.4350000000000005</v>
      </c>
      <c r="T243" s="65">
        <f t="shared" si="239"/>
        <v>56.61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59.72</v>
      </c>
      <c r="I244" s="44">
        <f>ROUND(H244*$I$10,2)</f>
        <v>14.93</v>
      </c>
      <c r="J244" s="44">
        <f>ROUND(0.07*0.95,2)</f>
        <v>7.0000000000000007E-2</v>
      </c>
      <c r="K244" s="43">
        <f>ROUND((H244+I244)*J244,2)</f>
        <v>5.23</v>
      </c>
      <c r="L244" s="44">
        <f t="shared" si="233"/>
        <v>1.1506000000000001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13.225585000000001</v>
      </c>
      <c r="P244" s="45">
        <f t="shared" si="240"/>
        <v>0.54</v>
      </c>
      <c r="Q244" s="44">
        <f>SUM(O244+P244)</f>
        <v>13.765585000000002</v>
      </c>
      <c r="R244" s="44">
        <f t="shared" si="247"/>
        <v>13.766666666666666</v>
      </c>
      <c r="S244" s="44">
        <f t="shared" si="248"/>
        <v>2.7533333333333334</v>
      </c>
      <c r="T244" s="65">
        <f t="shared" si="239"/>
        <v>16.52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59.72</v>
      </c>
      <c r="I246" s="44">
        <f t="shared" ref="I246:I251" si="249">ROUND(H246*$I$10,2)</f>
        <v>14.93</v>
      </c>
      <c r="J246" s="44">
        <f>ROUND(2.713*0.95,2)</f>
        <v>2.58</v>
      </c>
      <c r="K246" s="43">
        <f t="shared" ref="K246:K251" si="250">ROUND((H246+I246)*J246,2)</f>
        <v>192.6</v>
      </c>
      <c r="L246" s="44">
        <f t="shared" ref="L246:L271" si="251">(K246*$L$10)</f>
        <v>42.372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487.25858999999997</v>
      </c>
      <c r="P246" s="45">
        <f t="shared" si="240"/>
        <v>19.739999999999998</v>
      </c>
      <c r="Q246" s="44">
        <f t="shared" ref="Q246:Q251" si="254">SUM(O246+P246)</f>
        <v>506.99858999999998</v>
      </c>
      <c r="R246" s="44">
        <f t="shared" ref="R246:R251" si="255">+T246-S246</f>
        <v>507</v>
      </c>
      <c r="S246" s="44">
        <f t="shared" ref="S246:S251" si="256">+T246/6</f>
        <v>101.39999999999999</v>
      </c>
      <c r="T246" s="65">
        <f t="shared" si="239"/>
        <v>608.4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58.74</v>
      </c>
      <c r="I247" s="44">
        <f t="shared" si="249"/>
        <v>14.69</v>
      </c>
      <c r="J247" s="44">
        <f>ROUND((2.713+1.357)*0.95,2)</f>
        <v>3.87</v>
      </c>
      <c r="K247" s="43">
        <f t="shared" si="250"/>
        <v>284.17</v>
      </c>
      <c r="L247" s="44">
        <f t="shared" si="251"/>
        <v>62.517400000000002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725.11728500000004</v>
      </c>
      <c r="P247" s="45">
        <f t="shared" si="240"/>
        <v>29.61</v>
      </c>
      <c r="Q247" s="44">
        <f t="shared" si="254"/>
        <v>754.72728500000005</v>
      </c>
      <c r="R247" s="44">
        <f t="shared" si="255"/>
        <v>754.72499999999991</v>
      </c>
      <c r="S247" s="44">
        <f t="shared" si="256"/>
        <v>150.94499999999999</v>
      </c>
      <c r="T247" s="65">
        <f t="shared" si="239"/>
        <v>905.67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66.58</v>
      </c>
      <c r="I248" s="44">
        <f t="shared" si="249"/>
        <v>16.649999999999999</v>
      </c>
      <c r="J248" s="44">
        <f>ROUND(2.992*0.95,2)</f>
        <v>2.84</v>
      </c>
      <c r="K248" s="43">
        <f t="shared" si="250"/>
        <v>236.37</v>
      </c>
      <c r="L248" s="44">
        <f t="shared" si="251"/>
        <v>52.001400000000004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566.08221999999989</v>
      </c>
      <c r="P248" s="45">
        <f t="shared" si="240"/>
        <v>21.73</v>
      </c>
      <c r="Q248" s="44">
        <f t="shared" si="254"/>
        <v>587.81221999999991</v>
      </c>
      <c r="R248" s="44">
        <f t="shared" si="255"/>
        <v>587.80833333333339</v>
      </c>
      <c r="S248" s="44">
        <f t="shared" si="256"/>
        <v>117.56166666666667</v>
      </c>
      <c r="T248" s="65">
        <f t="shared" si="239"/>
        <v>705.37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60.7</v>
      </c>
      <c r="I249" s="44">
        <f t="shared" si="249"/>
        <v>15.18</v>
      </c>
      <c r="J249" s="44">
        <f>ROUND((2.992+1.496)*0.95,2)</f>
        <v>4.26</v>
      </c>
      <c r="K249" s="43">
        <f t="shared" si="250"/>
        <v>323.25</v>
      </c>
      <c r="L249" s="44">
        <f t="shared" si="251"/>
        <v>71.114999999999995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810.93123000000003</v>
      </c>
      <c r="P249" s="45">
        <f t="shared" si="240"/>
        <v>32.590000000000003</v>
      </c>
      <c r="Q249" s="44">
        <f t="shared" si="254"/>
        <v>843.52123000000006</v>
      </c>
      <c r="R249" s="44">
        <f t="shared" si="255"/>
        <v>843.52499999999998</v>
      </c>
      <c r="S249" s="44">
        <f t="shared" si="256"/>
        <v>168.70500000000001</v>
      </c>
      <c r="T249" s="65">
        <f t="shared" si="239"/>
        <v>1012.23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56.78</v>
      </c>
      <c r="I250" s="44">
        <f t="shared" si="249"/>
        <v>14.2</v>
      </c>
      <c r="J250" s="44">
        <f>ROUND(0.575*0.95,2)</f>
        <v>0.55000000000000004</v>
      </c>
      <c r="K250" s="43">
        <f t="shared" si="250"/>
        <v>39.04</v>
      </c>
      <c r="L250" s="44">
        <f t="shared" si="251"/>
        <v>8.5887999999999991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101.410825</v>
      </c>
      <c r="P250" s="45">
        <f t="shared" si="240"/>
        <v>4.21</v>
      </c>
      <c r="Q250" s="44">
        <f t="shared" si="254"/>
        <v>105.620825</v>
      </c>
      <c r="R250" s="44">
        <f t="shared" si="255"/>
        <v>105.61666666666666</v>
      </c>
      <c r="S250" s="44">
        <f t="shared" si="256"/>
        <v>21.123333333333331</v>
      </c>
      <c r="T250" s="65">
        <f t="shared" si="239"/>
        <v>126.74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58.74</v>
      </c>
      <c r="I251" s="44">
        <f t="shared" si="249"/>
        <v>14.69</v>
      </c>
      <c r="J251" s="44">
        <f>ROUND(1.955*0.95,2)</f>
        <v>1.86</v>
      </c>
      <c r="K251" s="43">
        <f t="shared" si="250"/>
        <v>136.58000000000001</v>
      </c>
      <c r="L251" s="44">
        <f t="shared" si="251"/>
        <v>30.047600000000003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348.50863000000004</v>
      </c>
      <c r="P251" s="45">
        <f t="shared" si="240"/>
        <v>14.23</v>
      </c>
      <c r="Q251" s="44">
        <f t="shared" si="254"/>
        <v>362.73863000000006</v>
      </c>
      <c r="R251" s="44">
        <f t="shared" si="255"/>
        <v>362.74166666666667</v>
      </c>
      <c r="S251" s="44">
        <f t="shared" si="256"/>
        <v>72.548333333333332</v>
      </c>
      <c r="T251" s="65">
        <f t="shared" si="239"/>
        <v>435.29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66.58</v>
      </c>
      <c r="I253" s="44">
        <f t="shared" ref="I253:I256" si="257">ROUND(H253*$I$10,2)</f>
        <v>16.649999999999999</v>
      </c>
      <c r="J253" s="44">
        <f>ROUND(4.932*0.95,2)</f>
        <v>4.6900000000000004</v>
      </c>
      <c r="K253" s="43">
        <f t="shared" ref="K253:K256" si="258">ROUND((H253+I253)*J253,2)</f>
        <v>390.35</v>
      </c>
      <c r="L253" s="44">
        <f t="shared" si="251"/>
        <v>85.87700000000001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934.84099500000002</v>
      </c>
      <c r="P253" s="45">
        <f t="shared" si="240"/>
        <v>35.880000000000003</v>
      </c>
      <c r="Q253" s="44">
        <f t="shared" ref="Q253:Q256" si="261">SUM(O253+P253)</f>
        <v>970.72099500000002</v>
      </c>
      <c r="R253" s="44">
        <f t="shared" ref="R253:R256" si="262">+T253-S253</f>
        <v>970.72499999999991</v>
      </c>
      <c r="S253" s="44">
        <f t="shared" ref="S253:S256" si="263">+T253/6</f>
        <v>194.14499999999998</v>
      </c>
      <c r="T253" s="65">
        <f t="shared" si="239"/>
        <v>1164.8699999999999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66.58</v>
      </c>
      <c r="I254" s="44">
        <f t="shared" si="257"/>
        <v>16.649999999999999</v>
      </c>
      <c r="J254" s="44">
        <f>ROUND(3.533*0.95,2)</f>
        <v>3.36</v>
      </c>
      <c r="K254" s="43">
        <f t="shared" si="258"/>
        <v>279.64999999999998</v>
      </c>
      <c r="L254" s="44">
        <f t="shared" si="251"/>
        <v>61.522999999999996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669.73227999999983</v>
      </c>
      <c r="P254" s="45">
        <f t="shared" si="240"/>
        <v>25.7</v>
      </c>
      <c r="Q254" s="44">
        <f t="shared" si="261"/>
        <v>695.43227999999988</v>
      </c>
      <c r="R254" s="44">
        <f t="shared" si="262"/>
        <v>695.43333333333328</v>
      </c>
      <c r="S254" s="44">
        <f t="shared" si="263"/>
        <v>139.08666666666667</v>
      </c>
      <c r="T254" s="65">
        <f t="shared" si="239"/>
        <v>834.52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66.58</v>
      </c>
      <c r="I255" s="44">
        <f t="shared" si="257"/>
        <v>16.649999999999999</v>
      </c>
      <c r="J255" s="44">
        <f>ROUND(0.417*0.95,2)</f>
        <v>0.4</v>
      </c>
      <c r="K255" s="43">
        <f t="shared" si="258"/>
        <v>33.29</v>
      </c>
      <c r="L255" s="44">
        <f t="shared" si="251"/>
        <v>7.3237999999999994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79.727999999999994</v>
      </c>
      <c r="P255" s="45">
        <f t="shared" si="240"/>
        <v>3.06</v>
      </c>
      <c r="Q255" s="44">
        <f t="shared" si="261"/>
        <v>82.787999999999997</v>
      </c>
      <c r="R255" s="44">
        <f t="shared" si="262"/>
        <v>82.791666666666657</v>
      </c>
      <c r="S255" s="44">
        <f t="shared" si="263"/>
        <v>16.558333333333334</v>
      </c>
      <c r="T255" s="65">
        <f t="shared" si="239"/>
        <v>99.35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66.58</v>
      </c>
      <c r="I256" s="44">
        <f t="shared" si="257"/>
        <v>16.649999999999999</v>
      </c>
      <c r="J256" s="44">
        <f>ROUND(1.59*0.95,2)</f>
        <v>1.51</v>
      </c>
      <c r="K256" s="43">
        <f t="shared" si="258"/>
        <v>125.68</v>
      </c>
      <c r="L256" s="44">
        <f t="shared" si="251"/>
        <v>27.649600000000003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300.985705</v>
      </c>
      <c r="P256" s="45">
        <f t="shared" si="240"/>
        <v>11.55</v>
      </c>
      <c r="Q256" s="44">
        <f t="shared" si="261"/>
        <v>312.53570500000001</v>
      </c>
      <c r="R256" s="44">
        <f t="shared" si="262"/>
        <v>312.53333333333336</v>
      </c>
      <c r="S256" s="44">
        <f t="shared" si="263"/>
        <v>62.506666666666668</v>
      </c>
      <c r="T256" s="65">
        <f t="shared" si="239"/>
        <v>375.04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66.58</v>
      </c>
      <c r="I258" s="44">
        <f t="shared" ref="I258:I271" si="266">ROUND(H258*$I$10,2)</f>
        <v>16.649999999999999</v>
      </c>
      <c r="J258" s="44">
        <f>ROUND(3.165*0.95,2)</f>
        <v>3.01</v>
      </c>
      <c r="K258" s="43">
        <f t="shared" ref="K258:K271" si="267">ROUND((H258+I258)*J258,2)</f>
        <v>250.52</v>
      </c>
      <c r="L258" s="44">
        <f t="shared" si="251"/>
        <v>55.114400000000003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599.96875499999999</v>
      </c>
      <c r="P258" s="45">
        <f t="shared" si="240"/>
        <v>23.03</v>
      </c>
      <c r="Q258" s="44">
        <f t="shared" ref="Q258:Q271" si="270">SUM(O258+P258)</f>
        <v>622.99875499999996</v>
      </c>
      <c r="R258" s="44">
        <f t="shared" ref="R258:R271" si="271">+T258-S258</f>
        <v>623</v>
      </c>
      <c r="S258" s="44">
        <f t="shared" ref="S258:S271" si="272">+T258/6</f>
        <v>124.60000000000001</v>
      </c>
      <c r="T258" s="65">
        <f t="shared" si="239"/>
        <v>747.6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66.58</v>
      </c>
      <c r="I259" s="44">
        <f t="shared" si="266"/>
        <v>16.649999999999999</v>
      </c>
      <c r="J259" s="44">
        <f>ROUND(4.5*0.95,2)</f>
        <v>4.28</v>
      </c>
      <c r="K259" s="43">
        <f t="shared" si="267"/>
        <v>356.22</v>
      </c>
      <c r="L259" s="44">
        <f t="shared" si="251"/>
        <v>78.368400000000008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853.11033999999995</v>
      </c>
      <c r="P259" s="45">
        <f t="shared" si="240"/>
        <v>32.74</v>
      </c>
      <c r="Q259" s="44">
        <f t="shared" si="270"/>
        <v>885.85033999999996</v>
      </c>
      <c r="R259" s="44">
        <f t="shared" si="271"/>
        <v>885.85</v>
      </c>
      <c r="S259" s="44">
        <f t="shared" si="272"/>
        <v>177.17</v>
      </c>
      <c r="T259" s="65">
        <f t="shared" si="239"/>
        <v>1063.02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66.58</v>
      </c>
      <c r="I260" s="44">
        <f t="shared" si="266"/>
        <v>16.649999999999999</v>
      </c>
      <c r="J260" s="44">
        <f>ROUND(0.5*0.95,2)</f>
        <v>0.48</v>
      </c>
      <c r="K260" s="43">
        <f t="shared" si="267"/>
        <v>39.950000000000003</v>
      </c>
      <c r="L260" s="44">
        <f t="shared" si="251"/>
        <v>8.7890000000000015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95.67604</v>
      </c>
      <c r="P260" s="45">
        <f t="shared" si="240"/>
        <v>3.67</v>
      </c>
      <c r="Q260" s="44">
        <f t="shared" si="270"/>
        <v>99.346040000000002</v>
      </c>
      <c r="R260" s="44">
        <f t="shared" si="271"/>
        <v>99.35</v>
      </c>
      <c r="S260" s="44">
        <f t="shared" si="272"/>
        <v>19.87</v>
      </c>
      <c r="T260" s="65">
        <f t="shared" si="239"/>
        <v>119.22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62.66</v>
      </c>
      <c r="I261" s="44">
        <f t="shared" si="266"/>
        <v>15.67</v>
      </c>
      <c r="J261" s="44">
        <f>ROUND(1.807*0.95,2)</f>
        <v>1.72</v>
      </c>
      <c r="K261" s="43">
        <f t="shared" si="267"/>
        <v>134.72999999999999</v>
      </c>
      <c r="L261" s="44">
        <f t="shared" si="251"/>
        <v>29.640599999999999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332.56166000000002</v>
      </c>
      <c r="P261" s="45">
        <f t="shared" si="240"/>
        <v>13.16</v>
      </c>
      <c r="Q261" s="44">
        <f t="shared" si="270"/>
        <v>345.72166000000004</v>
      </c>
      <c r="R261" s="44">
        <f t="shared" si="271"/>
        <v>345.72500000000002</v>
      </c>
      <c r="S261" s="44">
        <f t="shared" si="272"/>
        <v>69.144999999999996</v>
      </c>
      <c r="T261" s="65">
        <f t="shared" si="239"/>
        <v>414.87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62.66</v>
      </c>
      <c r="I262" s="44">
        <f t="shared" si="266"/>
        <v>15.67</v>
      </c>
      <c r="J262" s="44">
        <f>ROUND(7.907*0.95,2)</f>
        <v>7.51</v>
      </c>
      <c r="K262" s="43">
        <f t="shared" si="267"/>
        <v>588.26</v>
      </c>
      <c r="L262" s="44">
        <f t="shared" si="251"/>
        <v>129.41720000000001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1452.0463049999998</v>
      </c>
      <c r="P262" s="45">
        <f t="shared" si="240"/>
        <v>57.45</v>
      </c>
      <c r="Q262" s="44">
        <f t="shared" si="270"/>
        <v>1509.4963049999999</v>
      </c>
      <c r="R262" s="44">
        <f t="shared" si="271"/>
        <v>1509.5</v>
      </c>
      <c r="S262" s="44">
        <f t="shared" si="272"/>
        <v>301.90000000000003</v>
      </c>
      <c r="T262" s="65">
        <f t="shared" si="239"/>
        <v>1811.4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62.66</v>
      </c>
      <c r="I263" s="44">
        <f t="shared" si="266"/>
        <v>15.67</v>
      </c>
      <c r="J263" s="44">
        <f>ROUND((1)*0.95,2)</f>
        <v>0.95</v>
      </c>
      <c r="K263" s="43">
        <f t="shared" si="267"/>
        <v>74.41</v>
      </c>
      <c r="L263" s="44">
        <f t="shared" si="251"/>
        <v>16.370200000000001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183.67642499999999</v>
      </c>
      <c r="P263" s="45">
        <f t="shared" si="240"/>
        <v>7.27</v>
      </c>
      <c r="Q263" s="44">
        <f t="shared" si="270"/>
        <v>190.946425</v>
      </c>
      <c r="R263" s="44">
        <f t="shared" si="271"/>
        <v>190.95</v>
      </c>
      <c r="S263" s="44">
        <f t="shared" si="272"/>
        <v>38.19</v>
      </c>
      <c r="T263" s="65">
        <f t="shared" si="239"/>
        <v>229.14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62.66</v>
      </c>
      <c r="I264" s="44">
        <f t="shared" si="266"/>
        <v>15.67</v>
      </c>
      <c r="J264" s="44">
        <f>ROUND(1.917*0.95,2)</f>
        <v>1.82</v>
      </c>
      <c r="K264" s="43">
        <f t="shared" si="267"/>
        <v>142.56</v>
      </c>
      <c r="L264" s="44">
        <f t="shared" si="251"/>
        <v>31.363199999999999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351.89281</v>
      </c>
      <c r="P264" s="45">
        <f t="shared" si="240"/>
        <v>13.92</v>
      </c>
      <c r="Q264" s="44">
        <f t="shared" si="270"/>
        <v>365.81281000000001</v>
      </c>
      <c r="R264" s="44">
        <f t="shared" si="271"/>
        <v>365.81666666666666</v>
      </c>
      <c r="S264" s="44">
        <f t="shared" si="272"/>
        <v>73.163333333333341</v>
      </c>
      <c r="T264" s="65">
        <f t="shared" si="239"/>
        <v>438.98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62.66</v>
      </c>
      <c r="I265" s="44">
        <f t="shared" si="266"/>
        <v>15.67</v>
      </c>
      <c r="J265" s="44">
        <f>ROUND(1.617*0.95,2)</f>
        <v>1.54</v>
      </c>
      <c r="K265" s="43">
        <f t="shared" si="267"/>
        <v>120.63</v>
      </c>
      <c r="L265" s="44">
        <f t="shared" si="251"/>
        <v>26.538599999999999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297.75826999999992</v>
      </c>
      <c r="P265" s="45">
        <f t="shared" si="240"/>
        <v>11.78</v>
      </c>
      <c r="Q265" s="44">
        <f t="shared" si="270"/>
        <v>309.5382699999999</v>
      </c>
      <c r="R265" s="44">
        <f t="shared" si="271"/>
        <v>309.54166666666663</v>
      </c>
      <c r="S265" s="44">
        <f t="shared" si="272"/>
        <v>61.908333333333331</v>
      </c>
      <c r="T265" s="65">
        <f t="shared" si="239"/>
        <v>371.45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62.66</v>
      </c>
      <c r="I266" s="44">
        <f t="shared" si="266"/>
        <v>15.67</v>
      </c>
      <c r="J266" s="44">
        <f>ROUND(1*0.95,2)</f>
        <v>0.95</v>
      </c>
      <c r="K266" s="43">
        <f t="shared" si="267"/>
        <v>74.41</v>
      </c>
      <c r="L266" s="44">
        <f t="shared" si="251"/>
        <v>16.370200000000001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183.67642499999999</v>
      </c>
      <c r="P266" s="45">
        <f t="shared" si="240"/>
        <v>7.27</v>
      </c>
      <c r="Q266" s="44">
        <f t="shared" si="270"/>
        <v>190.946425</v>
      </c>
      <c r="R266" s="44">
        <f t="shared" si="271"/>
        <v>190.95</v>
      </c>
      <c r="S266" s="44">
        <f t="shared" si="272"/>
        <v>38.19</v>
      </c>
      <c r="T266" s="65">
        <f t="shared" si="239"/>
        <v>229.14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62.66</v>
      </c>
      <c r="I267" s="44">
        <f t="shared" si="266"/>
        <v>15.67</v>
      </c>
      <c r="J267" s="44">
        <f>ROUND(0.645*0.95,2)</f>
        <v>0.61</v>
      </c>
      <c r="K267" s="43">
        <f t="shared" si="267"/>
        <v>47.78</v>
      </c>
      <c r="L267" s="44">
        <f t="shared" si="251"/>
        <v>10.5116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117.94075500000001</v>
      </c>
      <c r="P267" s="45">
        <f t="shared" si="240"/>
        <v>4.67</v>
      </c>
      <c r="Q267" s="44">
        <f t="shared" si="270"/>
        <v>122.61075500000001</v>
      </c>
      <c r="R267" s="44">
        <f t="shared" si="271"/>
        <v>122.60833333333333</v>
      </c>
      <c r="S267" s="44">
        <f t="shared" si="272"/>
        <v>24.521666666666665</v>
      </c>
      <c r="T267" s="65">
        <f t="shared" si="239"/>
        <v>147.13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62.66</v>
      </c>
      <c r="I268" s="44">
        <f t="shared" si="266"/>
        <v>15.67</v>
      </c>
      <c r="J268" s="44">
        <f>ROUND(2.358*0.95,2)</f>
        <v>2.2400000000000002</v>
      </c>
      <c r="K268" s="43">
        <f t="shared" si="267"/>
        <v>175.46</v>
      </c>
      <c r="L268" s="44">
        <f t="shared" si="251"/>
        <v>38.601199999999999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433.10071999999997</v>
      </c>
      <c r="P268" s="45">
        <f t="shared" si="240"/>
        <v>17.14</v>
      </c>
      <c r="Q268" s="44">
        <f t="shared" si="270"/>
        <v>450.24071999999995</v>
      </c>
      <c r="R268" s="44">
        <f t="shared" si="271"/>
        <v>450.24166666666662</v>
      </c>
      <c r="S268" s="44">
        <f t="shared" si="272"/>
        <v>90.048333333333332</v>
      </c>
      <c r="T268" s="65">
        <f t="shared" si="239"/>
        <v>540.29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62.66</v>
      </c>
      <c r="I269" s="44">
        <f t="shared" si="266"/>
        <v>15.67</v>
      </c>
      <c r="J269" s="44">
        <f>ROUND(0.667*0.95,2)</f>
        <v>0.63</v>
      </c>
      <c r="K269" s="43">
        <f t="shared" si="267"/>
        <v>49.35</v>
      </c>
      <c r="L269" s="44">
        <f t="shared" si="251"/>
        <v>10.857000000000001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121.811865</v>
      </c>
      <c r="P269" s="45">
        <f t="shared" si="240"/>
        <v>4.82</v>
      </c>
      <c r="Q269" s="44">
        <f t="shared" si="270"/>
        <v>126.631865</v>
      </c>
      <c r="R269" s="44">
        <f t="shared" si="271"/>
        <v>126.63333333333334</v>
      </c>
      <c r="S269" s="44">
        <f t="shared" si="272"/>
        <v>25.326666666666668</v>
      </c>
      <c r="T269" s="65">
        <f t="shared" si="239"/>
        <v>151.96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62.66</v>
      </c>
      <c r="I270" s="44">
        <f t="shared" si="266"/>
        <v>15.67</v>
      </c>
      <c r="J270" s="44">
        <f>ROUND(1.373*0.95,2)</f>
        <v>1.3</v>
      </c>
      <c r="K270" s="43">
        <f t="shared" si="267"/>
        <v>101.83</v>
      </c>
      <c r="L270" s="44">
        <f t="shared" si="251"/>
        <v>22.4026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251.35374999999996</v>
      </c>
      <c r="P270" s="45">
        <f t="shared" si="240"/>
        <v>9.9499999999999993</v>
      </c>
      <c r="Q270" s="44">
        <f t="shared" si="270"/>
        <v>261.30374999999998</v>
      </c>
      <c r="R270" s="44">
        <f t="shared" si="271"/>
        <v>261.3</v>
      </c>
      <c r="S270" s="44">
        <f t="shared" si="272"/>
        <v>52.26</v>
      </c>
      <c r="T270" s="65">
        <f t="shared" si="239"/>
        <v>313.56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62.66</v>
      </c>
      <c r="I271" s="44">
        <f t="shared" si="266"/>
        <v>15.67</v>
      </c>
      <c r="J271" s="44">
        <f>ROUND(3.39*0.95,2)</f>
        <v>3.22</v>
      </c>
      <c r="K271" s="43">
        <f t="shared" si="267"/>
        <v>252.22</v>
      </c>
      <c r="L271" s="44">
        <f t="shared" si="251"/>
        <v>55.488399999999999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622.57771000000002</v>
      </c>
      <c r="P271" s="45">
        <f t="shared" si="240"/>
        <v>24.63</v>
      </c>
      <c r="Q271" s="44">
        <f t="shared" si="270"/>
        <v>647.20771000000002</v>
      </c>
      <c r="R271" s="44">
        <f t="shared" si="271"/>
        <v>647.20833333333326</v>
      </c>
      <c r="S271" s="44">
        <f t="shared" si="272"/>
        <v>129.44166666666666</v>
      </c>
      <c r="T271" s="65">
        <f t="shared" si="239"/>
        <v>776.65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H10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2FD9-F188-4FCB-AEE0-1B6D5A20B06C}">
  <dimension ref="A1:WVY282"/>
  <sheetViews>
    <sheetView topLeftCell="E13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36.090000000000003</v>
      </c>
      <c r="I13" s="43">
        <f>ROUND(H13*$I$10,2)</f>
        <v>9.02</v>
      </c>
      <c r="J13" s="44">
        <v>1</v>
      </c>
      <c r="K13" s="43">
        <f>ROUND((H13+I13)*J13,2)</f>
        <v>45.11</v>
      </c>
      <c r="L13" s="43">
        <f>ROUND(K13*$L$10,2)</f>
        <v>9.92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152.82</v>
      </c>
      <c r="P13" s="45">
        <f>ROUND(J13*$P$10,2)</f>
        <v>7.65</v>
      </c>
      <c r="Q13" s="45">
        <f>SUM(O13+P13)</f>
        <v>160.47</v>
      </c>
      <c r="R13" s="45">
        <f>+T13-S13</f>
        <v>160.46666666666667</v>
      </c>
      <c r="S13" s="45">
        <f>+T13/6</f>
        <v>32.093333333333334</v>
      </c>
      <c r="T13" s="45">
        <f>ROUND(Q13*$T$10,2)</f>
        <v>192.56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40.79</v>
      </c>
      <c r="I14" s="43">
        <f>ROUND(H14*$I$10,2)</f>
        <v>10.199999999999999</v>
      </c>
      <c r="J14" s="44">
        <v>1</v>
      </c>
      <c r="K14" s="43">
        <f>ROUND((H14+I14)*J14,2)</f>
        <v>50.99</v>
      </c>
      <c r="L14" s="43">
        <f>ROUND(K14*$L$10,2)</f>
        <v>11.22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160</v>
      </c>
      <c r="P14" s="45">
        <f t="shared" ref="P14:P17" si="1">ROUND(J14*$P$10,2)</f>
        <v>7.65</v>
      </c>
      <c r="Q14" s="45">
        <f>SUM(O14+P14)</f>
        <v>167.65</v>
      </c>
      <c r="R14" s="45">
        <f t="shared" ref="R14:R17" si="2">+T14-S14</f>
        <v>167.65</v>
      </c>
      <c r="S14" s="45">
        <f t="shared" ref="S14:S17" si="3">+T14/6</f>
        <v>33.53</v>
      </c>
      <c r="T14" s="45">
        <f>ROUND(Q14*$T$10,2)</f>
        <v>201.18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45.5</v>
      </c>
      <c r="I15" s="43">
        <f>ROUND(H15*$I$10,2)</f>
        <v>11.38</v>
      </c>
      <c r="J15" s="44">
        <v>1</v>
      </c>
      <c r="K15" s="43">
        <f>ROUND((H15+I15)*J15,2)</f>
        <v>56.88</v>
      </c>
      <c r="L15" s="43">
        <f>ROUND(K15*$L$10,2)</f>
        <v>12.51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167.18</v>
      </c>
      <c r="P15" s="45">
        <f t="shared" si="1"/>
        <v>7.65</v>
      </c>
      <c r="Q15" s="45">
        <f>SUM(O15+P15)</f>
        <v>174.83</v>
      </c>
      <c r="R15" s="45">
        <f t="shared" si="2"/>
        <v>174.83333333333334</v>
      </c>
      <c r="S15" s="45">
        <f t="shared" si="3"/>
        <v>34.966666666666669</v>
      </c>
      <c r="T15" s="45">
        <f>ROUND(Q15*$T$10,2)</f>
        <v>209.8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50.21</v>
      </c>
      <c r="I16" s="43">
        <f>ROUND(H16*$I$10,2)</f>
        <v>12.55</v>
      </c>
      <c r="J16" s="44">
        <v>1</v>
      </c>
      <c r="K16" s="43">
        <f>ROUND((H16+I16)*J16,2)</f>
        <v>62.76</v>
      </c>
      <c r="L16" s="43">
        <f>ROUND(K16*$L$10,2)</f>
        <v>13.81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174.35999999999999</v>
      </c>
      <c r="P16" s="45">
        <f t="shared" si="1"/>
        <v>7.65</v>
      </c>
      <c r="Q16" s="45">
        <f>SUM(O16+P16)</f>
        <v>182.01</v>
      </c>
      <c r="R16" s="45">
        <f t="shared" si="2"/>
        <v>182.00833333333333</v>
      </c>
      <c r="S16" s="45">
        <f t="shared" si="3"/>
        <v>36.401666666666664</v>
      </c>
      <c r="T16" s="45">
        <f>ROUND(Q16*$T$10,2)</f>
        <v>218.41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56.48</v>
      </c>
      <c r="I17" s="43">
        <f>ROUND(H17*$I$10,2)</f>
        <v>14.12</v>
      </c>
      <c r="J17" s="44">
        <v>1</v>
      </c>
      <c r="K17" s="43">
        <f>ROUND((H17+I17)*J17,2)</f>
        <v>70.599999999999994</v>
      </c>
      <c r="L17" s="43">
        <f>ROUND(K17*$L$10,2)</f>
        <v>15.53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183.92</v>
      </c>
      <c r="P17" s="45">
        <f t="shared" si="1"/>
        <v>7.65</v>
      </c>
      <c r="Q17" s="45">
        <f>SUM(O17+P17)</f>
        <v>191.57</v>
      </c>
      <c r="R17" s="45">
        <f t="shared" si="2"/>
        <v>191.56666666666666</v>
      </c>
      <c r="S17" s="45">
        <f t="shared" si="3"/>
        <v>38.313333333333333</v>
      </c>
      <c r="T17" s="45">
        <f>ROUND(Q17*$T$10,2)</f>
        <v>229.88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38.44</v>
      </c>
      <c r="I21" s="64">
        <f t="shared" ref="I21:I34" si="5">ROUND(H21*$I$10,2)</f>
        <v>9.61</v>
      </c>
      <c r="J21" s="64">
        <f>ROUND(0.19*0.95,2)</f>
        <v>0.18</v>
      </c>
      <c r="K21" s="100">
        <f t="shared" ref="K21:K26" si="6">ROUND((H21+I21)*J21,2)</f>
        <v>8.65</v>
      </c>
      <c r="L21" s="64">
        <f>(K21*$L$10)</f>
        <v>1.903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28.154389999999999</v>
      </c>
      <c r="P21" s="45">
        <f>ROUND(J21*$P$10,2)</f>
        <v>1.38</v>
      </c>
      <c r="Q21" s="64">
        <f>SUM(O21+P21)</f>
        <v>29.534389999999998</v>
      </c>
      <c r="R21" s="64">
        <f>+T21-S21</f>
        <v>29.533333333333331</v>
      </c>
      <c r="S21" s="64">
        <f>+T21/6</f>
        <v>5.9066666666666663</v>
      </c>
      <c r="T21" s="103">
        <f>ROUND(Q21*$T$10,2)</f>
        <v>35.44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38.44</v>
      </c>
      <c r="I22" s="64">
        <f t="shared" si="5"/>
        <v>9.61</v>
      </c>
      <c r="J22" s="64">
        <f>ROUND(0.26*0.95,2)</f>
        <v>0.25</v>
      </c>
      <c r="K22" s="100">
        <f t="shared" si="6"/>
        <v>12.01</v>
      </c>
      <c r="L22" s="64">
        <f t="shared" ref="L22:L26" si="7">(K22*$L$10)</f>
        <v>2.6421999999999999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39.098574999999997</v>
      </c>
      <c r="P22" s="45">
        <f t="shared" ref="P22:P85" si="10">ROUND(J22*$P$10,2)</f>
        <v>1.91</v>
      </c>
      <c r="Q22" s="64">
        <f t="shared" ref="Q22:Q26" si="11">SUM(O22+P22)</f>
        <v>41.008574999999993</v>
      </c>
      <c r="R22" s="64">
        <f t="shared" ref="R22:R26" si="12">+T22-S22</f>
        <v>41.008333333333333</v>
      </c>
      <c r="S22" s="64">
        <f t="shared" ref="S22:S26" si="13">+T22/6</f>
        <v>8.2016666666666662</v>
      </c>
      <c r="T22" s="103">
        <f t="shared" ref="T22:T34" si="14">ROUND(Q22*$T$10,2)</f>
        <v>49.21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38.44</v>
      </c>
      <c r="I23" s="64">
        <f t="shared" si="5"/>
        <v>9.61</v>
      </c>
      <c r="J23" s="64">
        <f>ROUND(0.42*0.95,2)</f>
        <v>0.4</v>
      </c>
      <c r="K23" s="100">
        <f t="shared" si="6"/>
        <v>19.22</v>
      </c>
      <c r="L23" s="64">
        <f t="shared" si="7"/>
        <v>4.2283999999999997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62.562599999999996</v>
      </c>
      <c r="P23" s="45">
        <f t="shared" si="10"/>
        <v>3.06</v>
      </c>
      <c r="Q23" s="64">
        <f t="shared" si="11"/>
        <v>65.622599999999991</v>
      </c>
      <c r="R23" s="64">
        <f t="shared" si="12"/>
        <v>65.625</v>
      </c>
      <c r="S23" s="64">
        <f t="shared" si="13"/>
        <v>13.125</v>
      </c>
      <c r="T23" s="103">
        <f t="shared" si="14"/>
        <v>78.75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38.44</v>
      </c>
      <c r="I24" s="64">
        <f t="shared" si="5"/>
        <v>9.61</v>
      </c>
      <c r="J24" s="64">
        <f>ROUND((0.42+0.19)*0.95,2)</f>
        <v>0.57999999999999996</v>
      </c>
      <c r="K24" s="100">
        <f t="shared" si="6"/>
        <v>27.87</v>
      </c>
      <c r="L24" s="64">
        <f t="shared" si="7"/>
        <v>6.1314000000000002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90.71699000000001</v>
      </c>
      <c r="P24" s="45">
        <f t="shared" si="10"/>
        <v>4.4400000000000004</v>
      </c>
      <c r="Q24" s="64">
        <f t="shared" si="11"/>
        <v>95.156990000000008</v>
      </c>
      <c r="R24" s="64">
        <f t="shared" si="12"/>
        <v>95.158333333333331</v>
      </c>
      <c r="S24" s="64">
        <f t="shared" si="13"/>
        <v>19.031666666666666</v>
      </c>
      <c r="T24" s="103">
        <f t="shared" si="14"/>
        <v>114.19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38.44</v>
      </c>
      <c r="I25" s="64">
        <f t="shared" si="5"/>
        <v>9.61</v>
      </c>
      <c r="J25" s="64">
        <f>ROUND((0.42+0.26)*0.95,2)</f>
        <v>0.65</v>
      </c>
      <c r="K25" s="100">
        <f t="shared" si="6"/>
        <v>31.23</v>
      </c>
      <c r="L25" s="64">
        <f t="shared" si="7"/>
        <v>6.8706000000000005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101.661175</v>
      </c>
      <c r="P25" s="45">
        <f t="shared" si="10"/>
        <v>4.97</v>
      </c>
      <c r="Q25" s="64">
        <f t="shared" si="11"/>
        <v>106.631175</v>
      </c>
      <c r="R25" s="64">
        <f t="shared" si="12"/>
        <v>106.63333333333333</v>
      </c>
      <c r="S25" s="64">
        <f t="shared" si="13"/>
        <v>21.326666666666664</v>
      </c>
      <c r="T25" s="103">
        <f t="shared" si="14"/>
        <v>127.96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38.44</v>
      </c>
      <c r="I26" s="64">
        <f t="shared" si="5"/>
        <v>9.61</v>
      </c>
      <c r="J26" s="64">
        <f>ROUND((0.42+0.42)*0.95,2)</f>
        <v>0.8</v>
      </c>
      <c r="K26" s="100">
        <f t="shared" si="6"/>
        <v>38.44</v>
      </c>
      <c r="L26" s="64">
        <f t="shared" si="7"/>
        <v>8.4567999999999994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125.12519999999999</v>
      </c>
      <c r="P26" s="45">
        <f t="shared" si="10"/>
        <v>6.12</v>
      </c>
      <c r="Q26" s="64">
        <f t="shared" si="11"/>
        <v>131.24519999999998</v>
      </c>
      <c r="R26" s="64">
        <f t="shared" si="12"/>
        <v>131.24166666666667</v>
      </c>
      <c r="S26" s="64">
        <f t="shared" si="13"/>
        <v>26.248333333333335</v>
      </c>
      <c r="T26" s="103">
        <f t="shared" si="14"/>
        <v>157.49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38.44</v>
      </c>
      <c r="I28" s="64">
        <f t="shared" si="5"/>
        <v>9.61</v>
      </c>
      <c r="J28" s="64">
        <f>ROUND((0.19*1.2)*0.95,2)</f>
        <v>0.22</v>
      </c>
      <c r="K28" s="100">
        <f t="shared" ref="K28:K34" si="16">ROUND((H28+I28)*J28,2)</f>
        <v>10.57</v>
      </c>
      <c r="L28" s="64">
        <f t="shared" ref="L28:L34" si="17">(K28*$L$10)</f>
        <v>2.3254000000000001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34.408210000000004</v>
      </c>
      <c r="P28" s="45">
        <f t="shared" si="10"/>
        <v>1.68</v>
      </c>
      <c r="Q28" s="64">
        <f t="shared" ref="Q28:Q34" si="20">SUM(O28+P28)</f>
        <v>36.088210000000004</v>
      </c>
      <c r="R28" s="64">
        <f>+T28-S28</f>
        <v>36.091666666666669</v>
      </c>
      <c r="S28" s="64">
        <f>+T28/6</f>
        <v>7.2183333333333337</v>
      </c>
      <c r="T28" s="103">
        <f t="shared" si="14"/>
        <v>43.31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38.44</v>
      </c>
      <c r="I29" s="64">
        <f t="shared" si="5"/>
        <v>9.61</v>
      </c>
      <c r="J29" s="64">
        <f>ROUND((0.26*1.2)*0.95,2)</f>
        <v>0.3</v>
      </c>
      <c r="K29" s="100">
        <f t="shared" si="16"/>
        <v>14.42</v>
      </c>
      <c r="L29" s="64">
        <f t="shared" si="17"/>
        <v>3.1724000000000001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46.928049999999999</v>
      </c>
      <c r="P29" s="45">
        <f t="shared" si="10"/>
        <v>2.2999999999999998</v>
      </c>
      <c r="Q29" s="64">
        <f t="shared" si="20"/>
        <v>49.228049999999996</v>
      </c>
      <c r="R29" s="64">
        <f t="shared" ref="R29:R34" si="21">+T29-S29</f>
        <v>49.225000000000001</v>
      </c>
      <c r="S29" s="64">
        <f t="shared" ref="S29:S34" si="22">+T29/6</f>
        <v>9.8450000000000006</v>
      </c>
      <c r="T29" s="103">
        <f t="shared" si="14"/>
        <v>59.07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38.44</v>
      </c>
      <c r="I30" s="64">
        <f t="shared" si="5"/>
        <v>9.61</v>
      </c>
      <c r="J30" s="64">
        <f>ROUND((0.42*1.2)*0.95,2)</f>
        <v>0.48</v>
      </c>
      <c r="K30" s="100">
        <f t="shared" si="16"/>
        <v>23.06</v>
      </c>
      <c r="L30" s="64">
        <f t="shared" si="17"/>
        <v>5.0731999999999999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75.070239999999998</v>
      </c>
      <c r="P30" s="45">
        <f t="shared" si="10"/>
        <v>3.67</v>
      </c>
      <c r="Q30" s="64">
        <f t="shared" si="20"/>
        <v>78.74024</v>
      </c>
      <c r="R30" s="64">
        <f t="shared" si="21"/>
        <v>78.74166666666666</v>
      </c>
      <c r="S30" s="64">
        <f t="shared" si="22"/>
        <v>15.748333333333333</v>
      </c>
      <c r="T30" s="103">
        <f t="shared" si="14"/>
        <v>94.49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38.44</v>
      </c>
      <c r="I31" s="64">
        <f t="shared" si="5"/>
        <v>9.61</v>
      </c>
      <c r="J31" s="64">
        <f>ROUND(((0.42+0.19)*1.2)*0.95,2)</f>
        <v>0.7</v>
      </c>
      <c r="K31" s="100">
        <f t="shared" si="16"/>
        <v>33.64</v>
      </c>
      <c r="L31" s="64">
        <f t="shared" si="17"/>
        <v>7.4008000000000003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109.49065</v>
      </c>
      <c r="P31" s="45">
        <f t="shared" si="10"/>
        <v>5.36</v>
      </c>
      <c r="Q31" s="64">
        <f t="shared" si="20"/>
        <v>114.85065</v>
      </c>
      <c r="R31" s="64">
        <f t="shared" si="21"/>
        <v>114.85</v>
      </c>
      <c r="S31" s="64">
        <f t="shared" si="22"/>
        <v>22.97</v>
      </c>
      <c r="T31" s="103">
        <f t="shared" si="14"/>
        <v>137.82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38.44</v>
      </c>
      <c r="I32" s="64">
        <f t="shared" si="5"/>
        <v>9.61</v>
      </c>
      <c r="J32" s="64">
        <f>ROUND(((0.42+0.26)*1.2)*0.95,2)</f>
        <v>0.78</v>
      </c>
      <c r="K32" s="100">
        <f t="shared" si="16"/>
        <v>37.479999999999997</v>
      </c>
      <c r="L32" s="64">
        <f t="shared" si="17"/>
        <v>8.2455999999999996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121.99829</v>
      </c>
      <c r="P32" s="45">
        <f t="shared" si="10"/>
        <v>5.97</v>
      </c>
      <c r="Q32" s="64">
        <f t="shared" si="20"/>
        <v>127.96829</v>
      </c>
      <c r="R32" s="64">
        <f t="shared" si="21"/>
        <v>127.96666666666667</v>
      </c>
      <c r="S32" s="64">
        <f t="shared" si="22"/>
        <v>25.593333333333334</v>
      </c>
      <c r="T32" s="103">
        <f t="shared" si="14"/>
        <v>153.56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38.44</v>
      </c>
      <c r="I33" s="64">
        <f t="shared" si="5"/>
        <v>9.61</v>
      </c>
      <c r="J33" s="64">
        <f>ROUND(((0.42+0.42)*1.2)*0.95,2)</f>
        <v>0.96</v>
      </c>
      <c r="K33" s="100">
        <f t="shared" si="16"/>
        <v>46.13</v>
      </c>
      <c r="L33" s="44">
        <f t="shared" si="17"/>
        <v>10.1486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150.15268</v>
      </c>
      <c r="P33" s="45">
        <f t="shared" si="10"/>
        <v>7.34</v>
      </c>
      <c r="Q33" s="44">
        <f t="shared" si="20"/>
        <v>157.49268000000001</v>
      </c>
      <c r="R33" s="44">
        <f t="shared" si="21"/>
        <v>157.49166666666667</v>
      </c>
      <c r="S33" s="44">
        <f t="shared" si="22"/>
        <v>31.498333333333335</v>
      </c>
      <c r="T33" s="65">
        <f t="shared" si="14"/>
        <v>188.99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38.44</v>
      </c>
      <c r="I34" s="64">
        <f t="shared" si="5"/>
        <v>9.61</v>
      </c>
      <c r="J34" s="64">
        <f>ROUND(0.064*0.95,2)</f>
        <v>0.06</v>
      </c>
      <c r="K34" s="100">
        <f t="shared" si="16"/>
        <v>2.88</v>
      </c>
      <c r="L34" s="64">
        <f t="shared" si="17"/>
        <v>0.63359999999999994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9.3807299999999998</v>
      </c>
      <c r="P34" s="45">
        <f t="shared" si="10"/>
        <v>0.46</v>
      </c>
      <c r="Q34" s="64">
        <f t="shared" si="20"/>
        <v>9.8407300000000006</v>
      </c>
      <c r="R34" s="64">
        <f t="shared" si="21"/>
        <v>9.8416666666666668</v>
      </c>
      <c r="S34" s="64">
        <f t="shared" si="22"/>
        <v>1.9683333333333335</v>
      </c>
      <c r="T34" s="103">
        <f t="shared" si="14"/>
        <v>11.81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38.44</v>
      </c>
      <c r="I37" s="64">
        <f t="shared" ref="I37:I59" si="24">ROUND(H37*$I$10,2)</f>
        <v>9.61</v>
      </c>
      <c r="J37" s="64">
        <f>ROUND(0.11*0.95,2)</f>
        <v>0.1</v>
      </c>
      <c r="K37" s="100">
        <f t="shared" ref="K37:K42" si="25">ROUND((H37+I37)*J37,2)</f>
        <v>4.8099999999999996</v>
      </c>
      <c r="L37" s="64">
        <f t="shared" ref="L37:L42" si="26">(K37*$L$10)</f>
        <v>1.0582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15.646749999999999</v>
      </c>
      <c r="P37" s="45">
        <f t="shared" si="10"/>
        <v>0.77</v>
      </c>
      <c r="Q37" s="64">
        <f>SUM(O37+P37)</f>
        <v>16.41675</v>
      </c>
      <c r="R37" s="64">
        <f t="shared" ref="R37:R42" si="28">+T37-S37</f>
        <v>16.416666666666664</v>
      </c>
      <c r="S37" s="64">
        <f t="shared" ref="S37:S42" si="29">+T37/6</f>
        <v>3.2833333333333332</v>
      </c>
      <c r="T37" s="103">
        <f t="shared" ref="T37:T59" si="30">ROUND(Q37*$T$10,2)</f>
        <v>19.7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38.44</v>
      </c>
      <c r="I38" s="64">
        <f t="shared" si="24"/>
        <v>9.61</v>
      </c>
      <c r="J38" s="64">
        <f>ROUND(0.14*0.95,2)</f>
        <v>0.13</v>
      </c>
      <c r="K38" s="100">
        <f t="shared" si="25"/>
        <v>6.25</v>
      </c>
      <c r="L38" s="64">
        <f t="shared" si="26"/>
        <v>1.375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20.337115000000001</v>
      </c>
      <c r="P38" s="45">
        <f t="shared" si="10"/>
        <v>0.99</v>
      </c>
      <c r="Q38" s="64">
        <f t="shared" ref="Q38:Q42" si="32">SUM(O38+P38)</f>
        <v>21.327114999999999</v>
      </c>
      <c r="R38" s="64">
        <f t="shared" si="28"/>
        <v>21.324999999999999</v>
      </c>
      <c r="S38" s="64">
        <f t="shared" si="29"/>
        <v>4.2649999999999997</v>
      </c>
      <c r="T38" s="103">
        <f t="shared" si="30"/>
        <v>25.59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38.44</v>
      </c>
      <c r="I39" s="64">
        <f t="shared" si="24"/>
        <v>9.61</v>
      </c>
      <c r="J39" s="64">
        <f>ROUND(0.2*0.95,2)</f>
        <v>0.19</v>
      </c>
      <c r="K39" s="100">
        <f t="shared" si="25"/>
        <v>9.1300000000000008</v>
      </c>
      <c r="L39" s="64">
        <f t="shared" si="26"/>
        <v>2.0086000000000004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29.717845000000001</v>
      </c>
      <c r="P39" s="45">
        <f t="shared" si="10"/>
        <v>1.45</v>
      </c>
      <c r="Q39" s="64">
        <f t="shared" si="32"/>
        <v>31.167845</v>
      </c>
      <c r="R39" s="64">
        <f t="shared" si="28"/>
        <v>31.166666666666664</v>
      </c>
      <c r="S39" s="64">
        <f t="shared" si="29"/>
        <v>6.2333333333333334</v>
      </c>
      <c r="T39" s="103">
        <f t="shared" si="30"/>
        <v>37.4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38.44</v>
      </c>
      <c r="I40" s="64">
        <f t="shared" si="24"/>
        <v>9.61</v>
      </c>
      <c r="J40" s="64">
        <f>ROUND((0.2+0.11)*0.95,2)</f>
        <v>0.28999999999999998</v>
      </c>
      <c r="K40" s="100">
        <f t="shared" si="25"/>
        <v>13.93</v>
      </c>
      <c r="L40" s="64">
        <f t="shared" si="26"/>
        <v>3.0646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45.352395000000001</v>
      </c>
      <c r="P40" s="45">
        <f t="shared" si="10"/>
        <v>2.2200000000000002</v>
      </c>
      <c r="Q40" s="64">
        <f t="shared" si="32"/>
        <v>47.572395</v>
      </c>
      <c r="R40" s="64">
        <f t="shared" si="28"/>
        <v>47.575000000000003</v>
      </c>
      <c r="S40" s="64">
        <f t="shared" si="29"/>
        <v>9.5150000000000006</v>
      </c>
      <c r="T40" s="103">
        <f t="shared" si="30"/>
        <v>57.09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38.44</v>
      </c>
      <c r="I41" s="64">
        <f t="shared" si="24"/>
        <v>9.61</v>
      </c>
      <c r="J41" s="64">
        <f>ROUND((0.2+0.14)*0.95,2)</f>
        <v>0.32</v>
      </c>
      <c r="K41" s="100">
        <f t="shared" si="25"/>
        <v>15.38</v>
      </c>
      <c r="L41" s="64">
        <f t="shared" si="26"/>
        <v>3.3836000000000004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50.054959999999994</v>
      </c>
      <c r="P41" s="45">
        <f t="shared" si="10"/>
        <v>2.4500000000000002</v>
      </c>
      <c r="Q41" s="64">
        <f t="shared" si="32"/>
        <v>52.504959999999997</v>
      </c>
      <c r="R41" s="64">
        <f t="shared" si="28"/>
        <v>52.508333333333333</v>
      </c>
      <c r="S41" s="64">
        <f t="shared" si="29"/>
        <v>10.501666666666667</v>
      </c>
      <c r="T41" s="103">
        <f t="shared" si="30"/>
        <v>63.01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38.44</v>
      </c>
      <c r="I42" s="64">
        <f t="shared" si="24"/>
        <v>9.61</v>
      </c>
      <c r="J42" s="64">
        <f>ROUND((0.2+0.2)*0.95,2)</f>
        <v>0.38</v>
      </c>
      <c r="K42" s="100">
        <f t="shared" si="25"/>
        <v>18.260000000000002</v>
      </c>
      <c r="L42" s="64">
        <f t="shared" si="26"/>
        <v>4.0172000000000008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59.435690000000001</v>
      </c>
      <c r="P42" s="45">
        <f t="shared" si="10"/>
        <v>2.91</v>
      </c>
      <c r="Q42" s="64">
        <f t="shared" si="32"/>
        <v>62.345690000000005</v>
      </c>
      <c r="R42" s="64">
        <f t="shared" si="28"/>
        <v>62.341666666666669</v>
      </c>
      <c r="S42" s="64">
        <f t="shared" si="29"/>
        <v>12.468333333333334</v>
      </c>
      <c r="T42" s="103">
        <f t="shared" si="30"/>
        <v>74.81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38.44</v>
      </c>
      <c r="I44" s="64">
        <f t="shared" si="24"/>
        <v>9.61</v>
      </c>
      <c r="J44" s="64">
        <f>ROUND(0.03*0.95,2)</f>
        <v>0.03</v>
      </c>
      <c r="K44" s="100">
        <f t="shared" ref="K44:K52" si="34">ROUND((H44+I44)*J44,2)</f>
        <v>1.44</v>
      </c>
      <c r="L44" s="64">
        <f t="shared" ref="L44:L52" si="35">(K44*$L$10)</f>
        <v>0.31679999999999997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4.6903649999999999</v>
      </c>
      <c r="P44" s="45">
        <f t="shared" si="10"/>
        <v>0.23</v>
      </c>
      <c r="Q44" s="64">
        <f t="shared" ref="Q44:Q52" si="38">SUM(O44+P44)</f>
        <v>4.9203650000000003</v>
      </c>
      <c r="R44" s="64">
        <f>+T44-S44</f>
        <v>4.916666666666667</v>
      </c>
      <c r="S44" s="64">
        <f>+T44/6</f>
        <v>0.98333333333333339</v>
      </c>
      <c r="T44" s="103">
        <f t="shared" si="30"/>
        <v>5.9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38.44</v>
      </c>
      <c r="I45" s="64">
        <f t="shared" si="24"/>
        <v>9.61</v>
      </c>
      <c r="J45" s="64">
        <f>ROUND(0.05*0.95,2)</f>
        <v>0.05</v>
      </c>
      <c r="K45" s="100">
        <f t="shared" si="34"/>
        <v>2.4</v>
      </c>
      <c r="L45" s="64">
        <f t="shared" si="35"/>
        <v>0.52800000000000002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7.8172749999999995</v>
      </c>
      <c r="P45" s="45">
        <f t="shared" si="10"/>
        <v>0.38</v>
      </c>
      <c r="Q45" s="64">
        <f t="shared" si="38"/>
        <v>8.1972749999999994</v>
      </c>
      <c r="R45" s="64">
        <f>+T45-S45</f>
        <v>8.1999999999999993</v>
      </c>
      <c r="S45" s="64">
        <f>+T45/6</f>
        <v>1.64</v>
      </c>
      <c r="T45" s="103">
        <f t="shared" si="30"/>
        <v>9.84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38.44</v>
      </c>
      <c r="I46" s="64">
        <f t="shared" si="24"/>
        <v>9.61</v>
      </c>
      <c r="J46" s="64">
        <f>ROUND(0.07*0.95,2)</f>
        <v>7.0000000000000007E-2</v>
      </c>
      <c r="K46" s="100">
        <f t="shared" si="34"/>
        <v>3.36</v>
      </c>
      <c r="L46" s="64">
        <f t="shared" si="35"/>
        <v>0.73919999999999997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10.944184999999999</v>
      </c>
      <c r="P46" s="45">
        <f t="shared" si="10"/>
        <v>0.54</v>
      </c>
      <c r="Q46" s="64">
        <f t="shared" si="38"/>
        <v>11.484185</v>
      </c>
      <c r="R46" s="64">
        <f t="shared" ref="R46:R52" si="39">+T46-S46</f>
        <v>11.483333333333333</v>
      </c>
      <c r="S46" s="64">
        <f t="shared" ref="S46:S52" si="40">+T46/6</f>
        <v>2.2966666666666664</v>
      </c>
      <c r="T46" s="103">
        <f t="shared" si="30"/>
        <v>13.78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43.15</v>
      </c>
      <c r="I47" s="64">
        <f t="shared" si="24"/>
        <v>10.79</v>
      </c>
      <c r="J47" s="64">
        <f>ROUND(2*0.95,2)</f>
        <v>1.9</v>
      </c>
      <c r="K47" s="100">
        <f t="shared" si="34"/>
        <v>102.49</v>
      </c>
      <c r="L47" s="64">
        <f t="shared" si="35"/>
        <v>22.547799999999999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310.83024999999998</v>
      </c>
      <c r="P47" s="45">
        <f t="shared" si="10"/>
        <v>14.54</v>
      </c>
      <c r="Q47" s="64">
        <f t="shared" si="38"/>
        <v>325.37025</v>
      </c>
      <c r="R47" s="64">
        <f t="shared" si="39"/>
        <v>325.36666666666667</v>
      </c>
      <c r="S47" s="64">
        <f t="shared" si="40"/>
        <v>65.073333333333338</v>
      </c>
      <c r="T47" s="103">
        <f t="shared" si="30"/>
        <v>390.44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43.15</v>
      </c>
      <c r="I48" s="64">
        <f t="shared" si="24"/>
        <v>10.79</v>
      </c>
      <c r="J48" s="64">
        <f>ROUND((2*1.2)*0.95,2)</f>
        <v>2.2799999999999998</v>
      </c>
      <c r="K48" s="100">
        <f t="shared" si="34"/>
        <v>122.98</v>
      </c>
      <c r="L48" s="64">
        <f t="shared" si="35"/>
        <v>27.055600000000002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372.98653999999999</v>
      </c>
      <c r="P48" s="45">
        <f t="shared" si="10"/>
        <v>17.440000000000001</v>
      </c>
      <c r="Q48" s="64">
        <f t="shared" si="38"/>
        <v>390.42653999999999</v>
      </c>
      <c r="R48" s="64">
        <f t="shared" si="39"/>
        <v>390.42500000000001</v>
      </c>
      <c r="S48" s="64">
        <f t="shared" si="40"/>
        <v>78.084999999999994</v>
      </c>
      <c r="T48" s="103">
        <f t="shared" si="30"/>
        <v>468.51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38.44</v>
      </c>
      <c r="I49" s="64">
        <f t="shared" si="24"/>
        <v>9.61</v>
      </c>
      <c r="J49" s="64">
        <f>ROUND(0.05*0.95,2)</f>
        <v>0.05</v>
      </c>
      <c r="K49" s="100">
        <f t="shared" si="34"/>
        <v>2.4</v>
      </c>
      <c r="L49" s="64">
        <f t="shared" si="35"/>
        <v>0.52800000000000002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7.8172749999999995</v>
      </c>
      <c r="P49" s="45">
        <f t="shared" si="10"/>
        <v>0.38</v>
      </c>
      <c r="Q49" s="64">
        <f t="shared" si="38"/>
        <v>8.1972749999999994</v>
      </c>
      <c r="R49" s="64">
        <f t="shared" si="39"/>
        <v>8.1999999999999993</v>
      </c>
      <c r="S49" s="64">
        <f t="shared" si="40"/>
        <v>1.64</v>
      </c>
      <c r="T49" s="103">
        <f t="shared" si="30"/>
        <v>9.84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38.44</v>
      </c>
      <c r="I50" s="64">
        <f t="shared" si="24"/>
        <v>9.61</v>
      </c>
      <c r="J50" s="64">
        <f>ROUND((0.05*0.8)*0.95,2)</f>
        <v>0.04</v>
      </c>
      <c r="K50" s="100">
        <f t="shared" si="34"/>
        <v>1.92</v>
      </c>
      <c r="L50" s="64">
        <f t="shared" si="35"/>
        <v>0.4224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6.2538199999999993</v>
      </c>
      <c r="P50" s="45">
        <f t="shared" si="10"/>
        <v>0.31</v>
      </c>
      <c r="Q50" s="64">
        <f t="shared" si="38"/>
        <v>6.5638199999999989</v>
      </c>
      <c r="R50" s="64">
        <f t="shared" si="39"/>
        <v>6.5666666666666664</v>
      </c>
      <c r="S50" s="64">
        <f t="shared" si="40"/>
        <v>1.3133333333333332</v>
      </c>
      <c r="T50" s="103">
        <f t="shared" si="30"/>
        <v>7.88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38.44</v>
      </c>
      <c r="I51" s="64">
        <f t="shared" si="24"/>
        <v>9.61</v>
      </c>
      <c r="J51" s="64">
        <f>ROUND((0.05*1.2)*0.95,2)</f>
        <v>0.06</v>
      </c>
      <c r="K51" s="100">
        <f t="shared" si="34"/>
        <v>2.88</v>
      </c>
      <c r="L51" s="64">
        <f t="shared" si="35"/>
        <v>0.63359999999999994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9.3807299999999998</v>
      </c>
      <c r="P51" s="45">
        <f t="shared" si="10"/>
        <v>0.46</v>
      </c>
      <c r="Q51" s="64">
        <f t="shared" si="38"/>
        <v>9.8407300000000006</v>
      </c>
      <c r="R51" s="64">
        <f t="shared" si="39"/>
        <v>9.8416666666666668</v>
      </c>
      <c r="S51" s="64">
        <f t="shared" si="40"/>
        <v>1.9683333333333335</v>
      </c>
      <c r="T51" s="103">
        <f t="shared" si="30"/>
        <v>11.81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38.44</v>
      </c>
      <c r="I52" s="64">
        <f t="shared" si="24"/>
        <v>9.61</v>
      </c>
      <c r="J52" s="64">
        <f>ROUND(0.05*0.95,2)</f>
        <v>0.05</v>
      </c>
      <c r="K52" s="100">
        <f t="shared" si="34"/>
        <v>2.4</v>
      </c>
      <c r="L52" s="64">
        <f t="shared" si="35"/>
        <v>0.52800000000000002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7.8172749999999995</v>
      </c>
      <c r="P52" s="45">
        <f t="shared" si="10"/>
        <v>0.38</v>
      </c>
      <c r="Q52" s="64">
        <f t="shared" si="38"/>
        <v>8.1972749999999994</v>
      </c>
      <c r="R52" s="64">
        <f t="shared" si="39"/>
        <v>8.1999999999999993</v>
      </c>
      <c r="S52" s="64">
        <f t="shared" si="40"/>
        <v>1.64</v>
      </c>
      <c r="T52" s="103">
        <f t="shared" si="30"/>
        <v>9.84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38.44</v>
      </c>
      <c r="I54" s="64">
        <f t="shared" si="24"/>
        <v>9.61</v>
      </c>
      <c r="J54" s="64">
        <f>ROUND(0.26*0.95,2)</f>
        <v>0.25</v>
      </c>
      <c r="K54" s="100">
        <f t="shared" ref="K54:K59" si="43">ROUND((H54+I54)*J54,2)</f>
        <v>12.01</v>
      </c>
      <c r="L54" s="64">
        <f t="shared" ref="L54:L59" si="44">(K54*$L$10)</f>
        <v>2.6421999999999999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39.098574999999997</v>
      </c>
      <c r="P54" s="45">
        <f t="shared" si="10"/>
        <v>1.91</v>
      </c>
      <c r="Q54" s="64">
        <f t="shared" ref="Q54:Q59" si="47">SUM(O54+P54)</f>
        <v>41.008574999999993</v>
      </c>
      <c r="R54" s="64">
        <f t="shared" ref="R54:R59" si="48">+T54-S54</f>
        <v>41.008333333333333</v>
      </c>
      <c r="S54" s="64">
        <f t="shared" ref="S54:S59" si="49">+T54/6</f>
        <v>8.2016666666666662</v>
      </c>
      <c r="T54" s="103">
        <f t="shared" si="30"/>
        <v>49.21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38.44</v>
      </c>
      <c r="I55" s="64">
        <f t="shared" si="24"/>
        <v>9.61</v>
      </c>
      <c r="J55" s="64">
        <f>ROUND(0.05*0.95,2)</f>
        <v>0.05</v>
      </c>
      <c r="K55" s="100">
        <f t="shared" si="43"/>
        <v>2.4</v>
      </c>
      <c r="L55" s="64">
        <f t="shared" si="44"/>
        <v>0.52800000000000002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7.8172749999999995</v>
      </c>
      <c r="P55" s="45">
        <f t="shared" si="10"/>
        <v>0.38</v>
      </c>
      <c r="Q55" s="64">
        <f t="shared" si="47"/>
        <v>8.1972749999999994</v>
      </c>
      <c r="R55" s="64">
        <f t="shared" si="48"/>
        <v>8.1999999999999993</v>
      </c>
      <c r="S55" s="64">
        <f t="shared" si="49"/>
        <v>1.64</v>
      </c>
      <c r="T55" s="103">
        <f t="shared" si="30"/>
        <v>9.84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38.44</v>
      </c>
      <c r="I56" s="64">
        <f t="shared" si="24"/>
        <v>9.61</v>
      </c>
      <c r="J56" s="64">
        <f>ROUND(0.08*0.95,2)</f>
        <v>0.08</v>
      </c>
      <c r="K56" s="100">
        <f t="shared" si="43"/>
        <v>3.84</v>
      </c>
      <c r="L56" s="64">
        <f t="shared" si="44"/>
        <v>0.8448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12.507639999999999</v>
      </c>
      <c r="P56" s="45">
        <f t="shared" si="10"/>
        <v>0.61</v>
      </c>
      <c r="Q56" s="64">
        <f t="shared" si="47"/>
        <v>13.117639999999998</v>
      </c>
      <c r="R56" s="64">
        <f t="shared" si="48"/>
        <v>13.116666666666667</v>
      </c>
      <c r="S56" s="64">
        <f t="shared" si="49"/>
        <v>2.6233333333333335</v>
      </c>
      <c r="T56" s="103">
        <f t="shared" si="30"/>
        <v>15.74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38.44</v>
      </c>
      <c r="I57" s="64">
        <f t="shared" si="24"/>
        <v>9.61</v>
      </c>
      <c r="J57" s="64">
        <f>ROUND((0.08*1.2)*0.95,2)</f>
        <v>0.09</v>
      </c>
      <c r="K57" s="100">
        <f t="shared" si="43"/>
        <v>4.32</v>
      </c>
      <c r="L57" s="64">
        <f t="shared" si="44"/>
        <v>0.95040000000000002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14.071095</v>
      </c>
      <c r="P57" s="45">
        <f t="shared" si="10"/>
        <v>0.69</v>
      </c>
      <c r="Q57" s="64">
        <f t="shared" si="47"/>
        <v>14.761094999999999</v>
      </c>
      <c r="R57" s="64">
        <f t="shared" si="48"/>
        <v>14.758333333333335</v>
      </c>
      <c r="S57" s="64">
        <f t="shared" si="49"/>
        <v>2.9516666666666667</v>
      </c>
      <c r="T57" s="103">
        <f t="shared" si="30"/>
        <v>17.71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38.44</v>
      </c>
      <c r="I58" s="64">
        <f t="shared" si="24"/>
        <v>9.61</v>
      </c>
      <c r="J58" s="64">
        <f>ROUND(0.06*0.95,2)</f>
        <v>0.06</v>
      </c>
      <c r="K58" s="100">
        <f t="shared" si="43"/>
        <v>2.88</v>
      </c>
      <c r="L58" s="64">
        <f t="shared" si="44"/>
        <v>0.63359999999999994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9.3807299999999998</v>
      </c>
      <c r="P58" s="45">
        <f t="shared" si="10"/>
        <v>0.46</v>
      </c>
      <c r="Q58" s="64">
        <f t="shared" si="47"/>
        <v>9.8407300000000006</v>
      </c>
      <c r="R58" s="64">
        <f t="shared" si="48"/>
        <v>9.8416666666666668</v>
      </c>
      <c r="S58" s="64">
        <f t="shared" si="49"/>
        <v>1.9683333333333335</v>
      </c>
      <c r="T58" s="103">
        <f t="shared" si="30"/>
        <v>11.81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38.44</v>
      </c>
      <c r="I59" s="64">
        <f t="shared" si="24"/>
        <v>9.61</v>
      </c>
      <c r="J59" s="64">
        <f>ROUND((0.06*1.2)*0.95,2)</f>
        <v>7.0000000000000007E-2</v>
      </c>
      <c r="K59" s="100">
        <f t="shared" si="43"/>
        <v>3.36</v>
      </c>
      <c r="L59" s="64">
        <f t="shared" si="44"/>
        <v>0.73919999999999997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10.944184999999999</v>
      </c>
      <c r="P59" s="45">
        <f t="shared" si="10"/>
        <v>0.54</v>
      </c>
      <c r="Q59" s="64">
        <f t="shared" si="47"/>
        <v>11.484185</v>
      </c>
      <c r="R59" s="64">
        <f t="shared" si="48"/>
        <v>11.483333333333333</v>
      </c>
      <c r="S59" s="64">
        <f t="shared" si="49"/>
        <v>2.2966666666666664</v>
      </c>
      <c r="T59" s="103">
        <f t="shared" si="30"/>
        <v>13.78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38.44</v>
      </c>
      <c r="I62" s="64">
        <f>ROUND(H62*$I$10,2)</f>
        <v>9.61</v>
      </c>
      <c r="J62" s="64">
        <f>ROUND(0.53*0.95,2)</f>
        <v>0.5</v>
      </c>
      <c r="K62" s="100">
        <f>ROUND((H62+I62)*J62,2)</f>
        <v>24.03</v>
      </c>
      <c r="L62" s="64">
        <f t="shared" ref="L62:L64" si="51">(K62*$L$10)</f>
        <v>5.2866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78.209350000000001</v>
      </c>
      <c r="P62" s="45">
        <f t="shared" si="10"/>
        <v>3.83</v>
      </c>
      <c r="Q62" s="64">
        <f>SUM(O62+P62)</f>
        <v>82.039349999999999</v>
      </c>
      <c r="R62" s="64">
        <f t="shared" ref="R62:R64" si="53">+T62-S62</f>
        <v>82.041666666666671</v>
      </c>
      <c r="S62" s="64">
        <f t="shared" ref="S62:S64" si="54">+T62/6</f>
        <v>16.408333333333335</v>
      </c>
      <c r="T62" s="103">
        <f>ROUND(Q62*$T$10,2)</f>
        <v>98.45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38.44</v>
      </c>
      <c r="I63" s="64">
        <f>ROUND(H63*$I$10,2)</f>
        <v>9.61</v>
      </c>
      <c r="J63" s="64">
        <f>ROUND(0.3*0.95,2)</f>
        <v>0.28999999999999998</v>
      </c>
      <c r="K63" s="100">
        <f>ROUND((H63+I63)*J63,2)</f>
        <v>13.93</v>
      </c>
      <c r="L63" s="64">
        <f t="shared" si="51"/>
        <v>3.0646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45.352395000000001</v>
      </c>
      <c r="P63" s="45">
        <f t="shared" si="10"/>
        <v>2.2200000000000002</v>
      </c>
      <c r="Q63" s="64">
        <f>SUM(O63+P63)</f>
        <v>47.572395</v>
      </c>
      <c r="R63" s="64">
        <f t="shared" si="53"/>
        <v>47.575000000000003</v>
      </c>
      <c r="S63" s="64">
        <f t="shared" si="54"/>
        <v>9.5150000000000006</v>
      </c>
      <c r="T63" s="103">
        <f>ROUND(Q63*$T$10,2)</f>
        <v>57.09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38.44</v>
      </c>
      <c r="I64" s="64">
        <f>ROUND(H64*$I$10,2)</f>
        <v>9.61</v>
      </c>
      <c r="J64" s="64">
        <f>ROUND(0.09*0.95,2)</f>
        <v>0.09</v>
      </c>
      <c r="K64" s="100">
        <f>ROUND((H64+I64)*J64,2)</f>
        <v>4.32</v>
      </c>
      <c r="L64" s="64">
        <f t="shared" si="51"/>
        <v>0.95040000000000002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14.071095</v>
      </c>
      <c r="P64" s="45">
        <f t="shared" si="10"/>
        <v>0.69</v>
      </c>
      <c r="Q64" s="64">
        <f>SUM(O64+P64)</f>
        <v>14.761094999999999</v>
      </c>
      <c r="R64" s="64">
        <f t="shared" si="53"/>
        <v>14.758333333333335</v>
      </c>
      <c r="S64" s="64">
        <f t="shared" si="54"/>
        <v>2.9516666666666667</v>
      </c>
      <c r="T64" s="103">
        <f>ROUND(Q64*$T$10,2)</f>
        <v>17.71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38.44</v>
      </c>
      <c r="I67" s="64">
        <f t="shared" ref="I67:I93" si="56">ROUND(H67*$I$10,2)</f>
        <v>9.61</v>
      </c>
      <c r="J67" s="64">
        <f>ROUND((0.53*1.2)*0.95,2)</f>
        <v>0.6</v>
      </c>
      <c r="K67" s="100">
        <f>ROUND((H67+I67)*J67,2)</f>
        <v>28.83</v>
      </c>
      <c r="L67" s="64">
        <f t="shared" ref="L67:L69" si="57">(K67*$L$10)</f>
        <v>6.3426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93.843899999999991</v>
      </c>
      <c r="P67" s="45">
        <f t="shared" si="10"/>
        <v>4.59</v>
      </c>
      <c r="Q67" s="64">
        <f>SUM(O67+P67)</f>
        <v>98.433899999999994</v>
      </c>
      <c r="R67" s="64">
        <f t="shared" ref="R67:R69" si="59">+T67-S67</f>
        <v>98.433333333333337</v>
      </c>
      <c r="S67" s="64">
        <f t="shared" ref="S67:S69" si="60">+T67/6</f>
        <v>19.686666666666667</v>
      </c>
      <c r="T67" s="103">
        <f t="shared" ref="T67:T93" si="61">ROUND(Q67*$T$10,2)</f>
        <v>118.12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38.44</v>
      </c>
      <c r="I68" s="64">
        <f t="shared" si="56"/>
        <v>9.61</v>
      </c>
      <c r="J68" s="64">
        <f>ROUND((0.3*1.2)*0.95,2)</f>
        <v>0.34</v>
      </c>
      <c r="K68" s="100">
        <f>ROUND((H68+I68)*J68,2)</f>
        <v>16.34</v>
      </c>
      <c r="L68" s="64">
        <f t="shared" si="57"/>
        <v>3.5947999999999998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53.181869999999996</v>
      </c>
      <c r="P68" s="45">
        <f t="shared" si="10"/>
        <v>2.6</v>
      </c>
      <c r="Q68" s="64">
        <f>SUM(O68+P68)</f>
        <v>55.781869999999998</v>
      </c>
      <c r="R68" s="64">
        <f t="shared" si="59"/>
        <v>55.783333333333331</v>
      </c>
      <c r="S68" s="64">
        <f t="shared" si="60"/>
        <v>11.156666666666666</v>
      </c>
      <c r="T68" s="103">
        <f t="shared" si="61"/>
        <v>66.94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38.44</v>
      </c>
      <c r="I69" s="64">
        <f t="shared" si="56"/>
        <v>9.61</v>
      </c>
      <c r="J69" s="64">
        <f>ROUND((0.09*1.2)*0.95,2)</f>
        <v>0.1</v>
      </c>
      <c r="K69" s="100">
        <f>ROUND((H69+I69)*J69,2)</f>
        <v>4.8099999999999996</v>
      </c>
      <c r="L69" s="64">
        <f t="shared" si="57"/>
        <v>1.0582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15.646749999999999</v>
      </c>
      <c r="P69" s="45">
        <f t="shared" si="10"/>
        <v>0.77</v>
      </c>
      <c r="Q69" s="64">
        <f>SUM(O69+P69)</f>
        <v>16.41675</v>
      </c>
      <c r="R69" s="64">
        <f t="shared" si="59"/>
        <v>16.416666666666664</v>
      </c>
      <c r="S69" s="64">
        <f t="shared" si="60"/>
        <v>3.2833333333333332</v>
      </c>
      <c r="T69" s="103">
        <f t="shared" si="61"/>
        <v>19.7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40.79</v>
      </c>
      <c r="I72" s="64">
        <f t="shared" si="56"/>
        <v>10.199999999999999</v>
      </c>
      <c r="J72" s="64">
        <f>ROUND(0.5*0.95,2)</f>
        <v>0.48</v>
      </c>
      <c r="K72" s="100">
        <f>ROUND((H72+I72)*J72,2)</f>
        <v>24.48</v>
      </c>
      <c r="L72" s="64">
        <f t="shared" ref="L72:L73" si="62">(K72*$L$10)</f>
        <v>5.3856000000000002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76.802639999999997</v>
      </c>
      <c r="P72" s="45">
        <f t="shared" si="10"/>
        <v>3.67</v>
      </c>
      <c r="Q72" s="64">
        <f>SUM(O72+P72)</f>
        <v>80.472639999999998</v>
      </c>
      <c r="R72" s="64">
        <f t="shared" ref="R72:R73" si="64">+T72-S72</f>
        <v>80.474999999999994</v>
      </c>
      <c r="S72" s="64">
        <f t="shared" ref="S72:S73" si="65">+T72/6</f>
        <v>16.094999999999999</v>
      </c>
      <c r="T72" s="103">
        <f t="shared" si="61"/>
        <v>96.57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40.79</v>
      </c>
      <c r="I73" s="64">
        <f t="shared" si="56"/>
        <v>10.199999999999999</v>
      </c>
      <c r="J73" s="64">
        <f>ROUND(1.4*0.95,2)</f>
        <v>1.33</v>
      </c>
      <c r="K73" s="100">
        <f>ROUND((H73+I73)*J73,2)</f>
        <v>67.819999999999993</v>
      </c>
      <c r="L73" s="64">
        <f t="shared" si="62"/>
        <v>14.920399999999999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212.79511500000001</v>
      </c>
      <c r="P73" s="45">
        <f t="shared" si="10"/>
        <v>10.17</v>
      </c>
      <c r="Q73" s="64">
        <f>SUM(O73+P73)</f>
        <v>222.965115</v>
      </c>
      <c r="R73" s="64">
        <f t="shared" si="64"/>
        <v>222.96666666666667</v>
      </c>
      <c r="S73" s="64">
        <f t="shared" si="65"/>
        <v>44.593333333333334</v>
      </c>
      <c r="T73" s="103">
        <f t="shared" si="61"/>
        <v>267.56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40.79</v>
      </c>
      <c r="I75" s="64">
        <f t="shared" si="56"/>
        <v>10.199999999999999</v>
      </c>
      <c r="J75" s="64">
        <f>ROUND(0.5*0.95,2)</f>
        <v>0.48</v>
      </c>
      <c r="K75" s="100">
        <f>ROUND((H75+I75)*J75,2)</f>
        <v>24.48</v>
      </c>
      <c r="L75" s="64">
        <f t="shared" ref="L75:L76" si="66">(K75*$L$10)</f>
        <v>5.3856000000000002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76.802639999999997</v>
      </c>
      <c r="P75" s="45">
        <f t="shared" si="10"/>
        <v>3.67</v>
      </c>
      <c r="Q75" s="64">
        <f>SUM(O75+P75)</f>
        <v>80.472639999999998</v>
      </c>
      <c r="R75" s="64">
        <f t="shared" ref="R75:R76" si="68">+T75-S75</f>
        <v>80.474999999999994</v>
      </c>
      <c r="S75" s="64">
        <f t="shared" ref="S75:S76" si="69">+T75/6</f>
        <v>16.094999999999999</v>
      </c>
      <c r="T75" s="103">
        <f t="shared" si="61"/>
        <v>96.57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40.79</v>
      </c>
      <c r="I76" s="64">
        <f t="shared" si="56"/>
        <v>10.199999999999999</v>
      </c>
      <c r="J76" s="64">
        <f>ROUND(1.6*0.95,2)</f>
        <v>1.52</v>
      </c>
      <c r="K76" s="100">
        <f>ROUND((H76+I76)*J76,2)</f>
        <v>77.5</v>
      </c>
      <c r="L76" s="64">
        <f t="shared" si="66"/>
        <v>17.05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243.18396000000001</v>
      </c>
      <c r="P76" s="45">
        <f t="shared" si="10"/>
        <v>11.63</v>
      </c>
      <c r="Q76" s="64">
        <f>SUM(O76+P76)</f>
        <v>254.81396000000001</v>
      </c>
      <c r="R76" s="64">
        <f t="shared" si="68"/>
        <v>254.81666666666663</v>
      </c>
      <c r="S76" s="64">
        <f t="shared" si="69"/>
        <v>50.963333333333331</v>
      </c>
      <c r="T76" s="103">
        <f t="shared" si="61"/>
        <v>305.77999999999997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40.79</v>
      </c>
      <c r="I78" s="64">
        <f t="shared" si="56"/>
        <v>10.199999999999999</v>
      </c>
      <c r="J78" s="64">
        <f>ROUND(1.38*0.95,2)</f>
        <v>1.31</v>
      </c>
      <c r="K78" s="100">
        <f>ROUND((H78+I78)*J78,2)</f>
        <v>66.8</v>
      </c>
      <c r="L78" s="64">
        <f t="shared" ref="L78:L81" si="70">(K78*$L$10)</f>
        <v>14.696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209.59500499999999</v>
      </c>
      <c r="P78" s="45">
        <f t="shared" si="10"/>
        <v>10.02</v>
      </c>
      <c r="Q78" s="64">
        <f>SUM(O78+P78)</f>
        <v>219.615005</v>
      </c>
      <c r="R78" s="64">
        <f t="shared" ref="R78:R81" si="72">+T78-S78</f>
        <v>219.61666666666667</v>
      </c>
      <c r="S78" s="64">
        <f t="shared" ref="S78:S81" si="73">+T78/6</f>
        <v>43.923333333333339</v>
      </c>
      <c r="T78" s="103">
        <f t="shared" si="61"/>
        <v>263.54000000000002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40.79</v>
      </c>
      <c r="I79" s="64">
        <f t="shared" si="56"/>
        <v>10.199999999999999</v>
      </c>
      <c r="J79" s="64">
        <f>ROUND(1.68*0.95,2)</f>
        <v>1.6</v>
      </c>
      <c r="K79" s="100">
        <f>ROUND((H79+I79)*J79,2)</f>
        <v>81.58</v>
      </c>
      <c r="L79" s="64">
        <f t="shared" si="70"/>
        <v>17.947600000000001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255.98439999999999</v>
      </c>
      <c r="P79" s="45">
        <f t="shared" si="10"/>
        <v>12.24</v>
      </c>
      <c r="Q79" s="64">
        <f>SUM(O79+P79)</f>
        <v>268.2244</v>
      </c>
      <c r="R79" s="64">
        <f t="shared" si="72"/>
        <v>268.22500000000002</v>
      </c>
      <c r="S79" s="64">
        <f t="shared" si="73"/>
        <v>53.645000000000003</v>
      </c>
      <c r="T79" s="103">
        <f t="shared" si="61"/>
        <v>321.87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40.79</v>
      </c>
      <c r="I80" s="64">
        <f t="shared" si="56"/>
        <v>10.199999999999999</v>
      </c>
      <c r="J80" s="64">
        <f>ROUND(1.91*0.95,2)</f>
        <v>1.81</v>
      </c>
      <c r="K80" s="100">
        <f>ROUND((H80+I80)*J80,2)</f>
        <v>92.29</v>
      </c>
      <c r="L80" s="64">
        <f t="shared" si="70"/>
        <v>20.303800000000003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289.58555500000006</v>
      </c>
      <c r="P80" s="45">
        <f t="shared" si="10"/>
        <v>13.85</v>
      </c>
      <c r="Q80" s="64">
        <f>SUM(O80+P80)</f>
        <v>303.43555500000008</v>
      </c>
      <c r="R80" s="64">
        <f t="shared" si="72"/>
        <v>303.43333333333334</v>
      </c>
      <c r="S80" s="64">
        <f t="shared" si="73"/>
        <v>60.686666666666667</v>
      </c>
      <c r="T80" s="103">
        <f t="shared" si="61"/>
        <v>364.12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40.79</v>
      </c>
      <c r="I81" s="64">
        <f t="shared" si="56"/>
        <v>10.199999999999999</v>
      </c>
      <c r="J81" s="64">
        <f>ROUND(2.2*0.95,2)</f>
        <v>2.09</v>
      </c>
      <c r="K81" s="100">
        <f>ROUND((H81+I81)*J81,2)</f>
        <v>106.57</v>
      </c>
      <c r="L81" s="64">
        <f t="shared" si="70"/>
        <v>23.445399999999999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334.38709499999999</v>
      </c>
      <c r="P81" s="45">
        <f t="shared" si="10"/>
        <v>15.99</v>
      </c>
      <c r="Q81" s="64">
        <f>SUM(O81+P81)</f>
        <v>350.377095</v>
      </c>
      <c r="R81" s="64">
        <f t="shared" si="72"/>
        <v>350.375</v>
      </c>
      <c r="S81" s="64">
        <f t="shared" si="73"/>
        <v>70.075000000000003</v>
      </c>
      <c r="T81" s="103">
        <f t="shared" si="61"/>
        <v>420.45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40.79</v>
      </c>
      <c r="I83" s="64">
        <f t="shared" si="56"/>
        <v>10.199999999999999</v>
      </c>
      <c r="J83" s="64">
        <f>ROUND(0.57*0.95,2)</f>
        <v>0.54</v>
      </c>
      <c r="K83" s="100">
        <f>ROUND((H83+I83)*J83,2)</f>
        <v>27.53</v>
      </c>
      <c r="L83" s="64">
        <f t="shared" ref="L83:L85" si="74">(K83*$L$10)</f>
        <v>6.0566000000000004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86.390770000000003</v>
      </c>
      <c r="P83" s="45">
        <f t="shared" si="10"/>
        <v>4.13</v>
      </c>
      <c r="Q83" s="64">
        <f>SUM(O83+P83)</f>
        <v>90.520769999999999</v>
      </c>
      <c r="R83" s="64">
        <f t="shared" ref="R83:R85" si="76">+T83-S83</f>
        <v>90.516666666666666</v>
      </c>
      <c r="S83" s="64">
        <f t="shared" ref="S83:S85" si="77">+T83/6</f>
        <v>18.103333333333335</v>
      </c>
      <c r="T83" s="103">
        <f t="shared" si="61"/>
        <v>108.62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40.79</v>
      </c>
      <c r="I84" s="64">
        <f t="shared" si="56"/>
        <v>10.199999999999999</v>
      </c>
      <c r="J84" s="64">
        <f>ROUND(0.62*0.95,2)</f>
        <v>0.59</v>
      </c>
      <c r="K84" s="100">
        <f>ROUND((H84+I84)*J84,2)</f>
        <v>30.08</v>
      </c>
      <c r="L84" s="64">
        <f t="shared" si="74"/>
        <v>6.6175999999999995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94.391044999999991</v>
      </c>
      <c r="P84" s="45">
        <f t="shared" si="10"/>
        <v>4.51</v>
      </c>
      <c r="Q84" s="64">
        <f>SUM(O84+P84)</f>
        <v>98.901044999999996</v>
      </c>
      <c r="R84" s="64">
        <f t="shared" si="76"/>
        <v>98.9</v>
      </c>
      <c r="S84" s="64">
        <f t="shared" si="77"/>
        <v>19.78</v>
      </c>
      <c r="T84" s="103">
        <f t="shared" si="61"/>
        <v>118.68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40.79</v>
      </c>
      <c r="I85" s="64">
        <f t="shared" si="56"/>
        <v>10.199999999999999</v>
      </c>
      <c r="J85" s="64">
        <f>ROUND(0.83*0.95,2)</f>
        <v>0.79</v>
      </c>
      <c r="K85" s="100">
        <f>ROUND((H85+I85)*J85,2)</f>
        <v>40.28</v>
      </c>
      <c r="L85" s="64">
        <f t="shared" si="74"/>
        <v>8.861600000000001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126.39214500000001</v>
      </c>
      <c r="P85" s="45">
        <f t="shared" si="10"/>
        <v>6.04</v>
      </c>
      <c r="Q85" s="64">
        <f>SUM(O85+P85)</f>
        <v>132.43214500000002</v>
      </c>
      <c r="R85" s="64">
        <f t="shared" si="76"/>
        <v>132.43333333333334</v>
      </c>
      <c r="S85" s="64">
        <f t="shared" si="77"/>
        <v>26.486666666666665</v>
      </c>
      <c r="T85" s="103">
        <f t="shared" si="61"/>
        <v>158.91999999999999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40.79</v>
      </c>
      <c r="I87" s="64">
        <f t="shared" si="56"/>
        <v>10.199999999999999</v>
      </c>
      <c r="J87" s="64">
        <f>ROUND((0.25*1.2)*0.95,2)</f>
        <v>0.28999999999999998</v>
      </c>
      <c r="K87" s="100">
        <f>ROUND((H87+I87)*J87,2)</f>
        <v>14.79</v>
      </c>
      <c r="L87" s="64">
        <f>(K87*$L$10)</f>
        <v>3.2538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46.401595</v>
      </c>
      <c r="P87" s="45">
        <f t="shared" ref="P87:P150" si="79">ROUND(J87*$P$10,2)</f>
        <v>2.2200000000000002</v>
      </c>
      <c r="Q87" s="64">
        <f>SUM(O87+P87)</f>
        <v>48.621594999999999</v>
      </c>
      <c r="R87" s="64">
        <f>+T87-S87</f>
        <v>48.625</v>
      </c>
      <c r="S87" s="64">
        <f>+T87/6</f>
        <v>9.7249999999999996</v>
      </c>
      <c r="T87" s="103">
        <f t="shared" si="61"/>
        <v>58.35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40.79</v>
      </c>
      <c r="I89" s="64">
        <f t="shared" si="56"/>
        <v>10.199999999999999</v>
      </c>
      <c r="J89" s="64">
        <f>ROUND((0.5*1.2)*0.95,2)</f>
        <v>0.56999999999999995</v>
      </c>
      <c r="K89" s="100">
        <f>ROUND((H89+I89)*J89,2)</f>
        <v>29.06</v>
      </c>
      <c r="L89" s="64">
        <f t="shared" ref="L89:L90" si="80">(K89*$L$10)</f>
        <v>6.3931999999999993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91.190934999999982</v>
      </c>
      <c r="P89" s="45">
        <f t="shared" si="79"/>
        <v>4.3600000000000003</v>
      </c>
      <c r="Q89" s="64">
        <f>SUM(O89+P89)</f>
        <v>95.550934999999981</v>
      </c>
      <c r="R89" s="64">
        <f t="shared" ref="R89:R90" si="82">+T89-S89</f>
        <v>95.55</v>
      </c>
      <c r="S89" s="64">
        <f t="shared" ref="S89:S90" si="83">+T89/6</f>
        <v>19.11</v>
      </c>
      <c r="T89" s="103">
        <f t="shared" si="61"/>
        <v>114.66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40.79</v>
      </c>
      <c r="I90" s="64">
        <f t="shared" si="56"/>
        <v>10.199999999999999</v>
      </c>
      <c r="J90" s="64">
        <f>ROUND((1.4*1.2)*0.95,2)</f>
        <v>1.6</v>
      </c>
      <c r="K90" s="100">
        <f>ROUND((H90+I90)*J90,2)</f>
        <v>81.58</v>
      </c>
      <c r="L90" s="64">
        <f t="shared" si="80"/>
        <v>17.947600000000001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255.98439999999999</v>
      </c>
      <c r="P90" s="45">
        <f t="shared" si="79"/>
        <v>12.24</v>
      </c>
      <c r="Q90" s="64">
        <f>SUM(O90+P90)</f>
        <v>268.2244</v>
      </c>
      <c r="R90" s="64">
        <f t="shared" si="82"/>
        <v>268.22500000000002</v>
      </c>
      <c r="S90" s="64">
        <f t="shared" si="83"/>
        <v>53.645000000000003</v>
      </c>
      <c r="T90" s="103">
        <f t="shared" si="61"/>
        <v>321.87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40.79</v>
      </c>
      <c r="I92" s="64">
        <f t="shared" si="56"/>
        <v>10.199999999999999</v>
      </c>
      <c r="J92" s="64">
        <f>ROUND((0.5*1.2)*0.95,2)</f>
        <v>0.56999999999999995</v>
      </c>
      <c r="K92" s="100">
        <f>ROUND((H92+I92)*J92,2)</f>
        <v>29.06</v>
      </c>
      <c r="L92" s="64">
        <f t="shared" ref="L92:L93" si="84">(K92*$L$10)</f>
        <v>6.3931999999999993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91.190934999999982</v>
      </c>
      <c r="P92" s="45">
        <f t="shared" si="79"/>
        <v>4.3600000000000003</v>
      </c>
      <c r="Q92" s="64">
        <f>SUM(O92+P92)</f>
        <v>95.550934999999981</v>
      </c>
      <c r="R92" s="64">
        <f t="shared" ref="R92:R93" si="86">+T92-S92</f>
        <v>95.55</v>
      </c>
      <c r="S92" s="64">
        <f t="shared" ref="S92:S93" si="87">+T92/6</f>
        <v>19.11</v>
      </c>
      <c r="T92" s="103">
        <f t="shared" si="61"/>
        <v>114.66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40.79</v>
      </c>
      <c r="I93" s="64">
        <f t="shared" si="56"/>
        <v>10.199999999999999</v>
      </c>
      <c r="J93" s="64">
        <f>ROUND((1.6*1.2)*0.95,2)</f>
        <v>1.82</v>
      </c>
      <c r="K93" s="100">
        <f>ROUND((H93+I93)*J93,2)</f>
        <v>92.8</v>
      </c>
      <c r="L93" s="64">
        <f t="shared" si="84"/>
        <v>20.416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291.18561</v>
      </c>
      <c r="P93" s="45">
        <f t="shared" si="79"/>
        <v>13.92</v>
      </c>
      <c r="Q93" s="64">
        <f>SUM(O93+P93)</f>
        <v>305.10561000000001</v>
      </c>
      <c r="R93" s="64">
        <f t="shared" si="86"/>
        <v>305.10833333333335</v>
      </c>
      <c r="S93" s="64">
        <f t="shared" si="87"/>
        <v>61.021666666666668</v>
      </c>
      <c r="T93" s="103">
        <f t="shared" si="61"/>
        <v>366.13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45.5</v>
      </c>
      <c r="I95" s="64">
        <f>ROUND(H95*$I$10,2)</f>
        <v>11.38</v>
      </c>
      <c r="J95" s="64">
        <f>ROUND(0.38*0.95,2)</f>
        <v>0.36</v>
      </c>
      <c r="K95" s="100">
        <f>ROUND((H95+I95)*J95,2)</f>
        <v>20.48</v>
      </c>
      <c r="L95" s="64">
        <f t="shared" ref="L95:L96" si="88">(K95*$L$10)</f>
        <v>4.5056000000000003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60.188380000000002</v>
      </c>
      <c r="P95" s="45">
        <f t="shared" si="79"/>
        <v>2.75</v>
      </c>
      <c r="Q95" s="64">
        <f>SUM(O95+P95)</f>
        <v>62.938380000000002</v>
      </c>
      <c r="R95" s="64">
        <f t="shared" ref="R95:R96" si="90">+T95-S95</f>
        <v>62.94166666666667</v>
      </c>
      <c r="S95" s="64">
        <f t="shared" ref="S95:S96" si="91">+T95/6</f>
        <v>12.588333333333333</v>
      </c>
      <c r="T95" s="103">
        <f t="shared" ref="T95:T96" si="92">ROUND(Q95*$T$10,2)</f>
        <v>75.53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45.5</v>
      </c>
      <c r="I96" s="64">
        <f>ROUND(H96*$I$10,2)</f>
        <v>11.38</v>
      </c>
      <c r="J96" s="64">
        <f>ROUND(0.32*0.95,2)</f>
        <v>0.3</v>
      </c>
      <c r="K96" s="100">
        <f>ROUND((H96+I96)*J96,2)</f>
        <v>17.059999999999999</v>
      </c>
      <c r="L96" s="64">
        <f t="shared" si="88"/>
        <v>3.7531999999999996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50.148849999999996</v>
      </c>
      <c r="P96" s="45">
        <f t="shared" si="79"/>
        <v>2.2999999999999998</v>
      </c>
      <c r="Q96" s="64">
        <f>SUM(O96+P96)</f>
        <v>52.448849999999993</v>
      </c>
      <c r="R96" s="64">
        <f t="shared" si="90"/>
        <v>52.449999999999996</v>
      </c>
      <c r="S96" s="64">
        <f t="shared" si="91"/>
        <v>10.49</v>
      </c>
      <c r="T96" s="103">
        <f t="shared" si="92"/>
        <v>62.94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56.48</v>
      </c>
      <c r="I98" s="64">
        <f t="shared" ref="I98:I101" si="93">ROUND(H98*$I$10,2)</f>
        <v>14.12</v>
      </c>
      <c r="J98" s="64">
        <f>ROUND((1.5*0.95)/100,2)</f>
        <v>0.01</v>
      </c>
      <c r="K98" s="100">
        <f>ROUND((H98+I98)*J98,2)</f>
        <v>0.71</v>
      </c>
      <c r="L98" s="64">
        <f t="shared" ref="L98:L101" si="94">(K98*$L$10)</f>
        <v>0.15620000000000001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1.844055</v>
      </c>
      <c r="P98" s="45">
        <f t="shared" si="79"/>
        <v>0.08</v>
      </c>
      <c r="Q98" s="64">
        <f>SUM(O98+P98)</f>
        <v>1.9240550000000001</v>
      </c>
      <c r="R98" s="64">
        <f t="shared" ref="R98:R101" si="96">+T98-S98</f>
        <v>1.925</v>
      </c>
      <c r="S98" s="64">
        <f t="shared" ref="S98:S101" si="97">+T98/6</f>
        <v>0.38500000000000001</v>
      </c>
      <c r="T98" s="103">
        <f t="shared" ref="T98:T101" si="98">ROUND(Q98*$T$10,2)</f>
        <v>2.31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56.48</v>
      </c>
      <c r="I99" s="64">
        <f t="shared" si="93"/>
        <v>14.12</v>
      </c>
      <c r="J99" s="64">
        <f>ROUND((3.9*0.95)/100,2)</f>
        <v>0.04</v>
      </c>
      <c r="K99" s="100">
        <f>ROUND((H99+I99)*J99,2)</f>
        <v>2.82</v>
      </c>
      <c r="L99" s="64">
        <f t="shared" si="94"/>
        <v>0.62039999999999995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7.35182</v>
      </c>
      <c r="P99" s="45">
        <f t="shared" si="79"/>
        <v>0.31</v>
      </c>
      <c r="Q99" s="64">
        <f>SUM(O99+P99)</f>
        <v>7.6618199999999996</v>
      </c>
      <c r="R99" s="64">
        <f t="shared" si="96"/>
        <v>7.6583333333333332</v>
      </c>
      <c r="S99" s="64">
        <f t="shared" si="97"/>
        <v>1.5316666666666665</v>
      </c>
      <c r="T99" s="103">
        <f t="shared" si="98"/>
        <v>9.19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47.07</v>
      </c>
      <c r="I100" s="44">
        <f t="shared" si="93"/>
        <v>11.77</v>
      </c>
      <c r="J100" s="44">
        <f>ROUND(1.5*0.95,2)</f>
        <v>1.43</v>
      </c>
      <c r="K100" s="43">
        <f>ROUND((H100+I100)*J100,2)</f>
        <v>84.14</v>
      </c>
      <c r="L100" s="44">
        <f t="shared" si="94"/>
        <v>18.5108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242.48406499999999</v>
      </c>
      <c r="P100" s="45">
        <f t="shared" si="79"/>
        <v>10.94</v>
      </c>
      <c r="Q100" s="44">
        <f>SUM(O100+P100)</f>
        <v>253.42406499999998</v>
      </c>
      <c r="R100" s="44">
        <f t="shared" si="96"/>
        <v>253.42500000000001</v>
      </c>
      <c r="S100" s="44">
        <f t="shared" si="97"/>
        <v>50.685000000000002</v>
      </c>
      <c r="T100" s="65">
        <f t="shared" si="98"/>
        <v>304.11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43.15</v>
      </c>
      <c r="I101" s="64">
        <f t="shared" si="93"/>
        <v>10.79</v>
      </c>
      <c r="J101" s="64">
        <f>ROUND(0.13*0.95,2)</f>
        <v>0.12</v>
      </c>
      <c r="K101" s="100">
        <f>ROUND((H101+I101)*J101,2)</f>
        <v>6.47</v>
      </c>
      <c r="L101" s="64">
        <f t="shared" si="94"/>
        <v>1.4234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19.627659999999999</v>
      </c>
      <c r="P101" s="45">
        <f t="shared" si="79"/>
        <v>0.92</v>
      </c>
      <c r="Q101" s="64">
        <f>SUM(O101+P101)</f>
        <v>20.54766</v>
      </c>
      <c r="R101" s="64">
        <f t="shared" si="96"/>
        <v>20.55</v>
      </c>
      <c r="S101" s="64">
        <f t="shared" si="97"/>
        <v>4.1100000000000003</v>
      </c>
      <c r="T101" s="103">
        <f t="shared" si="98"/>
        <v>24.66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43.15</v>
      </c>
      <c r="I105" s="44">
        <f>ROUND(H105*$I$10,2)</f>
        <v>10.79</v>
      </c>
      <c r="J105" s="44">
        <f>ROUND(0.6*0.95,2)</f>
        <v>0.56999999999999995</v>
      </c>
      <c r="K105" s="43">
        <f t="shared" ref="K105:K112" si="100">ROUND((H105+I105)*J105,2)</f>
        <v>30.75</v>
      </c>
      <c r="L105" s="44">
        <f t="shared" ref="L105:L112" si="101">(K105*$L$10)</f>
        <v>6.7649999999999997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93.252734999999987</v>
      </c>
      <c r="P105" s="45">
        <f t="shared" si="79"/>
        <v>4.3600000000000003</v>
      </c>
      <c r="Q105" s="44">
        <f t="shared" ref="Q105:Q112" si="104">SUM(O105+P105)</f>
        <v>97.612734999999986</v>
      </c>
      <c r="R105" s="44">
        <f t="shared" ref="R105:R112" si="105">+T105-S105</f>
        <v>97.616666666666674</v>
      </c>
      <c r="S105" s="44">
        <f t="shared" ref="S105:S112" si="106">+T105/6</f>
        <v>19.523333333333333</v>
      </c>
      <c r="T105" s="65">
        <f t="shared" ref="T105:T112" si="107">ROUND(Q105*$T$10,2)</f>
        <v>117.14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43.15</v>
      </c>
      <c r="I106" s="44">
        <f t="shared" ref="I106:I112" si="109">ROUND(H106*$I$10,2)</f>
        <v>10.79</v>
      </c>
      <c r="J106" s="44">
        <f>ROUND((0.6*1.8)*0.95,2)</f>
        <v>1.03</v>
      </c>
      <c r="K106" s="43">
        <f t="shared" si="100"/>
        <v>55.56</v>
      </c>
      <c r="L106" s="44">
        <f t="shared" si="101"/>
        <v>12.2232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168.50226499999999</v>
      </c>
      <c r="P106" s="45">
        <f t="shared" si="79"/>
        <v>7.88</v>
      </c>
      <c r="Q106" s="44">
        <f t="shared" si="104"/>
        <v>176.38226499999999</v>
      </c>
      <c r="R106" s="44">
        <f t="shared" si="105"/>
        <v>176.38333333333333</v>
      </c>
      <c r="S106" s="44">
        <f t="shared" si="106"/>
        <v>35.276666666666664</v>
      </c>
      <c r="T106" s="65">
        <f t="shared" si="107"/>
        <v>211.66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43.15</v>
      </c>
      <c r="I107" s="44">
        <f t="shared" si="109"/>
        <v>10.79</v>
      </c>
      <c r="J107" s="44">
        <f>ROUND(0.9*0.95,2)</f>
        <v>0.86</v>
      </c>
      <c r="K107" s="43">
        <f t="shared" si="100"/>
        <v>46.39</v>
      </c>
      <c r="L107" s="44">
        <f t="shared" si="101"/>
        <v>10.2058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140.69133000000002</v>
      </c>
      <c r="P107" s="45">
        <f t="shared" si="79"/>
        <v>6.58</v>
      </c>
      <c r="Q107" s="44">
        <f t="shared" si="104"/>
        <v>147.27133000000003</v>
      </c>
      <c r="R107" s="44">
        <f t="shared" si="105"/>
        <v>147.27499999999998</v>
      </c>
      <c r="S107" s="44">
        <f t="shared" si="106"/>
        <v>29.454999999999998</v>
      </c>
      <c r="T107" s="65">
        <f t="shared" si="107"/>
        <v>176.73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43.15</v>
      </c>
      <c r="I108" s="44">
        <f t="shared" si="109"/>
        <v>10.79</v>
      </c>
      <c r="J108" s="44">
        <f>ROUND((0.9*1.8)*0.95,2)</f>
        <v>1.54</v>
      </c>
      <c r="K108" s="43">
        <f t="shared" si="100"/>
        <v>83.07</v>
      </c>
      <c r="L108" s="44">
        <f t="shared" si="101"/>
        <v>18.275399999999998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251.93506999999997</v>
      </c>
      <c r="P108" s="45">
        <f t="shared" si="79"/>
        <v>11.78</v>
      </c>
      <c r="Q108" s="44">
        <f t="shared" si="104"/>
        <v>263.71506999999997</v>
      </c>
      <c r="R108" s="44">
        <f t="shared" si="105"/>
        <v>263.71666666666664</v>
      </c>
      <c r="S108" s="44">
        <f t="shared" si="106"/>
        <v>52.743333333333332</v>
      </c>
      <c r="T108" s="65">
        <f t="shared" si="107"/>
        <v>316.45999999999998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43.15</v>
      </c>
      <c r="I109" s="44">
        <f t="shared" si="109"/>
        <v>10.79</v>
      </c>
      <c r="J109" s="44">
        <f>ROUND(1.2*0.95,2)</f>
        <v>1.1399999999999999</v>
      </c>
      <c r="K109" s="43">
        <f t="shared" si="100"/>
        <v>61.49</v>
      </c>
      <c r="L109" s="44">
        <f t="shared" si="101"/>
        <v>13.527800000000001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186.49327</v>
      </c>
      <c r="P109" s="45">
        <f t="shared" si="79"/>
        <v>8.7200000000000006</v>
      </c>
      <c r="Q109" s="44">
        <f t="shared" si="104"/>
        <v>195.21326999999999</v>
      </c>
      <c r="R109" s="44">
        <f t="shared" si="105"/>
        <v>195.21666666666667</v>
      </c>
      <c r="S109" s="44">
        <f t="shared" si="106"/>
        <v>39.043333333333329</v>
      </c>
      <c r="T109" s="65">
        <f t="shared" si="107"/>
        <v>234.26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43.15</v>
      </c>
      <c r="I110" s="44">
        <f t="shared" si="109"/>
        <v>10.79</v>
      </c>
      <c r="J110" s="44">
        <f>ROUND((1.2*1.8)*0.95,2)</f>
        <v>2.0499999999999998</v>
      </c>
      <c r="K110" s="43">
        <f t="shared" si="100"/>
        <v>110.58</v>
      </c>
      <c r="L110" s="44">
        <f t="shared" si="101"/>
        <v>24.3276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335.36787499999997</v>
      </c>
      <c r="P110" s="45">
        <f t="shared" si="79"/>
        <v>15.68</v>
      </c>
      <c r="Q110" s="44">
        <f t="shared" si="104"/>
        <v>351.04787499999998</v>
      </c>
      <c r="R110" s="44">
        <f t="shared" si="105"/>
        <v>351.05</v>
      </c>
      <c r="S110" s="44">
        <f t="shared" si="106"/>
        <v>70.209999999999994</v>
      </c>
      <c r="T110" s="65">
        <f t="shared" si="107"/>
        <v>421.26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43.15</v>
      </c>
      <c r="I111" s="44">
        <f t="shared" si="109"/>
        <v>10.79</v>
      </c>
      <c r="J111" s="44">
        <f>ROUND(0.4*0.95,2)</f>
        <v>0.38</v>
      </c>
      <c r="K111" s="43">
        <f t="shared" si="100"/>
        <v>20.5</v>
      </c>
      <c r="L111" s="44">
        <f t="shared" si="101"/>
        <v>4.51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62.168489999999998</v>
      </c>
      <c r="P111" s="45">
        <f t="shared" si="79"/>
        <v>2.91</v>
      </c>
      <c r="Q111" s="44">
        <f t="shared" si="104"/>
        <v>65.078490000000002</v>
      </c>
      <c r="R111" s="44">
        <f t="shared" si="105"/>
        <v>65.075000000000003</v>
      </c>
      <c r="S111" s="44">
        <f t="shared" si="106"/>
        <v>13.015000000000001</v>
      </c>
      <c r="T111" s="65">
        <f t="shared" si="107"/>
        <v>78.09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43.15</v>
      </c>
      <c r="I112" s="44">
        <f t="shared" si="109"/>
        <v>10.79</v>
      </c>
      <c r="J112" s="44">
        <f>ROUND((0.4*1.8)*0.95,2)</f>
        <v>0.68</v>
      </c>
      <c r="K112" s="43">
        <f t="shared" si="100"/>
        <v>36.68</v>
      </c>
      <c r="L112" s="44">
        <f t="shared" si="101"/>
        <v>8.0695999999999994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111.24374</v>
      </c>
      <c r="P112" s="45">
        <f t="shared" si="79"/>
        <v>5.2</v>
      </c>
      <c r="Q112" s="44">
        <f t="shared" si="104"/>
        <v>116.44374000000001</v>
      </c>
      <c r="R112" s="44">
        <f t="shared" si="105"/>
        <v>116.44166666666666</v>
      </c>
      <c r="S112" s="44">
        <f t="shared" si="106"/>
        <v>23.28833333333333</v>
      </c>
      <c r="T112" s="65">
        <f t="shared" si="107"/>
        <v>139.72999999999999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45.5</v>
      </c>
      <c r="I114" s="44">
        <f>ROUND(H114*$I$10,2)</f>
        <v>11.38</v>
      </c>
      <c r="J114" s="44">
        <f>ROUND(3.51*0.95,2)</f>
        <v>3.33</v>
      </c>
      <c r="K114" s="43">
        <f t="shared" ref="K114:K122" si="110">ROUND((H114+I114)*J114,2)</f>
        <v>189.41</v>
      </c>
      <c r="L114" s="44">
        <f t="shared" ref="L114:L122" si="111">(K114*$L$10)</f>
        <v>41.670200000000001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556.705915</v>
      </c>
      <c r="P114" s="45">
        <f t="shared" si="79"/>
        <v>25.47</v>
      </c>
      <c r="Q114" s="44">
        <f t="shared" ref="Q114:Q122" si="114">SUM(O114+P114)</f>
        <v>582.17591500000003</v>
      </c>
      <c r="R114" s="44">
        <f t="shared" ref="R114:R122" si="115">+T114-S114</f>
        <v>582.17499999999995</v>
      </c>
      <c r="S114" s="44">
        <f t="shared" ref="S114:S122" si="116">+T114/6</f>
        <v>116.435</v>
      </c>
      <c r="T114" s="65">
        <f t="shared" ref="T114:T122" si="117">ROUND(Q114*$T$10,2)</f>
        <v>698.61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45.5</v>
      </c>
      <c r="I115" s="44">
        <f t="shared" ref="I115:I122" si="119">ROUND(H115*$I$10,2)</f>
        <v>11.38</v>
      </c>
      <c r="J115" s="44">
        <f>ROUND((3.51*1.8)*0.95,2)</f>
        <v>6</v>
      </c>
      <c r="K115" s="43">
        <f t="shared" si="110"/>
        <v>341.28</v>
      </c>
      <c r="L115" s="44">
        <f t="shared" si="111"/>
        <v>75.081599999999995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1003.0746</v>
      </c>
      <c r="P115" s="45">
        <f t="shared" si="79"/>
        <v>45.9</v>
      </c>
      <c r="Q115" s="44">
        <f t="shared" si="114"/>
        <v>1048.9746</v>
      </c>
      <c r="R115" s="44">
        <f t="shared" si="115"/>
        <v>1048.9749999999999</v>
      </c>
      <c r="S115" s="44">
        <f t="shared" si="116"/>
        <v>209.79499999999999</v>
      </c>
      <c r="T115" s="65">
        <f>ROUND(Q115*$T$10,2)</f>
        <v>1258.77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45.5</v>
      </c>
      <c r="I116" s="44">
        <f t="shared" si="119"/>
        <v>11.38</v>
      </c>
      <c r="J116" s="44">
        <f>ROUND(5.38*0.95,2)</f>
        <v>5.1100000000000003</v>
      </c>
      <c r="K116" s="43">
        <f t="shared" si="110"/>
        <v>290.66000000000003</v>
      </c>
      <c r="L116" s="44">
        <f t="shared" si="111"/>
        <v>63.945200000000007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854.28910499999995</v>
      </c>
      <c r="P116" s="45">
        <f t="shared" si="79"/>
        <v>39.090000000000003</v>
      </c>
      <c r="Q116" s="44">
        <f t="shared" si="114"/>
        <v>893.37910499999998</v>
      </c>
      <c r="R116" s="44">
        <f t="shared" si="115"/>
        <v>893.375</v>
      </c>
      <c r="S116" s="44">
        <f t="shared" si="116"/>
        <v>178.67499999999998</v>
      </c>
      <c r="T116" s="65">
        <f t="shared" si="117"/>
        <v>1072.05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45.5</v>
      </c>
      <c r="I117" s="44">
        <f t="shared" si="119"/>
        <v>11.38</v>
      </c>
      <c r="J117" s="44">
        <f>ROUND((5.38*1.8)*0.95,2)</f>
        <v>9.1999999999999993</v>
      </c>
      <c r="K117" s="43">
        <f t="shared" si="110"/>
        <v>523.29999999999995</v>
      </c>
      <c r="L117" s="44">
        <f t="shared" si="111"/>
        <v>115.12599999999999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1538.0525999999998</v>
      </c>
      <c r="P117" s="45">
        <f t="shared" si="79"/>
        <v>70.38</v>
      </c>
      <c r="Q117" s="44">
        <f t="shared" si="114"/>
        <v>1608.4325999999996</v>
      </c>
      <c r="R117" s="44">
        <f t="shared" si="115"/>
        <v>1608.4333333333332</v>
      </c>
      <c r="S117" s="44">
        <f t="shared" si="116"/>
        <v>321.68666666666667</v>
      </c>
      <c r="T117" s="65">
        <f t="shared" si="117"/>
        <v>1930.12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45.5</v>
      </c>
      <c r="I118" s="44">
        <f t="shared" si="119"/>
        <v>11.38</v>
      </c>
      <c r="J118" s="44">
        <f>ROUND(7.02*0.95,2)</f>
        <v>6.67</v>
      </c>
      <c r="K118" s="43">
        <f t="shared" si="110"/>
        <v>379.39</v>
      </c>
      <c r="L118" s="44">
        <f t="shared" si="111"/>
        <v>83.465800000000002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1115.0850849999999</v>
      </c>
      <c r="P118" s="45">
        <f t="shared" si="79"/>
        <v>51.03</v>
      </c>
      <c r="Q118" s="44">
        <f t="shared" si="114"/>
        <v>1166.1150849999999</v>
      </c>
      <c r="R118" s="44">
        <f t="shared" si="115"/>
        <v>1166.1166666666666</v>
      </c>
      <c r="S118" s="44">
        <f t="shared" si="116"/>
        <v>233.22333333333333</v>
      </c>
      <c r="T118" s="65">
        <f t="shared" si="117"/>
        <v>1399.34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45.5</v>
      </c>
      <c r="I119" s="44">
        <f t="shared" si="119"/>
        <v>11.38</v>
      </c>
      <c r="J119" s="44">
        <f>ROUND((7.02*1.8)*0.95,2)</f>
        <v>12</v>
      </c>
      <c r="K119" s="43">
        <f t="shared" si="110"/>
        <v>682.56</v>
      </c>
      <c r="L119" s="44">
        <f t="shared" si="111"/>
        <v>150.16319999999999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2006.1492000000001</v>
      </c>
      <c r="P119" s="45">
        <f t="shared" si="79"/>
        <v>91.8</v>
      </c>
      <c r="Q119" s="44">
        <f t="shared" si="114"/>
        <v>2097.9492</v>
      </c>
      <c r="R119" s="44">
        <f t="shared" si="115"/>
        <v>2097.9499999999998</v>
      </c>
      <c r="S119" s="44">
        <f t="shared" si="116"/>
        <v>419.59</v>
      </c>
      <c r="T119" s="65">
        <f t="shared" si="117"/>
        <v>2517.54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43.15</v>
      </c>
      <c r="I120" s="44">
        <f t="shared" si="119"/>
        <v>10.79</v>
      </c>
      <c r="J120" s="44">
        <f>ROUND(2.2*0.95,2)</f>
        <v>2.09</v>
      </c>
      <c r="K120" s="43">
        <f t="shared" si="110"/>
        <v>112.73</v>
      </c>
      <c r="L120" s="44">
        <f t="shared" si="111"/>
        <v>24.800599999999999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341.90229499999998</v>
      </c>
      <c r="P120" s="45">
        <f t="shared" si="79"/>
        <v>15.99</v>
      </c>
      <c r="Q120" s="44">
        <f t="shared" si="114"/>
        <v>357.89229499999999</v>
      </c>
      <c r="R120" s="44">
        <f t="shared" si="115"/>
        <v>357.89166666666671</v>
      </c>
      <c r="S120" s="44">
        <f t="shared" si="116"/>
        <v>71.578333333333333</v>
      </c>
      <c r="T120" s="65">
        <f t="shared" si="117"/>
        <v>429.47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43.15</v>
      </c>
      <c r="I121" s="44">
        <f t="shared" si="119"/>
        <v>10.79</v>
      </c>
      <c r="J121" s="44">
        <f>ROUND((2.2*1.8)*0.95,2)</f>
        <v>3.76</v>
      </c>
      <c r="K121" s="43">
        <f t="shared" si="110"/>
        <v>202.81</v>
      </c>
      <c r="L121" s="44">
        <f t="shared" si="111"/>
        <v>44.618200000000002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615.10167999999987</v>
      </c>
      <c r="P121" s="45">
        <f t="shared" si="79"/>
        <v>28.76</v>
      </c>
      <c r="Q121" s="44">
        <f t="shared" si="114"/>
        <v>643.86167999999986</v>
      </c>
      <c r="R121" s="44">
        <f t="shared" si="115"/>
        <v>643.85833333333335</v>
      </c>
      <c r="S121" s="44">
        <f t="shared" si="116"/>
        <v>128.77166666666668</v>
      </c>
      <c r="T121" s="65">
        <f t="shared" si="117"/>
        <v>772.63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45.5</v>
      </c>
      <c r="I122" s="44">
        <f t="shared" si="119"/>
        <v>11.38</v>
      </c>
      <c r="J122" s="44">
        <f>ROUND(4.32*0.95,2)</f>
        <v>4.0999999999999996</v>
      </c>
      <c r="K122" s="43">
        <f t="shared" si="110"/>
        <v>233.21</v>
      </c>
      <c r="L122" s="44">
        <f t="shared" si="111"/>
        <v>51.306200000000004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685.43674999999996</v>
      </c>
      <c r="P122" s="45">
        <f t="shared" si="79"/>
        <v>31.37</v>
      </c>
      <c r="Q122" s="44">
        <f t="shared" si="114"/>
        <v>716.80674999999997</v>
      </c>
      <c r="R122" s="44">
        <f t="shared" si="115"/>
        <v>716.80833333333328</v>
      </c>
      <c r="S122" s="44">
        <f t="shared" si="116"/>
        <v>143.36166666666665</v>
      </c>
      <c r="T122" s="65">
        <f t="shared" si="117"/>
        <v>860.17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45.5</v>
      </c>
      <c r="I126" s="234">
        <f t="shared" ref="I126:I131" si="120">ROUND(H126*$I$10,2)</f>
        <v>11.38</v>
      </c>
      <c r="J126" s="44">
        <f>ROUND(13*0.95,2)</f>
        <v>12.35</v>
      </c>
      <c r="K126" s="235">
        <f t="shared" ref="K126:K131" si="121">ROUND((H126+I126)*J126,2)</f>
        <v>702.47</v>
      </c>
      <c r="L126" s="234">
        <f t="shared" ref="L126:L131" si="122">(K126*$L$10)</f>
        <v>154.54340000000002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2064.6643249999997</v>
      </c>
      <c r="P126" s="236">
        <f t="shared" si="79"/>
        <v>94.48</v>
      </c>
      <c r="Q126" s="234">
        <f t="shared" ref="Q126:Q131" si="125">SUM(O126+P126)</f>
        <v>2159.1443249999998</v>
      </c>
      <c r="R126" s="234">
        <f t="shared" ref="R126:R131" si="126">+T126-S126</f>
        <v>2159.1416666666664</v>
      </c>
      <c r="S126" s="234">
        <f t="shared" ref="S126:S131" si="127">+T126/6</f>
        <v>431.82833333333332</v>
      </c>
      <c r="T126" s="237">
        <f t="shared" ref="T126:T131" si="128">ROUND(Q126*$T$10,2)</f>
        <v>2590.9699999999998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45.5</v>
      </c>
      <c r="I127" s="234">
        <f t="shared" si="120"/>
        <v>11.38</v>
      </c>
      <c r="J127" s="44">
        <f>ROUND((13*1.95)*0.95,2)</f>
        <v>24.08</v>
      </c>
      <c r="K127" s="235">
        <f t="shared" si="121"/>
        <v>1369.67</v>
      </c>
      <c r="L127" s="234">
        <f t="shared" si="122"/>
        <v>301.32740000000001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4025.6722399999999</v>
      </c>
      <c r="P127" s="236">
        <f t="shared" si="79"/>
        <v>184.21</v>
      </c>
      <c r="Q127" s="234">
        <f t="shared" si="125"/>
        <v>4209.8822399999999</v>
      </c>
      <c r="R127" s="234">
        <f t="shared" si="126"/>
        <v>4209.8833333333332</v>
      </c>
      <c r="S127" s="234">
        <f t="shared" si="127"/>
        <v>841.97666666666657</v>
      </c>
      <c r="T127" s="237">
        <f t="shared" si="128"/>
        <v>5051.8599999999997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45.5</v>
      </c>
      <c r="I128" s="234">
        <f t="shared" si="120"/>
        <v>11.38</v>
      </c>
      <c r="J128" s="44">
        <f>ROUND(19.5*0.95,2)</f>
        <v>18.53</v>
      </c>
      <c r="K128" s="235">
        <f t="shared" si="121"/>
        <v>1053.99</v>
      </c>
      <c r="L128" s="234">
        <f t="shared" si="122"/>
        <v>231.87780000000001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3097.8331149999999</v>
      </c>
      <c r="P128" s="236">
        <f t="shared" si="79"/>
        <v>141.75</v>
      </c>
      <c r="Q128" s="234">
        <f t="shared" si="125"/>
        <v>3239.5831149999999</v>
      </c>
      <c r="R128" s="234">
        <f t="shared" si="126"/>
        <v>3239.5833333333335</v>
      </c>
      <c r="S128" s="234">
        <f t="shared" si="127"/>
        <v>647.91666666666663</v>
      </c>
      <c r="T128" s="237">
        <f t="shared" si="128"/>
        <v>3887.5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45.5</v>
      </c>
      <c r="I129" s="234">
        <f t="shared" si="120"/>
        <v>11.38</v>
      </c>
      <c r="J129" s="44">
        <f>ROUND((19.5*1.95)*0.95,2)</f>
        <v>36.119999999999997</v>
      </c>
      <c r="K129" s="235">
        <f t="shared" si="121"/>
        <v>2054.5100000000002</v>
      </c>
      <c r="L129" s="234">
        <f t="shared" si="122"/>
        <v>451.99220000000003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6038.5144600000003</v>
      </c>
      <c r="P129" s="236">
        <f t="shared" si="79"/>
        <v>276.32</v>
      </c>
      <c r="Q129" s="234">
        <f t="shared" si="125"/>
        <v>6314.83446</v>
      </c>
      <c r="R129" s="234">
        <f t="shared" si="126"/>
        <v>6314.8333333333339</v>
      </c>
      <c r="S129" s="234">
        <f t="shared" si="127"/>
        <v>1262.9666666666667</v>
      </c>
      <c r="T129" s="237">
        <f t="shared" si="128"/>
        <v>7577.8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45.5</v>
      </c>
      <c r="I130" s="234">
        <f t="shared" si="120"/>
        <v>11.38</v>
      </c>
      <c r="J130" s="44">
        <f>ROUND(26*0.95,2)</f>
        <v>24.7</v>
      </c>
      <c r="K130" s="235">
        <f t="shared" si="121"/>
        <v>1404.94</v>
      </c>
      <c r="L130" s="234">
        <f t="shared" si="122"/>
        <v>309.08680000000004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4129.3286499999995</v>
      </c>
      <c r="P130" s="236">
        <f t="shared" si="79"/>
        <v>188.96</v>
      </c>
      <c r="Q130" s="234">
        <f t="shared" si="125"/>
        <v>4318.2886499999995</v>
      </c>
      <c r="R130" s="234">
        <f t="shared" si="126"/>
        <v>4318.2916666666661</v>
      </c>
      <c r="S130" s="234">
        <f t="shared" si="127"/>
        <v>863.6583333333333</v>
      </c>
      <c r="T130" s="237">
        <f t="shared" si="128"/>
        <v>5181.95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45.5</v>
      </c>
      <c r="I131" s="234">
        <f t="shared" si="120"/>
        <v>11.38</v>
      </c>
      <c r="J131" s="44">
        <f>ROUND((26*1.95)*0.95,2)</f>
        <v>48.17</v>
      </c>
      <c r="K131" s="235">
        <f t="shared" si="121"/>
        <v>2739.91</v>
      </c>
      <c r="L131" s="234">
        <f t="shared" si="122"/>
        <v>602.78019999999992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8053.0177349999994</v>
      </c>
      <c r="P131" s="236">
        <f t="shared" si="79"/>
        <v>368.5</v>
      </c>
      <c r="Q131" s="234">
        <f t="shared" si="125"/>
        <v>8421.5177349999994</v>
      </c>
      <c r="R131" s="234">
        <f t="shared" si="126"/>
        <v>8421.5166666666664</v>
      </c>
      <c r="S131" s="234">
        <f t="shared" si="127"/>
        <v>1684.3033333333333</v>
      </c>
      <c r="T131" s="237">
        <f t="shared" si="128"/>
        <v>10105.82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45.5</v>
      </c>
      <c r="I133" s="234">
        <f t="shared" ref="I133:I138" si="131">ROUND(H133*$I$10,2)</f>
        <v>11.38</v>
      </c>
      <c r="J133" s="44">
        <f>ROUND(13.5*0.95,2)</f>
        <v>12.83</v>
      </c>
      <c r="K133" s="235">
        <f t="shared" ref="K133:K138" si="132">ROUND((H133+I133)*J133,2)</f>
        <v>729.77</v>
      </c>
      <c r="L133" s="234">
        <f t="shared" ref="L133:L138" si="133">(K133*$L$10)</f>
        <v>160.54939999999999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2144.907365</v>
      </c>
      <c r="P133" s="236">
        <f t="shared" si="79"/>
        <v>98.15</v>
      </c>
      <c r="Q133" s="234">
        <f t="shared" ref="Q133:Q138" si="136">SUM(O133+P133)</f>
        <v>2243.0573650000001</v>
      </c>
      <c r="R133" s="234">
        <f t="shared" ref="R133:R138" si="137">+T133-S133</f>
        <v>2243.0583333333334</v>
      </c>
      <c r="S133" s="234">
        <f t="shared" ref="S133:S138" si="138">+T133/6</f>
        <v>448.61166666666668</v>
      </c>
      <c r="T133" s="237">
        <f t="shared" ref="T133:T138" si="139">ROUND(Q133*$T$10,2)</f>
        <v>2691.67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45.5</v>
      </c>
      <c r="I134" s="234">
        <f t="shared" si="131"/>
        <v>11.38</v>
      </c>
      <c r="J134" s="44">
        <f>ROUND((13.5*1.95)*0.95,2)</f>
        <v>25.01</v>
      </c>
      <c r="K134" s="235">
        <f t="shared" si="132"/>
        <v>1422.57</v>
      </c>
      <c r="L134" s="234">
        <f t="shared" si="133"/>
        <v>312.96539999999999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4181.1507550000006</v>
      </c>
      <c r="P134" s="236">
        <f t="shared" si="79"/>
        <v>191.33</v>
      </c>
      <c r="Q134" s="234">
        <f t="shared" si="136"/>
        <v>4372.4807550000005</v>
      </c>
      <c r="R134" s="234">
        <f t="shared" si="137"/>
        <v>4372.4833333333327</v>
      </c>
      <c r="S134" s="234">
        <f t="shared" si="138"/>
        <v>874.49666666666656</v>
      </c>
      <c r="T134" s="237">
        <f t="shared" si="139"/>
        <v>5246.98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45.5</v>
      </c>
      <c r="I135" s="234">
        <f t="shared" si="131"/>
        <v>11.38</v>
      </c>
      <c r="J135" s="44">
        <f>ROUND(20.28*0.95,2)</f>
        <v>19.27</v>
      </c>
      <c r="K135" s="235">
        <f t="shared" si="132"/>
        <v>1096.08</v>
      </c>
      <c r="L135" s="234">
        <f t="shared" si="133"/>
        <v>241.13759999999999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3221.5441850000002</v>
      </c>
      <c r="P135" s="236">
        <f t="shared" si="79"/>
        <v>147.41999999999999</v>
      </c>
      <c r="Q135" s="234">
        <f t="shared" si="136"/>
        <v>3368.9641850000003</v>
      </c>
      <c r="R135" s="234">
        <f t="shared" si="137"/>
        <v>3368.9666666666667</v>
      </c>
      <c r="S135" s="234">
        <f t="shared" si="138"/>
        <v>673.79333333333341</v>
      </c>
      <c r="T135" s="237">
        <f t="shared" si="139"/>
        <v>4042.76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45.5</v>
      </c>
      <c r="I136" s="234">
        <f t="shared" si="131"/>
        <v>11.38</v>
      </c>
      <c r="J136" s="44">
        <f>ROUND((20.28*1.95)*0.95,2)</f>
        <v>37.57</v>
      </c>
      <c r="K136" s="235">
        <f t="shared" si="132"/>
        <v>2136.98</v>
      </c>
      <c r="L136" s="234">
        <f t="shared" si="133"/>
        <v>470.13560000000001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6280.9168349999991</v>
      </c>
      <c r="P136" s="236">
        <f t="shared" si="79"/>
        <v>287.41000000000003</v>
      </c>
      <c r="Q136" s="234">
        <f t="shared" si="136"/>
        <v>6568.3268349999989</v>
      </c>
      <c r="R136" s="234">
        <f t="shared" si="137"/>
        <v>6568.3249999999998</v>
      </c>
      <c r="S136" s="234">
        <f t="shared" si="138"/>
        <v>1313.665</v>
      </c>
      <c r="T136" s="237">
        <f t="shared" si="139"/>
        <v>7881.99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45.5</v>
      </c>
      <c r="I137" s="234">
        <f t="shared" si="131"/>
        <v>11.38</v>
      </c>
      <c r="J137" s="44">
        <f>ROUND(27*0.95,2)</f>
        <v>25.65</v>
      </c>
      <c r="K137" s="235">
        <f t="shared" si="132"/>
        <v>1458.97</v>
      </c>
      <c r="L137" s="234">
        <f t="shared" si="133"/>
        <v>320.97340000000003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4288.1414750000004</v>
      </c>
      <c r="P137" s="236">
        <f t="shared" si="79"/>
        <v>196.22</v>
      </c>
      <c r="Q137" s="234">
        <f t="shared" si="136"/>
        <v>4484.3614750000006</v>
      </c>
      <c r="R137" s="234">
        <f t="shared" si="137"/>
        <v>4484.3583333333327</v>
      </c>
      <c r="S137" s="234">
        <f t="shared" si="138"/>
        <v>896.87166666666656</v>
      </c>
      <c r="T137" s="237">
        <f t="shared" si="139"/>
        <v>5381.23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45.5</v>
      </c>
      <c r="I138" s="234">
        <f t="shared" si="131"/>
        <v>11.38</v>
      </c>
      <c r="J138" s="44">
        <f>ROUND((27*1.95)*0.95,2)</f>
        <v>50.02</v>
      </c>
      <c r="K138" s="235">
        <f t="shared" si="132"/>
        <v>2845.14</v>
      </c>
      <c r="L138" s="234">
        <f t="shared" si="133"/>
        <v>625.93079999999998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8362.3015100000011</v>
      </c>
      <c r="P138" s="236">
        <f t="shared" si="79"/>
        <v>382.65</v>
      </c>
      <c r="Q138" s="234">
        <f t="shared" si="136"/>
        <v>8744.9515100000008</v>
      </c>
      <c r="R138" s="234">
        <f t="shared" si="137"/>
        <v>8744.9500000000007</v>
      </c>
      <c r="S138" s="234">
        <f t="shared" si="138"/>
        <v>1748.99</v>
      </c>
      <c r="T138" s="237">
        <f t="shared" si="139"/>
        <v>10493.94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45.5</v>
      </c>
      <c r="I140" s="234">
        <f t="shared" ref="I140:I145" si="141">ROUND(H140*$I$10,2)</f>
        <v>11.38</v>
      </c>
      <c r="J140" s="44">
        <f>ROUND(10.8*0.95,2)</f>
        <v>10.26</v>
      </c>
      <c r="K140" s="235">
        <f t="shared" ref="K140:K145" si="142">ROUND((H140+I140)*J140,2)</f>
        <v>583.59</v>
      </c>
      <c r="L140" s="234">
        <f t="shared" ref="L140:L145" si="143">(K140*$L$10)</f>
        <v>128.38980000000001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1715.2590299999999</v>
      </c>
      <c r="P140" s="236">
        <f t="shared" si="79"/>
        <v>78.489999999999995</v>
      </c>
      <c r="Q140" s="234">
        <f t="shared" ref="Q140:Q145" si="146">SUM(O140+P140)</f>
        <v>1793.7490299999999</v>
      </c>
      <c r="R140" s="234">
        <f t="shared" ref="R140:R145" si="147">+T140-S140</f>
        <v>1793.75</v>
      </c>
      <c r="S140" s="234">
        <f t="shared" ref="S140:S145" si="148">+T140/6</f>
        <v>358.75</v>
      </c>
      <c r="T140" s="237">
        <f t="shared" ref="T140:T145" si="149">ROUND(Q140*$T$10,2)</f>
        <v>2152.5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45.5</v>
      </c>
      <c r="I141" s="234">
        <f t="shared" si="141"/>
        <v>11.38</v>
      </c>
      <c r="J141" s="44">
        <f>ROUND((10.8*1.95)*0.95,2)</f>
        <v>20.010000000000002</v>
      </c>
      <c r="K141" s="235">
        <f t="shared" si="142"/>
        <v>1138.17</v>
      </c>
      <c r="L141" s="234">
        <f t="shared" si="143"/>
        <v>250.3974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3345.2552550000005</v>
      </c>
      <c r="P141" s="236">
        <f t="shared" si="79"/>
        <v>153.08000000000001</v>
      </c>
      <c r="Q141" s="234">
        <f t="shared" si="146"/>
        <v>3498.3352550000004</v>
      </c>
      <c r="R141" s="234">
        <f t="shared" si="147"/>
        <v>3498.3333333333335</v>
      </c>
      <c r="S141" s="234">
        <f t="shared" si="148"/>
        <v>699.66666666666663</v>
      </c>
      <c r="T141" s="237">
        <f t="shared" si="149"/>
        <v>4198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45.5</v>
      </c>
      <c r="I142" s="234">
        <f t="shared" si="141"/>
        <v>11.38</v>
      </c>
      <c r="J142" s="44">
        <f>ROUND(16.22*0.95,2)</f>
        <v>15.41</v>
      </c>
      <c r="K142" s="235">
        <f t="shared" si="142"/>
        <v>876.52</v>
      </c>
      <c r="L142" s="234">
        <f t="shared" si="143"/>
        <v>192.83439999999999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2576.228955</v>
      </c>
      <c r="P142" s="236">
        <f t="shared" si="79"/>
        <v>117.89</v>
      </c>
      <c r="Q142" s="234">
        <f t="shared" si="146"/>
        <v>2694.1189549999999</v>
      </c>
      <c r="R142" s="234">
        <f t="shared" si="147"/>
        <v>2694.1166666666668</v>
      </c>
      <c r="S142" s="234">
        <f t="shared" si="148"/>
        <v>538.82333333333338</v>
      </c>
      <c r="T142" s="237">
        <f t="shared" si="149"/>
        <v>3232.94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45.5</v>
      </c>
      <c r="I143" s="234">
        <f t="shared" si="141"/>
        <v>11.38</v>
      </c>
      <c r="J143" s="44">
        <f>ROUND((16.22*1.95)*0.95,2)</f>
        <v>30.05</v>
      </c>
      <c r="K143" s="235">
        <f t="shared" si="142"/>
        <v>1709.24</v>
      </c>
      <c r="L143" s="234">
        <f t="shared" si="143"/>
        <v>376.03280000000001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5023.7270750000007</v>
      </c>
      <c r="P143" s="236">
        <f t="shared" si="79"/>
        <v>229.88</v>
      </c>
      <c r="Q143" s="234">
        <f t="shared" si="146"/>
        <v>5253.6070750000008</v>
      </c>
      <c r="R143" s="234">
        <f t="shared" si="147"/>
        <v>5253.6083333333336</v>
      </c>
      <c r="S143" s="234">
        <f t="shared" si="148"/>
        <v>1050.7216666666666</v>
      </c>
      <c r="T143" s="237">
        <f t="shared" si="149"/>
        <v>6304.33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45.5</v>
      </c>
      <c r="I144" s="234">
        <f t="shared" si="141"/>
        <v>11.38</v>
      </c>
      <c r="J144" s="44">
        <f>ROUND(21.57*0.95,2)</f>
        <v>20.49</v>
      </c>
      <c r="K144" s="235">
        <f t="shared" si="142"/>
        <v>1165.47</v>
      </c>
      <c r="L144" s="234">
        <f t="shared" si="143"/>
        <v>256.40340000000003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3425.4982949999994</v>
      </c>
      <c r="P144" s="236">
        <f t="shared" si="79"/>
        <v>156.75</v>
      </c>
      <c r="Q144" s="234">
        <f t="shared" si="146"/>
        <v>3582.2482949999994</v>
      </c>
      <c r="R144" s="234">
        <f t="shared" si="147"/>
        <v>3582.25</v>
      </c>
      <c r="S144" s="234">
        <f t="shared" si="148"/>
        <v>716.44999999999993</v>
      </c>
      <c r="T144" s="237">
        <f t="shared" si="149"/>
        <v>4298.7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45.5</v>
      </c>
      <c r="I145" s="234">
        <f t="shared" si="141"/>
        <v>11.38</v>
      </c>
      <c r="J145" s="44">
        <f>ROUND((21.57*1.95)*0.95,2)</f>
        <v>39.96</v>
      </c>
      <c r="K145" s="235">
        <f t="shared" si="142"/>
        <v>2272.92</v>
      </c>
      <c r="L145" s="234">
        <f t="shared" si="143"/>
        <v>500.04240000000004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6680.4709800000001</v>
      </c>
      <c r="P145" s="236">
        <f t="shared" si="79"/>
        <v>305.69</v>
      </c>
      <c r="Q145" s="234">
        <f t="shared" si="146"/>
        <v>6986.1609799999997</v>
      </c>
      <c r="R145" s="234">
        <f t="shared" si="147"/>
        <v>6986.1583333333328</v>
      </c>
      <c r="S145" s="234">
        <f t="shared" si="148"/>
        <v>1397.2316666666666</v>
      </c>
      <c r="T145" s="237">
        <f t="shared" si="149"/>
        <v>8383.39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45.5</v>
      </c>
      <c r="I147" s="234">
        <f t="shared" ref="I147:I154" si="151">ROUND(H147*$I$10,2)</f>
        <v>11.38</v>
      </c>
      <c r="J147" s="44">
        <f>ROUND(11.2*0.95,2)</f>
        <v>10.64</v>
      </c>
      <c r="K147" s="235">
        <f t="shared" ref="K147:K154" si="152">ROUND((H147+I147)*J147,2)</f>
        <v>605.20000000000005</v>
      </c>
      <c r="L147" s="234">
        <f t="shared" ref="L147:L154" si="153">(K147*$L$10)</f>
        <v>133.14400000000001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1778.78172</v>
      </c>
      <c r="P147" s="236">
        <f t="shared" si="79"/>
        <v>81.400000000000006</v>
      </c>
      <c r="Q147" s="234">
        <f t="shared" ref="Q147:Q154" si="156">SUM(O147+P147)</f>
        <v>1860.18172</v>
      </c>
      <c r="R147" s="234">
        <f t="shared" ref="R147:R154" si="157">+T147-S147</f>
        <v>1860.1833333333332</v>
      </c>
      <c r="S147" s="234">
        <f t="shared" ref="S147:S154" si="158">+T147/6</f>
        <v>372.03666666666663</v>
      </c>
      <c r="T147" s="237">
        <f t="shared" ref="T147:T154" si="159">ROUND(Q147*$T$10,2)</f>
        <v>2232.2199999999998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45.5</v>
      </c>
      <c r="I148" s="234">
        <f t="shared" si="151"/>
        <v>11.38</v>
      </c>
      <c r="J148" s="44">
        <f>ROUND((11.2*1.95)*0.95,2)</f>
        <v>20.75</v>
      </c>
      <c r="K148" s="235">
        <f t="shared" si="152"/>
        <v>1180.26</v>
      </c>
      <c r="L148" s="234">
        <f t="shared" si="153"/>
        <v>259.65719999999999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3468.9663249999999</v>
      </c>
      <c r="P148" s="236">
        <f t="shared" si="79"/>
        <v>158.74</v>
      </c>
      <c r="Q148" s="234">
        <f t="shared" si="156"/>
        <v>3627.7063250000001</v>
      </c>
      <c r="R148" s="234">
        <f t="shared" si="157"/>
        <v>3627.7083333333335</v>
      </c>
      <c r="S148" s="234">
        <f t="shared" si="158"/>
        <v>725.54166666666663</v>
      </c>
      <c r="T148" s="237">
        <f t="shared" si="159"/>
        <v>4353.25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45.5</v>
      </c>
      <c r="I149" s="234">
        <f t="shared" si="151"/>
        <v>11.38</v>
      </c>
      <c r="J149" s="44">
        <f>ROUND(16.82*0.95,2)</f>
        <v>15.98</v>
      </c>
      <c r="K149" s="235">
        <f t="shared" si="152"/>
        <v>908.94</v>
      </c>
      <c r="L149" s="234">
        <f t="shared" si="153"/>
        <v>199.96680000000001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2671.5190900000002</v>
      </c>
      <c r="P149" s="236">
        <f t="shared" si="79"/>
        <v>122.25</v>
      </c>
      <c r="Q149" s="234">
        <f t="shared" si="156"/>
        <v>2793.7690900000002</v>
      </c>
      <c r="R149" s="234">
        <f t="shared" si="157"/>
        <v>2793.7666666666664</v>
      </c>
      <c r="S149" s="234">
        <f t="shared" si="158"/>
        <v>558.75333333333333</v>
      </c>
      <c r="T149" s="237">
        <f t="shared" si="159"/>
        <v>3352.52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45.5</v>
      </c>
      <c r="I150" s="234">
        <f t="shared" si="151"/>
        <v>11.38</v>
      </c>
      <c r="J150" s="44">
        <f>ROUND((16.82*1.95)*0.95,2)</f>
        <v>31.16</v>
      </c>
      <c r="K150" s="235">
        <f t="shared" si="152"/>
        <v>1772.38</v>
      </c>
      <c r="L150" s="234">
        <f t="shared" si="153"/>
        <v>389.92360000000002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5209.2997800000003</v>
      </c>
      <c r="P150" s="236">
        <f t="shared" si="79"/>
        <v>238.37</v>
      </c>
      <c r="Q150" s="234">
        <f t="shared" si="156"/>
        <v>5447.6697800000002</v>
      </c>
      <c r="R150" s="234">
        <f t="shared" si="157"/>
        <v>5447.6666666666661</v>
      </c>
      <c r="S150" s="234">
        <f t="shared" si="158"/>
        <v>1089.5333333333333</v>
      </c>
      <c r="T150" s="237">
        <f t="shared" si="159"/>
        <v>6537.2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45.5</v>
      </c>
      <c r="I151" s="234">
        <f t="shared" si="151"/>
        <v>11.38</v>
      </c>
      <c r="J151" s="44">
        <f>ROUND(22.38*0.95,2)</f>
        <v>21.26</v>
      </c>
      <c r="K151" s="235">
        <f t="shared" si="152"/>
        <v>1209.27</v>
      </c>
      <c r="L151" s="234">
        <f t="shared" si="153"/>
        <v>266.0394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3554.2291299999997</v>
      </c>
      <c r="P151" s="236">
        <f t="shared" ref="P151:P224" si="160">ROUND(J151*$P$10,2)</f>
        <v>162.63999999999999</v>
      </c>
      <c r="Q151" s="234">
        <f t="shared" si="156"/>
        <v>3716.8691299999996</v>
      </c>
      <c r="R151" s="234">
        <f t="shared" si="157"/>
        <v>3716.8666666666663</v>
      </c>
      <c r="S151" s="234">
        <f t="shared" si="158"/>
        <v>743.37333333333333</v>
      </c>
      <c r="T151" s="237">
        <f t="shared" si="159"/>
        <v>4460.24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45.5</v>
      </c>
      <c r="I152" s="234">
        <f t="shared" si="151"/>
        <v>11.38</v>
      </c>
      <c r="J152" s="44">
        <f>ROUND((22.38*1.95)*0.95,2)</f>
        <v>41.46</v>
      </c>
      <c r="K152" s="235">
        <f t="shared" si="152"/>
        <v>2358.2399999999998</v>
      </c>
      <c r="L152" s="234">
        <f t="shared" si="153"/>
        <v>518.81279999999992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6931.23963</v>
      </c>
      <c r="P152" s="236">
        <f t="shared" si="160"/>
        <v>317.17</v>
      </c>
      <c r="Q152" s="234">
        <f t="shared" si="156"/>
        <v>7248.4096300000001</v>
      </c>
      <c r="R152" s="234">
        <f t="shared" si="157"/>
        <v>7248.4083333333338</v>
      </c>
      <c r="S152" s="234">
        <f t="shared" si="158"/>
        <v>1449.6816666666666</v>
      </c>
      <c r="T152" s="237">
        <f t="shared" si="159"/>
        <v>8698.09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47.86</v>
      </c>
      <c r="I153" s="234">
        <f t="shared" si="151"/>
        <v>11.97</v>
      </c>
      <c r="J153" s="44">
        <f>ROUND(6.7*0.95,2)</f>
        <v>6.37</v>
      </c>
      <c r="K153" s="235">
        <f t="shared" si="152"/>
        <v>381.12</v>
      </c>
      <c r="L153" s="234">
        <f t="shared" si="153"/>
        <v>83.846400000000003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1087.8600349999999</v>
      </c>
      <c r="P153" s="236">
        <f t="shared" si="160"/>
        <v>48.73</v>
      </c>
      <c r="Q153" s="234">
        <f t="shared" si="156"/>
        <v>1136.5900349999999</v>
      </c>
      <c r="R153" s="234">
        <f t="shared" si="157"/>
        <v>1136.5916666666667</v>
      </c>
      <c r="S153" s="234">
        <f t="shared" si="158"/>
        <v>227.31833333333336</v>
      </c>
      <c r="T153" s="237">
        <f t="shared" si="159"/>
        <v>1363.91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47.86</v>
      </c>
      <c r="I154" s="234">
        <f t="shared" si="151"/>
        <v>11.97</v>
      </c>
      <c r="J154" s="44">
        <f>ROUND((6.7*1.8)*0.95,2)</f>
        <v>11.46</v>
      </c>
      <c r="K154" s="235">
        <f t="shared" si="152"/>
        <v>685.65</v>
      </c>
      <c r="L154" s="234">
        <f t="shared" si="153"/>
        <v>150.84299999999999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1957.11483</v>
      </c>
      <c r="P154" s="236">
        <f t="shared" si="160"/>
        <v>87.67</v>
      </c>
      <c r="Q154" s="234">
        <f t="shared" si="156"/>
        <v>2044.7848300000001</v>
      </c>
      <c r="R154" s="234">
        <f t="shared" si="157"/>
        <v>2044.7833333333331</v>
      </c>
      <c r="S154" s="234">
        <f t="shared" si="158"/>
        <v>408.95666666666665</v>
      </c>
      <c r="T154" s="237">
        <f t="shared" si="159"/>
        <v>2453.7399999999998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47.86</v>
      </c>
      <c r="I158" s="44">
        <f>ROUND(H158*$I$10,2)</f>
        <v>11.97</v>
      </c>
      <c r="J158" s="44">
        <f>ROUND(0.175*0.95,2)</f>
        <v>0.17</v>
      </c>
      <c r="K158" s="43">
        <f>ROUND((H158+I158)*J158,2)</f>
        <v>10.17</v>
      </c>
      <c r="L158" s="44">
        <f t="shared" ref="L158:L162" si="161">(K158*$L$10)</f>
        <v>2.2374000000000001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29.030934999999999</v>
      </c>
      <c r="P158" s="45">
        <f t="shared" si="160"/>
        <v>1.3</v>
      </c>
      <c r="Q158" s="44">
        <f>SUM(O158+P158)</f>
        <v>30.330935</v>
      </c>
      <c r="R158" s="44">
        <f t="shared" ref="R158:R161" si="163">+T158-S158</f>
        <v>30.333333333333332</v>
      </c>
      <c r="S158" s="44">
        <f t="shared" ref="S158:S161" si="164">+T158/6</f>
        <v>6.0666666666666664</v>
      </c>
      <c r="T158" s="65">
        <f t="shared" ref="T158:T162" si="165">ROUND(Q158*$T$10,2)</f>
        <v>36.4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47.86</v>
      </c>
      <c r="I159" s="44">
        <f>ROUND(H159*$I$10,2)</f>
        <v>11.97</v>
      </c>
      <c r="J159" s="44">
        <f>ROUND(0.442*0.95,2)</f>
        <v>0.42</v>
      </c>
      <c r="K159" s="43">
        <f>ROUND((H159+I159)*J159,2)</f>
        <v>25.13</v>
      </c>
      <c r="L159" s="44">
        <f t="shared" si="161"/>
        <v>5.5286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71.728509999999986</v>
      </c>
      <c r="P159" s="45">
        <f t="shared" si="160"/>
        <v>3.21</v>
      </c>
      <c r="Q159" s="44">
        <f>SUM(O159+P159)</f>
        <v>74.93850999999998</v>
      </c>
      <c r="R159" s="44">
        <f t="shared" si="163"/>
        <v>74.941666666666677</v>
      </c>
      <c r="S159" s="44">
        <f t="shared" si="164"/>
        <v>14.988333333333335</v>
      </c>
      <c r="T159" s="65">
        <f t="shared" si="165"/>
        <v>89.93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47.86</v>
      </c>
      <c r="I160" s="44">
        <f>ROUND(H160*$I$10,2)</f>
        <v>11.97</v>
      </c>
      <c r="J160" s="44">
        <f>ROUND(2.142*0.95,2)</f>
        <v>2.0299999999999998</v>
      </c>
      <c r="K160" s="43">
        <f>ROUND((H160+I160)*J160,2)</f>
        <v>121.45</v>
      </c>
      <c r="L160" s="44">
        <f t="shared" si="161"/>
        <v>26.719000000000001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346.673565</v>
      </c>
      <c r="P160" s="45">
        <f t="shared" si="160"/>
        <v>15.53</v>
      </c>
      <c r="Q160" s="44">
        <f>SUM(O160+P160)</f>
        <v>362.20356499999997</v>
      </c>
      <c r="R160" s="44">
        <f t="shared" si="163"/>
        <v>362.2</v>
      </c>
      <c r="S160" s="44">
        <f t="shared" si="164"/>
        <v>72.44</v>
      </c>
      <c r="T160" s="65">
        <f t="shared" si="165"/>
        <v>434.64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47.86</v>
      </c>
      <c r="I161" s="44">
        <f>ROUND(H161*$I$10,2)</f>
        <v>11.97</v>
      </c>
      <c r="J161" s="44">
        <f>ROUND(4.175*0.95,2)</f>
        <v>3.97</v>
      </c>
      <c r="K161" s="43">
        <f>ROUND((H161+I161)*J161,2)</f>
        <v>237.53</v>
      </c>
      <c r="L161" s="44">
        <f t="shared" si="161"/>
        <v>52.256599999999999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677.99503500000003</v>
      </c>
      <c r="P161" s="45">
        <f t="shared" si="160"/>
        <v>30.37</v>
      </c>
      <c r="Q161" s="44">
        <f>SUM(O161+P161)</f>
        <v>708.36503500000003</v>
      </c>
      <c r="R161" s="44">
        <f t="shared" si="163"/>
        <v>708.36666666666667</v>
      </c>
      <c r="S161" s="44">
        <f t="shared" si="164"/>
        <v>141.67333333333332</v>
      </c>
      <c r="T161" s="65">
        <f t="shared" si="165"/>
        <v>850.04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47.86</v>
      </c>
      <c r="I162" s="44">
        <f>ROUND(H162*$I$10,2)</f>
        <v>11.97</v>
      </c>
      <c r="J162" s="44">
        <f>ROUND(0.125*0.95,2)</f>
        <v>0.12</v>
      </c>
      <c r="K162" s="43">
        <f>ROUND((H162+I162)*J162,2)</f>
        <v>7.18</v>
      </c>
      <c r="L162" s="44">
        <f t="shared" si="161"/>
        <v>1.5795999999999999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20.493859999999998</v>
      </c>
      <c r="P162" s="45">
        <f t="shared" si="160"/>
        <v>0.92</v>
      </c>
      <c r="Q162" s="44">
        <f>SUM(O162+P162)</f>
        <v>21.41386</v>
      </c>
      <c r="R162" s="44">
        <f>+T162-S162</f>
        <v>21.416666666666664</v>
      </c>
      <c r="S162" s="44">
        <f>+T162/6</f>
        <v>4.2833333333333332</v>
      </c>
      <c r="T162" s="65">
        <f t="shared" si="165"/>
        <v>25.7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47.86</v>
      </c>
      <c r="I164" s="44">
        <f t="shared" ref="I164:I167" si="167">ROUND(H164*$I$10,2)</f>
        <v>11.97</v>
      </c>
      <c r="J164" s="44">
        <f>ROUND((0.175+0.1)*0.95,2)</f>
        <v>0.26</v>
      </c>
      <c r="K164" s="43">
        <f t="shared" ref="K164:K167" si="168">ROUND((H164+I164)*J164,2)</f>
        <v>15.56</v>
      </c>
      <c r="L164" s="44">
        <f t="shared" ref="L164:L167" si="169">(K164*$L$10)</f>
        <v>3.4232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44.407429999999998</v>
      </c>
      <c r="P164" s="45">
        <f t="shared" ref="P164:P167" si="172">ROUND(J164*$P$10,2)</f>
        <v>1.99</v>
      </c>
      <c r="Q164" s="44">
        <f t="shared" ref="Q164:Q167" si="173">SUM(O164+P164)</f>
        <v>46.39743</v>
      </c>
      <c r="R164" s="44">
        <f t="shared" ref="R164:R167" si="174">+T164-S164</f>
        <v>46.4</v>
      </c>
      <c r="S164" s="44">
        <f t="shared" ref="S164:S167" si="175">+T164/6</f>
        <v>9.2799999999999994</v>
      </c>
      <c r="T164" s="65">
        <f t="shared" ref="T164:T167" si="176">ROUND(Q164*$T$10,2)</f>
        <v>55.68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47.86</v>
      </c>
      <c r="I165" s="44">
        <f t="shared" si="167"/>
        <v>11.97</v>
      </c>
      <c r="J165" s="44">
        <f>ROUND((0.442+0.1)*0.95,2)</f>
        <v>0.51</v>
      </c>
      <c r="K165" s="43">
        <f t="shared" si="168"/>
        <v>30.51</v>
      </c>
      <c r="L165" s="44">
        <f t="shared" si="169"/>
        <v>6.7122000000000002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87.092804999999998</v>
      </c>
      <c r="P165" s="45">
        <f t="shared" si="172"/>
        <v>3.9</v>
      </c>
      <c r="Q165" s="44">
        <f t="shared" si="173"/>
        <v>90.992805000000004</v>
      </c>
      <c r="R165" s="44">
        <f t="shared" si="174"/>
        <v>90.99166666666666</v>
      </c>
      <c r="S165" s="44">
        <f t="shared" si="175"/>
        <v>18.198333333333334</v>
      </c>
      <c r="T165" s="65">
        <f t="shared" si="176"/>
        <v>109.19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47.86</v>
      </c>
      <c r="I166" s="44">
        <f t="shared" si="167"/>
        <v>11.97</v>
      </c>
      <c r="J166" s="44">
        <f>ROUND((2.142+0.1)*0.95,2)</f>
        <v>2.13</v>
      </c>
      <c r="K166" s="43">
        <f t="shared" si="168"/>
        <v>127.44</v>
      </c>
      <c r="L166" s="44">
        <f t="shared" si="169"/>
        <v>28.036799999999999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363.75991499999998</v>
      </c>
      <c r="P166" s="45">
        <f t="shared" si="172"/>
        <v>16.29</v>
      </c>
      <c r="Q166" s="44">
        <f t="shared" si="173"/>
        <v>380.049915</v>
      </c>
      <c r="R166" s="44">
        <f t="shared" si="174"/>
        <v>380.05</v>
      </c>
      <c r="S166" s="44">
        <f t="shared" si="175"/>
        <v>76.010000000000005</v>
      </c>
      <c r="T166" s="65">
        <f t="shared" si="176"/>
        <v>456.06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47.86</v>
      </c>
      <c r="I167" s="44">
        <f t="shared" si="167"/>
        <v>11.97</v>
      </c>
      <c r="J167" s="44">
        <f>ROUND((4.175+0.1)*0.95,2)</f>
        <v>4.0599999999999996</v>
      </c>
      <c r="K167" s="43">
        <f t="shared" si="168"/>
        <v>242.91</v>
      </c>
      <c r="L167" s="44">
        <f t="shared" si="169"/>
        <v>53.440199999999997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693.35933</v>
      </c>
      <c r="P167" s="45">
        <f t="shared" si="172"/>
        <v>31.06</v>
      </c>
      <c r="Q167" s="44">
        <f t="shared" si="173"/>
        <v>724.41932999999995</v>
      </c>
      <c r="R167" s="44">
        <f t="shared" si="174"/>
        <v>724.41666666666663</v>
      </c>
      <c r="S167" s="44">
        <f t="shared" si="175"/>
        <v>144.88333333333333</v>
      </c>
      <c r="T167" s="65">
        <f t="shared" si="176"/>
        <v>869.3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47.86</v>
      </c>
      <c r="I169" s="44">
        <f>ROUND(H169*$I$10,2)</f>
        <v>11.97</v>
      </c>
      <c r="J169" s="44">
        <f>ROUND(0.208*0.95,2)</f>
        <v>0.2</v>
      </c>
      <c r="K169" s="43">
        <f>ROUND((H169+I169)*J169,2)</f>
        <v>11.97</v>
      </c>
      <c r="L169" s="44">
        <f t="shared" ref="L169:L172" si="178">(K169*$L$10)</f>
        <v>2.6334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34.160499999999999</v>
      </c>
      <c r="P169" s="45">
        <f t="shared" si="160"/>
        <v>1.53</v>
      </c>
      <c r="Q169" s="44">
        <f>SUM(O169+P169)</f>
        <v>35.6905</v>
      </c>
      <c r="R169" s="44">
        <f>+T169-S169</f>
        <v>35.691666666666663</v>
      </c>
      <c r="S169" s="44">
        <f>+T169/6</f>
        <v>7.1383333333333328</v>
      </c>
      <c r="T169" s="65">
        <f t="shared" ref="T169:T172" si="180">ROUND(Q169*$T$10,2)</f>
        <v>42.83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47.86</v>
      </c>
      <c r="I170" s="44">
        <f>ROUND(H170*$I$10,2)</f>
        <v>11.97</v>
      </c>
      <c r="J170" s="44">
        <f>ROUND(0.475*0.95,2)</f>
        <v>0.45</v>
      </c>
      <c r="K170" s="43">
        <f>ROUND((H170+I170)*J170,2)</f>
        <v>26.92</v>
      </c>
      <c r="L170" s="44">
        <f t="shared" si="178"/>
        <v>5.9224000000000006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76.845875000000007</v>
      </c>
      <c r="P170" s="45">
        <f t="shared" si="160"/>
        <v>3.44</v>
      </c>
      <c r="Q170" s="44">
        <f>SUM(O170+P170)</f>
        <v>80.285875000000004</v>
      </c>
      <c r="R170" s="44">
        <f>+T170-S170</f>
        <v>80.283333333333331</v>
      </c>
      <c r="S170" s="44">
        <f>+T170/6</f>
        <v>16.056666666666668</v>
      </c>
      <c r="T170" s="65">
        <f t="shared" si="180"/>
        <v>96.34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47.86</v>
      </c>
      <c r="I171" s="44">
        <f>ROUND(H171*$I$10,2)</f>
        <v>11.97</v>
      </c>
      <c r="J171" s="44">
        <f>ROUND(2.175*0.95,2)</f>
        <v>2.0699999999999998</v>
      </c>
      <c r="K171" s="43">
        <f>ROUND((H171+I171)*J171,2)</f>
        <v>123.85</v>
      </c>
      <c r="L171" s="44">
        <f t="shared" si="178"/>
        <v>27.247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353.51298499999996</v>
      </c>
      <c r="P171" s="45">
        <f t="shared" si="160"/>
        <v>15.84</v>
      </c>
      <c r="Q171" s="44">
        <f>SUM(O171+P171)</f>
        <v>369.35298499999993</v>
      </c>
      <c r="R171" s="44">
        <f t="shared" ref="R171:R172" si="181">+T171-S171</f>
        <v>369.35</v>
      </c>
      <c r="S171" s="44">
        <f t="shared" ref="S171:S172" si="182">+T171/6</f>
        <v>73.87</v>
      </c>
      <c r="T171" s="65">
        <f t="shared" si="180"/>
        <v>443.22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47.86</v>
      </c>
      <c r="I172" s="44">
        <f>ROUND(H172*$I$10,2)</f>
        <v>11.97</v>
      </c>
      <c r="J172" s="44">
        <f>ROUND(4.208*0.95,2)</f>
        <v>4</v>
      </c>
      <c r="K172" s="43">
        <f>ROUND((H172+I172)*J172,2)</f>
        <v>239.32</v>
      </c>
      <c r="L172" s="44">
        <f t="shared" si="178"/>
        <v>52.650399999999998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683.11239999999998</v>
      </c>
      <c r="P172" s="45">
        <f t="shared" si="160"/>
        <v>30.6</v>
      </c>
      <c r="Q172" s="44">
        <f>SUM(O172+P172)</f>
        <v>713.7124</v>
      </c>
      <c r="R172" s="44">
        <f t="shared" si="181"/>
        <v>713.70833333333337</v>
      </c>
      <c r="S172" s="44">
        <f t="shared" si="182"/>
        <v>142.74166666666667</v>
      </c>
      <c r="T172" s="65">
        <f t="shared" si="180"/>
        <v>856.45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47.86</v>
      </c>
      <c r="I174" s="44">
        <f t="shared" ref="I174:I177" si="184">ROUND(H174*$I$10,2)</f>
        <v>11.97</v>
      </c>
      <c r="J174" s="44">
        <f>ROUND((0.208+0.1)*0.95,2)</f>
        <v>0.28999999999999998</v>
      </c>
      <c r="K174" s="43">
        <f t="shared" ref="K174:K177" si="185">ROUND((H174+I174)*J174,2)</f>
        <v>17.350000000000001</v>
      </c>
      <c r="L174" s="44">
        <f t="shared" ref="L174:L177" si="186">(K174*$L$10)</f>
        <v>3.8170000000000002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49.524794999999997</v>
      </c>
      <c r="P174" s="45">
        <f t="shared" ref="P174:P177" si="189">ROUND(J174*$P$10,2)</f>
        <v>2.2200000000000002</v>
      </c>
      <c r="Q174" s="44">
        <f t="shared" ref="Q174:Q177" si="190">SUM(O174+P174)</f>
        <v>51.744794999999996</v>
      </c>
      <c r="R174" s="44">
        <f t="shared" ref="R174:R177" si="191">+T174-S174</f>
        <v>51.741666666666667</v>
      </c>
      <c r="S174" s="44">
        <f t="shared" ref="S174:S177" si="192">+T174/6</f>
        <v>10.348333333333334</v>
      </c>
      <c r="T174" s="65">
        <f t="shared" ref="T174:T177" si="193">ROUND(Q174*$T$10,2)</f>
        <v>62.09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47.86</v>
      </c>
      <c r="I175" s="44">
        <f t="shared" si="184"/>
        <v>11.97</v>
      </c>
      <c r="J175" s="44">
        <f>ROUND((0.475+0.1)*0.95,2)</f>
        <v>0.55000000000000004</v>
      </c>
      <c r="K175" s="43">
        <f t="shared" si="185"/>
        <v>32.909999999999997</v>
      </c>
      <c r="L175" s="44">
        <f t="shared" si="186"/>
        <v>7.2401999999999989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93.932225000000003</v>
      </c>
      <c r="P175" s="45">
        <f t="shared" si="189"/>
        <v>4.21</v>
      </c>
      <c r="Q175" s="44">
        <f t="shared" si="190"/>
        <v>98.142224999999996</v>
      </c>
      <c r="R175" s="44">
        <f t="shared" si="191"/>
        <v>98.141666666666666</v>
      </c>
      <c r="S175" s="44">
        <f t="shared" si="192"/>
        <v>19.628333333333334</v>
      </c>
      <c r="T175" s="65">
        <f t="shared" si="193"/>
        <v>117.77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47.86</v>
      </c>
      <c r="I176" s="44">
        <f t="shared" si="184"/>
        <v>11.97</v>
      </c>
      <c r="J176" s="44">
        <f>ROUND((2.175+0.1)*0.95,2)</f>
        <v>2.16</v>
      </c>
      <c r="K176" s="43">
        <f t="shared" si="185"/>
        <v>129.22999999999999</v>
      </c>
      <c r="L176" s="44">
        <f t="shared" si="186"/>
        <v>28.430599999999998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368.87727999999998</v>
      </c>
      <c r="P176" s="45">
        <f t="shared" si="189"/>
        <v>16.52</v>
      </c>
      <c r="Q176" s="44">
        <f t="shared" si="190"/>
        <v>385.39727999999997</v>
      </c>
      <c r="R176" s="44">
        <f t="shared" si="191"/>
        <v>385.40000000000003</v>
      </c>
      <c r="S176" s="44">
        <f t="shared" si="192"/>
        <v>77.08</v>
      </c>
      <c r="T176" s="65">
        <f t="shared" si="193"/>
        <v>462.48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47.86</v>
      </c>
      <c r="I177" s="44">
        <f t="shared" si="184"/>
        <v>11.97</v>
      </c>
      <c r="J177" s="44">
        <f>ROUND((4.208+0.1)*0.95,2)</f>
        <v>4.09</v>
      </c>
      <c r="K177" s="43">
        <f t="shared" si="185"/>
        <v>244.7</v>
      </c>
      <c r="L177" s="44">
        <f t="shared" si="186"/>
        <v>53.833999999999996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698.47669500000006</v>
      </c>
      <c r="P177" s="45">
        <f t="shared" si="189"/>
        <v>31.29</v>
      </c>
      <c r="Q177" s="44">
        <f t="shared" si="190"/>
        <v>729.76669500000003</v>
      </c>
      <c r="R177" s="44">
        <f t="shared" si="191"/>
        <v>729.76666666666665</v>
      </c>
      <c r="S177" s="44">
        <f t="shared" si="192"/>
        <v>145.95333333333335</v>
      </c>
      <c r="T177" s="65">
        <f t="shared" si="193"/>
        <v>875.72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47.86</v>
      </c>
      <c r="I179" s="44">
        <f>ROUND(H179*$I$10,2)</f>
        <v>11.97</v>
      </c>
      <c r="J179" s="44">
        <f>ROUND(0.508*0.95,2)</f>
        <v>0.48</v>
      </c>
      <c r="K179" s="43">
        <f>ROUND((H179+I179)*J179,2)</f>
        <v>28.72</v>
      </c>
      <c r="L179" s="44">
        <f t="shared" ref="L179:L181" si="195">(K179*$L$10)</f>
        <v>6.3183999999999996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81.975439999999992</v>
      </c>
      <c r="P179" s="45">
        <f t="shared" si="160"/>
        <v>3.67</v>
      </c>
      <c r="Q179" s="44">
        <f>SUM(O179+P179)</f>
        <v>85.645439999999994</v>
      </c>
      <c r="R179" s="44">
        <f t="shared" ref="R179:R181" si="197">+T179-S179</f>
        <v>85.641666666666666</v>
      </c>
      <c r="S179" s="44">
        <f t="shared" ref="S179:S181" si="198">+T179/6</f>
        <v>17.128333333333334</v>
      </c>
      <c r="T179" s="65">
        <f t="shared" ref="T179:T181" si="199">ROUND(Q179*$T$10,2)</f>
        <v>102.77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47.86</v>
      </c>
      <c r="I180" s="44">
        <f>ROUND(H180*$I$10,2)</f>
        <v>11.97</v>
      </c>
      <c r="J180" s="44">
        <f>ROUND(2.208*0.95,2)</f>
        <v>2.1</v>
      </c>
      <c r="K180" s="43">
        <f>ROUND((H180+I180)*J180,2)</f>
        <v>125.64</v>
      </c>
      <c r="L180" s="44">
        <f t="shared" si="195"/>
        <v>27.640799999999999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358.63035000000002</v>
      </c>
      <c r="P180" s="45">
        <f t="shared" si="160"/>
        <v>16.07</v>
      </c>
      <c r="Q180" s="44">
        <f>SUM(O180+P180)</f>
        <v>374.70035000000001</v>
      </c>
      <c r="R180" s="44">
        <f t="shared" si="197"/>
        <v>374.7</v>
      </c>
      <c r="S180" s="44">
        <f t="shared" si="198"/>
        <v>74.94</v>
      </c>
      <c r="T180" s="65">
        <f t="shared" si="199"/>
        <v>449.64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47.86</v>
      </c>
      <c r="I181" s="44">
        <f>ROUND(H181*$I$10,2)</f>
        <v>11.97</v>
      </c>
      <c r="J181" s="44">
        <f>ROUND(4.242*0.95,2)</f>
        <v>4.03</v>
      </c>
      <c r="K181" s="43">
        <f>ROUND((H181+I181)*J181,2)</f>
        <v>241.11</v>
      </c>
      <c r="L181" s="44">
        <f t="shared" si="195"/>
        <v>53.044200000000004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688.22976500000004</v>
      </c>
      <c r="P181" s="45">
        <f t="shared" si="160"/>
        <v>30.83</v>
      </c>
      <c r="Q181" s="44">
        <f>SUM(O181+P181)</f>
        <v>719.05976500000008</v>
      </c>
      <c r="R181" s="44">
        <f t="shared" si="197"/>
        <v>719.05833333333339</v>
      </c>
      <c r="S181" s="44">
        <f t="shared" si="198"/>
        <v>143.81166666666667</v>
      </c>
      <c r="T181" s="65">
        <f t="shared" si="199"/>
        <v>862.87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50.21</v>
      </c>
      <c r="I183" s="44">
        <f t="shared" ref="I183:I188" si="201">ROUND(H183*$I$10,2)</f>
        <v>12.55</v>
      </c>
      <c r="J183" s="44">
        <f>ROUND(2.067*0.95,2)</f>
        <v>1.96</v>
      </c>
      <c r="K183" s="43">
        <f t="shared" ref="K183:K188" si="202">ROUND((H183+I183)*J183,2)</f>
        <v>123.01</v>
      </c>
      <c r="L183" s="44">
        <f t="shared" ref="L183:L188" si="203">(K183*$L$10)</f>
        <v>27.062200000000001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341.73177999999996</v>
      </c>
      <c r="P183" s="45">
        <f t="shared" si="160"/>
        <v>14.99</v>
      </c>
      <c r="Q183" s="44">
        <f t="shared" ref="Q183:Q188" si="206">SUM(O183+P183)</f>
        <v>356.72177999999997</v>
      </c>
      <c r="R183" s="44">
        <f t="shared" ref="R183:R188" si="207">+T183-S183</f>
        <v>356.72500000000002</v>
      </c>
      <c r="S183" s="44">
        <f t="shared" ref="S183:S188" si="208">+T183/6</f>
        <v>71.344999999999999</v>
      </c>
      <c r="T183" s="65">
        <f t="shared" ref="T183:T188" si="209">ROUND(Q183*$T$10,2)</f>
        <v>428.07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50.21</v>
      </c>
      <c r="I184" s="44">
        <f t="shared" si="201"/>
        <v>12.55</v>
      </c>
      <c r="J184" s="44">
        <f>ROUND(3.233*0.95,2)</f>
        <v>3.07</v>
      </c>
      <c r="K184" s="43">
        <f t="shared" si="202"/>
        <v>192.67</v>
      </c>
      <c r="L184" s="44">
        <f t="shared" si="203"/>
        <v>42.3874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535.25888500000008</v>
      </c>
      <c r="P184" s="45">
        <f t="shared" si="160"/>
        <v>23.49</v>
      </c>
      <c r="Q184" s="44">
        <f t="shared" si="206"/>
        <v>558.74888500000009</v>
      </c>
      <c r="R184" s="44">
        <f t="shared" si="207"/>
        <v>558.75</v>
      </c>
      <c r="S184" s="44">
        <f t="shared" si="208"/>
        <v>111.75</v>
      </c>
      <c r="T184" s="65">
        <f t="shared" si="209"/>
        <v>670.5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50.21</v>
      </c>
      <c r="I185" s="44">
        <f t="shared" si="201"/>
        <v>12.55</v>
      </c>
      <c r="J185" s="44">
        <f>ROUND(5.233*0.95,2)</f>
        <v>4.97</v>
      </c>
      <c r="K185" s="43">
        <f t="shared" si="202"/>
        <v>311.92</v>
      </c>
      <c r="L185" s="44">
        <f t="shared" si="203"/>
        <v>68.622399999999999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866.53633500000001</v>
      </c>
      <c r="P185" s="45">
        <f t="shared" si="160"/>
        <v>38.020000000000003</v>
      </c>
      <c r="Q185" s="44">
        <f t="shared" si="206"/>
        <v>904.55633499999999</v>
      </c>
      <c r="R185" s="44">
        <f t="shared" si="207"/>
        <v>904.55833333333339</v>
      </c>
      <c r="S185" s="44">
        <f t="shared" si="208"/>
        <v>180.91166666666666</v>
      </c>
      <c r="T185" s="65">
        <f t="shared" si="209"/>
        <v>1085.47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50.21</v>
      </c>
      <c r="I186" s="44">
        <f t="shared" si="201"/>
        <v>12.55</v>
      </c>
      <c r="J186" s="44">
        <f>ROUND(9.233*0.95,2)</f>
        <v>8.77</v>
      </c>
      <c r="K186" s="43">
        <f t="shared" si="202"/>
        <v>550.41</v>
      </c>
      <c r="L186" s="44">
        <f t="shared" si="203"/>
        <v>121.0902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1529.0790349999997</v>
      </c>
      <c r="P186" s="45">
        <f t="shared" si="160"/>
        <v>67.09</v>
      </c>
      <c r="Q186" s="44">
        <f t="shared" si="206"/>
        <v>1596.1690349999997</v>
      </c>
      <c r="R186" s="44">
        <f t="shared" si="207"/>
        <v>1596.1666666666667</v>
      </c>
      <c r="S186" s="44">
        <f t="shared" si="208"/>
        <v>319.23333333333335</v>
      </c>
      <c r="T186" s="65">
        <f t="shared" si="209"/>
        <v>1915.4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50.21</v>
      </c>
      <c r="I187" s="44">
        <f t="shared" si="201"/>
        <v>12.55</v>
      </c>
      <c r="J187" s="44">
        <f>ROUND(17.233*0.95,2)</f>
        <v>16.37</v>
      </c>
      <c r="K187" s="43">
        <f t="shared" si="202"/>
        <v>1027.3800000000001</v>
      </c>
      <c r="L187" s="44">
        <f t="shared" si="203"/>
        <v>226.02360000000002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2854.152235</v>
      </c>
      <c r="P187" s="45">
        <f t="shared" si="160"/>
        <v>125.23</v>
      </c>
      <c r="Q187" s="44">
        <f t="shared" si="206"/>
        <v>2979.382235</v>
      </c>
      <c r="R187" s="44">
        <f t="shared" si="207"/>
        <v>2979.3833333333337</v>
      </c>
      <c r="S187" s="44">
        <f t="shared" si="208"/>
        <v>595.87666666666667</v>
      </c>
      <c r="T187" s="65">
        <f t="shared" si="209"/>
        <v>3575.26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50.21</v>
      </c>
      <c r="I188" s="44">
        <f t="shared" si="201"/>
        <v>12.55</v>
      </c>
      <c r="J188" s="44">
        <f>ROUND(49.233*0.95,2)</f>
        <v>46.77</v>
      </c>
      <c r="K188" s="43">
        <f t="shared" si="202"/>
        <v>2935.29</v>
      </c>
      <c r="L188" s="44">
        <f t="shared" si="203"/>
        <v>645.76379999999995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8154.4816350000001</v>
      </c>
      <c r="P188" s="45">
        <f t="shared" si="160"/>
        <v>357.79</v>
      </c>
      <c r="Q188" s="44">
        <f t="shared" si="206"/>
        <v>8512.271635000001</v>
      </c>
      <c r="R188" s="44">
        <f t="shared" si="207"/>
        <v>8512.2749999999996</v>
      </c>
      <c r="S188" s="44">
        <f t="shared" si="208"/>
        <v>1702.4549999999999</v>
      </c>
      <c r="T188" s="65">
        <f t="shared" si="209"/>
        <v>10214.73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50.21</v>
      </c>
      <c r="I190" s="44">
        <f t="shared" ref="I190:I199" si="211">ROUND(H190*$I$10,2)</f>
        <v>12.55</v>
      </c>
      <c r="J190" s="44">
        <f>ROUND(0.283*0.95,2)</f>
        <v>0.27</v>
      </c>
      <c r="K190" s="43">
        <f t="shared" ref="K190:K199" si="212">ROUND((H190+I190)*J190,2)</f>
        <v>16.95</v>
      </c>
      <c r="L190" s="44">
        <f t="shared" ref="L190:L199" si="213">(K190*$L$10)</f>
        <v>3.7289999999999996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47.081084999999995</v>
      </c>
      <c r="P190" s="45">
        <f t="shared" si="160"/>
        <v>2.0699999999999998</v>
      </c>
      <c r="Q190" s="44">
        <f t="shared" ref="Q190:Q199" si="216">SUM(O190+P190)</f>
        <v>49.151084999999995</v>
      </c>
      <c r="R190" s="44">
        <f t="shared" ref="R190:R199" si="217">+T190-S190</f>
        <v>49.15</v>
      </c>
      <c r="S190" s="44">
        <f t="shared" ref="S190:S199" si="218">+T190/6</f>
        <v>9.83</v>
      </c>
      <c r="T190" s="65">
        <f t="shared" ref="T190:T199" si="219">ROUND(Q190*$T$10,2)</f>
        <v>58.98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50.21</v>
      </c>
      <c r="I191" s="44">
        <f t="shared" si="211"/>
        <v>12.55</v>
      </c>
      <c r="J191" s="44">
        <f>ROUND(0.455*0.95,2)</f>
        <v>0.43</v>
      </c>
      <c r="K191" s="43">
        <f t="shared" si="212"/>
        <v>26.99</v>
      </c>
      <c r="L191" s="44">
        <f t="shared" si="213"/>
        <v>5.9377999999999993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74.975565000000003</v>
      </c>
      <c r="P191" s="45">
        <f t="shared" si="160"/>
        <v>3.29</v>
      </c>
      <c r="Q191" s="44">
        <f t="shared" si="216"/>
        <v>78.265565000000009</v>
      </c>
      <c r="R191" s="44">
        <f t="shared" si="217"/>
        <v>78.266666666666666</v>
      </c>
      <c r="S191" s="44">
        <f t="shared" si="218"/>
        <v>15.653333333333334</v>
      </c>
      <c r="T191" s="65">
        <f t="shared" si="219"/>
        <v>93.92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50.21</v>
      </c>
      <c r="I192" s="44">
        <f t="shared" si="211"/>
        <v>12.55</v>
      </c>
      <c r="J192" s="44">
        <f>ROUND(0.767*0.95,2)</f>
        <v>0.73</v>
      </c>
      <c r="K192" s="43">
        <f t="shared" si="212"/>
        <v>45.81</v>
      </c>
      <c r="L192" s="44">
        <f t="shared" si="213"/>
        <v>10.078200000000001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127.271615</v>
      </c>
      <c r="P192" s="45">
        <f t="shared" si="160"/>
        <v>5.58</v>
      </c>
      <c r="Q192" s="44">
        <f t="shared" si="216"/>
        <v>132.85161500000001</v>
      </c>
      <c r="R192" s="44">
        <f t="shared" si="217"/>
        <v>132.85</v>
      </c>
      <c r="S192" s="44">
        <f t="shared" si="218"/>
        <v>26.569999999999997</v>
      </c>
      <c r="T192" s="65">
        <f t="shared" si="219"/>
        <v>159.41999999999999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50.21</v>
      </c>
      <c r="I193" s="44">
        <f t="shared" si="211"/>
        <v>12.55</v>
      </c>
      <c r="J193" s="44">
        <f>ROUND(1.583*0.95,2)</f>
        <v>1.5</v>
      </c>
      <c r="K193" s="43">
        <f t="shared" si="212"/>
        <v>94.14</v>
      </c>
      <c r="L193" s="44">
        <f t="shared" si="213"/>
        <v>20.710799999999999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261.52904999999998</v>
      </c>
      <c r="P193" s="45">
        <f t="shared" si="160"/>
        <v>11.48</v>
      </c>
      <c r="Q193" s="44">
        <f t="shared" si="216"/>
        <v>273.00905</v>
      </c>
      <c r="R193" s="44">
        <f t="shared" si="217"/>
        <v>273.00833333333333</v>
      </c>
      <c r="S193" s="44">
        <f t="shared" si="218"/>
        <v>54.601666666666667</v>
      </c>
      <c r="T193" s="65">
        <f t="shared" si="219"/>
        <v>327.61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50.21</v>
      </c>
      <c r="I194" s="44">
        <f t="shared" si="211"/>
        <v>12.55</v>
      </c>
      <c r="J194" s="44">
        <f>ROUND(3.183*0.95,2)</f>
        <v>3.02</v>
      </c>
      <c r="K194" s="43">
        <f t="shared" si="212"/>
        <v>189.54</v>
      </c>
      <c r="L194" s="44">
        <f t="shared" si="213"/>
        <v>41.698799999999999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526.55101000000002</v>
      </c>
      <c r="P194" s="45">
        <f t="shared" si="160"/>
        <v>23.1</v>
      </c>
      <c r="Q194" s="44">
        <f t="shared" si="216"/>
        <v>549.65101000000004</v>
      </c>
      <c r="R194" s="44">
        <f t="shared" si="217"/>
        <v>549.65000000000009</v>
      </c>
      <c r="S194" s="44">
        <f t="shared" si="218"/>
        <v>109.93</v>
      </c>
      <c r="T194" s="65">
        <f t="shared" si="219"/>
        <v>659.58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50.21</v>
      </c>
      <c r="I195" s="44">
        <f t="shared" si="211"/>
        <v>12.55</v>
      </c>
      <c r="J195" s="44">
        <f>ROUND((3.183+1)*0.95,2)</f>
        <v>3.97</v>
      </c>
      <c r="K195" s="43">
        <f t="shared" si="212"/>
        <v>249.16</v>
      </c>
      <c r="L195" s="44">
        <f t="shared" si="213"/>
        <v>54.815199999999997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692.18363499999998</v>
      </c>
      <c r="P195" s="45">
        <f t="shared" si="160"/>
        <v>30.37</v>
      </c>
      <c r="Q195" s="44">
        <f t="shared" si="216"/>
        <v>722.55363499999999</v>
      </c>
      <c r="R195" s="44">
        <f t="shared" si="217"/>
        <v>722.55</v>
      </c>
      <c r="S195" s="44">
        <f t="shared" si="218"/>
        <v>144.51</v>
      </c>
      <c r="T195" s="65">
        <f t="shared" si="219"/>
        <v>867.06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50.21</v>
      </c>
      <c r="I196" s="44">
        <f t="shared" si="211"/>
        <v>12.55</v>
      </c>
      <c r="J196" s="44">
        <f>ROUND((4.183+1)*0.95,2)</f>
        <v>4.92</v>
      </c>
      <c r="K196" s="43">
        <f t="shared" si="212"/>
        <v>308.77999999999997</v>
      </c>
      <c r="L196" s="44">
        <f t="shared" si="213"/>
        <v>67.931599999999989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857.81625999999983</v>
      </c>
      <c r="P196" s="45">
        <f t="shared" si="160"/>
        <v>37.64</v>
      </c>
      <c r="Q196" s="44">
        <f t="shared" si="216"/>
        <v>895.45625999999982</v>
      </c>
      <c r="R196" s="44">
        <f t="shared" si="217"/>
        <v>895.45833333333326</v>
      </c>
      <c r="S196" s="44">
        <f t="shared" si="218"/>
        <v>179.09166666666667</v>
      </c>
      <c r="T196" s="65">
        <f t="shared" si="219"/>
        <v>1074.55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50.21</v>
      </c>
      <c r="I197" s="44">
        <f t="shared" si="211"/>
        <v>12.55</v>
      </c>
      <c r="J197" s="44">
        <f>ROUND((5.183+1)*0.95,2)</f>
        <v>5.87</v>
      </c>
      <c r="K197" s="43">
        <f t="shared" si="212"/>
        <v>368.4</v>
      </c>
      <c r="L197" s="44">
        <f t="shared" si="213"/>
        <v>81.048000000000002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1023.4488849999999</v>
      </c>
      <c r="P197" s="45">
        <f t="shared" si="160"/>
        <v>44.91</v>
      </c>
      <c r="Q197" s="44">
        <f t="shared" si="216"/>
        <v>1068.3588849999999</v>
      </c>
      <c r="R197" s="44">
        <f t="shared" si="217"/>
        <v>1068.3583333333333</v>
      </c>
      <c r="S197" s="44">
        <f t="shared" si="218"/>
        <v>213.67166666666665</v>
      </c>
      <c r="T197" s="65">
        <f t="shared" si="219"/>
        <v>1282.03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50.21</v>
      </c>
      <c r="I198" s="44">
        <f t="shared" si="211"/>
        <v>12.55</v>
      </c>
      <c r="J198" s="44">
        <f>ROUND((6.183+1)*0.95,2)</f>
        <v>6.82</v>
      </c>
      <c r="K198" s="43">
        <f t="shared" si="212"/>
        <v>428.02</v>
      </c>
      <c r="L198" s="44">
        <f t="shared" si="213"/>
        <v>94.164400000000001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1189.08151</v>
      </c>
      <c r="P198" s="45">
        <f t="shared" si="160"/>
        <v>52.17</v>
      </c>
      <c r="Q198" s="44">
        <f t="shared" si="216"/>
        <v>1241.2515100000001</v>
      </c>
      <c r="R198" s="44">
        <f t="shared" si="217"/>
        <v>1241.25</v>
      </c>
      <c r="S198" s="44">
        <f t="shared" si="218"/>
        <v>248.25</v>
      </c>
      <c r="T198" s="65">
        <f t="shared" si="219"/>
        <v>1489.5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50.21</v>
      </c>
      <c r="I199" s="44">
        <f t="shared" si="211"/>
        <v>12.55</v>
      </c>
      <c r="J199" s="44">
        <f>ROUND((7.183+1)*0.95,2)</f>
        <v>7.77</v>
      </c>
      <c r="K199" s="43">
        <f t="shared" si="212"/>
        <v>487.65</v>
      </c>
      <c r="L199" s="44">
        <f t="shared" si="213"/>
        <v>107.283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1354.7263350000001</v>
      </c>
      <c r="P199" s="45">
        <f t="shared" si="160"/>
        <v>59.44</v>
      </c>
      <c r="Q199" s="44">
        <f t="shared" si="216"/>
        <v>1414.1663350000001</v>
      </c>
      <c r="R199" s="44">
        <f t="shared" si="217"/>
        <v>1414.1666666666667</v>
      </c>
      <c r="S199" s="44">
        <f t="shared" si="218"/>
        <v>282.83333333333331</v>
      </c>
      <c r="T199" s="65">
        <f t="shared" si="219"/>
        <v>1697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50.21</v>
      </c>
      <c r="I201" s="44">
        <f t="shared" ref="I201:I210" si="221">ROUND(H201*$I$10,2)</f>
        <v>12.55</v>
      </c>
      <c r="J201" s="44">
        <f>ROUND(0.167*0.95,2)</f>
        <v>0.16</v>
      </c>
      <c r="K201" s="43">
        <f t="shared" ref="K201:K210" si="222">ROUND((H201+I201)*J201,2)</f>
        <v>10.039999999999999</v>
      </c>
      <c r="L201" s="44">
        <f t="shared" ref="L201:L210" si="223">(K201*$L$10)</f>
        <v>2.2087999999999997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27.894479999999998</v>
      </c>
      <c r="P201" s="45">
        <f t="shared" si="160"/>
        <v>1.22</v>
      </c>
      <c r="Q201" s="44">
        <f t="shared" ref="Q201:Q210" si="226">SUM(O201+P201)</f>
        <v>29.114479999999997</v>
      </c>
      <c r="R201" s="44">
        <f t="shared" ref="R201:R210" si="227">+T201-S201</f>
        <v>29.116666666666664</v>
      </c>
      <c r="S201" s="44">
        <f t="shared" ref="S201:S210" si="228">+T201/6</f>
        <v>5.8233333333333333</v>
      </c>
      <c r="T201" s="65">
        <f t="shared" ref="T201:T210" si="229">ROUND(Q201*$T$10,2)</f>
        <v>34.94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50.21</v>
      </c>
      <c r="I202" s="44">
        <f t="shared" si="221"/>
        <v>12.55</v>
      </c>
      <c r="J202" s="44">
        <f>ROUND(0.3*0.95,2)</f>
        <v>0.28999999999999998</v>
      </c>
      <c r="K202" s="43">
        <f t="shared" si="222"/>
        <v>18.2</v>
      </c>
      <c r="L202" s="44">
        <f t="shared" si="223"/>
        <v>4.0039999999999996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50.561795000000004</v>
      </c>
      <c r="P202" s="45">
        <f t="shared" si="160"/>
        <v>2.2200000000000002</v>
      </c>
      <c r="Q202" s="44">
        <f t="shared" si="226"/>
        <v>52.781795000000002</v>
      </c>
      <c r="R202" s="44">
        <f t="shared" si="227"/>
        <v>52.783333333333339</v>
      </c>
      <c r="S202" s="44">
        <f t="shared" si="228"/>
        <v>10.556666666666667</v>
      </c>
      <c r="T202" s="65">
        <f t="shared" si="229"/>
        <v>63.34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50.21</v>
      </c>
      <c r="I203" s="44">
        <f t="shared" si="221"/>
        <v>12.55</v>
      </c>
      <c r="J203" s="44">
        <f>ROUND(0.513*0.95,2)</f>
        <v>0.49</v>
      </c>
      <c r="K203" s="43">
        <f t="shared" si="222"/>
        <v>30.75</v>
      </c>
      <c r="L203" s="44">
        <f t="shared" si="223"/>
        <v>6.7649999999999997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85.429894999999988</v>
      </c>
      <c r="P203" s="45">
        <f t="shared" si="160"/>
        <v>3.75</v>
      </c>
      <c r="Q203" s="44">
        <f t="shared" si="226"/>
        <v>89.179894999999988</v>
      </c>
      <c r="R203" s="44">
        <f t="shared" si="227"/>
        <v>89.183333333333337</v>
      </c>
      <c r="S203" s="44">
        <f t="shared" si="228"/>
        <v>17.836666666666666</v>
      </c>
      <c r="T203" s="65">
        <f t="shared" si="229"/>
        <v>107.02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50.21</v>
      </c>
      <c r="I204" s="44">
        <f t="shared" si="221"/>
        <v>12.55</v>
      </c>
      <c r="J204" s="44">
        <f>ROUND(0.75*0.95,2)</f>
        <v>0.71</v>
      </c>
      <c r="K204" s="43">
        <f t="shared" si="222"/>
        <v>44.56</v>
      </c>
      <c r="L204" s="44">
        <f t="shared" si="223"/>
        <v>9.8032000000000004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123.790905</v>
      </c>
      <c r="P204" s="45">
        <f t="shared" si="160"/>
        <v>5.43</v>
      </c>
      <c r="Q204" s="44">
        <f t="shared" si="226"/>
        <v>129.22090499999999</v>
      </c>
      <c r="R204" s="44">
        <f t="shared" si="227"/>
        <v>129.22499999999999</v>
      </c>
      <c r="S204" s="44">
        <f t="shared" si="228"/>
        <v>25.844999999999999</v>
      </c>
      <c r="T204" s="65">
        <f t="shared" si="229"/>
        <v>155.07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50.21</v>
      </c>
      <c r="I205" s="44">
        <f t="shared" si="221"/>
        <v>12.55</v>
      </c>
      <c r="J205" s="44">
        <f>ROUND(1.367*0.95,2)</f>
        <v>1.3</v>
      </c>
      <c r="K205" s="43">
        <f t="shared" si="222"/>
        <v>81.59</v>
      </c>
      <c r="L205" s="44">
        <f t="shared" si="223"/>
        <v>17.9498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226.66094999999999</v>
      </c>
      <c r="P205" s="45">
        <f t="shared" si="160"/>
        <v>9.9499999999999993</v>
      </c>
      <c r="Q205" s="44">
        <f t="shared" si="226"/>
        <v>236.61094999999997</v>
      </c>
      <c r="R205" s="44">
        <f t="shared" si="227"/>
        <v>236.60833333333335</v>
      </c>
      <c r="S205" s="44">
        <f t="shared" si="228"/>
        <v>47.321666666666665</v>
      </c>
      <c r="T205" s="65">
        <f t="shared" si="229"/>
        <v>283.93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50.21</v>
      </c>
      <c r="I206" s="44">
        <f t="shared" si="221"/>
        <v>12.55</v>
      </c>
      <c r="J206" s="44">
        <f>ROUND((1.367+0.6)*0.95,2)</f>
        <v>1.87</v>
      </c>
      <c r="K206" s="43">
        <f t="shared" si="222"/>
        <v>117.36</v>
      </c>
      <c r="L206" s="44">
        <f t="shared" si="223"/>
        <v>25.819199999999999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326.03808499999997</v>
      </c>
      <c r="P206" s="45">
        <f t="shared" si="160"/>
        <v>14.31</v>
      </c>
      <c r="Q206" s="44">
        <f t="shared" si="226"/>
        <v>340.34808499999997</v>
      </c>
      <c r="R206" s="44">
        <f t="shared" si="227"/>
        <v>340.35</v>
      </c>
      <c r="S206" s="44">
        <f t="shared" si="228"/>
        <v>68.070000000000007</v>
      </c>
      <c r="T206" s="65">
        <f t="shared" si="229"/>
        <v>408.42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50.21</v>
      </c>
      <c r="I207" s="44">
        <f t="shared" si="221"/>
        <v>12.55</v>
      </c>
      <c r="J207" s="44">
        <f>ROUND((1.967+0.6)*0.95,2)</f>
        <v>2.44</v>
      </c>
      <c r="K207" s="43">
        <f t="shared" si="222"/>
        <v>153.13</v>
      </c>
      <c r="L207" s="44">
        <f t="shared" si="223"/>
        <v>33.688600000000001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425.41522000000003</v>
      </c>
      <c r="P207" s="45">
        <f t="shared" si="160"/>
        <v>18.670000000000002</v>
      </c>
      <c r="Q207" s="44">
        <f t="shared" si="226"/>
        <v>444.08522000000005</v>
      </c>
      <c r="R207" s="44">
        <f t="shared" si="227"/>
        <v>444.08333333333331</v>
      </c>
      <c r="S207" s="44">
        <f t="shared" si="228"/>
        <v>88.816666666666663</v>
      </c>
      <c r="T207" s="65">
        <f t="shared" si="229"/>
        <v>532.9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50.21</v>
      </c>
      <c r="I208" s="44">
        <f t="shared" si="221"/>
        <v>12.55</v>
      </c>
      <c r="J208" s="44">
        <f>ROUND((2.567+0.6)*0.95,2)</f>
        <v>3.01</v>
      </c>
      <c r="K208" s="43">
        <f t="shared" si="222"/>
        <v>188.91</v>
      </c>
      <c r="L208" s="44">
        <f t="shared" si="223"/>
        <v>41.560200000000002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524.80455499999994</v>
      </c>
      <c r="P208" s="45">
        <f t="shared" si="160"/>
        <v>23.03</v>
      </c>
      <c r="Q208" s="44">
        <f t="shared" si="226"/>
        <v>547.83455499999991</v>
      </c>
      <c r="R208" s="44">
        <f t="shared" si="227"/>
        <v>547.83333333333326</v>
      </c>
      <c r="S208" s="44">
        <f t="shared" si="228"/>
        <v>109.56666666666666</v>
      </c>
      <c r="T208" s="65">
        <f t="shared" si="229"/>
        <v>657.4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50.21</v>
      </c>
      <c r="I209" s="44">
        <f t="shared" si="221"/>
        <v>12.55</v>
      </c>
      <c r="J209" s="44">
        <f>ROUND((3.167+0.6)*0.95,2)</f>
        <v>3.58</v>
      </c>
      <c r="K209" s="43">
        <f t="shared" si="222"/>
        <v>224.68</v>
      </c>
      <c r="L209" s="44">
        <f t="shared" si="223"/>
        <v>49.429600000000001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624.18169</v>
      </c>
      <c r="P209" s="45">
        <f t="shared" si="160"/>
        <v>27.39</v>
      </c>
      <c r="Q209" s="44">
        <f t="shared" si="226"/>
        <v>651.57168999999999</v>
      </c>
      <c r="R209" s="44">
        <f t="shared" si="227"/>
        <v>651.57500000000005</v>
      </c>
      <c r="S209" s="44">
        <f t="shared" si="228"/>
        <v>130.315</v>
      </c>
      <c r="T209" s="65">
        <f t="shared" si="229"/>
        <v>781.89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50.21</v>
      </c>
      <c r="I210" s="44">
        <f t="shared" si="221"/>
        <v>12.55</v>
      </c>
      <c r="J210" s="44">
        <f>ROUND((3.767+0.6)*0.95,2)</f>
        <v>4.1500000000000004</v>
      </c>
      <c r="K210" s="43">
        <f t="shared" si="222"/>
        <v>260.45</v>
      </c>
      <c r="L210" s="44">
        <f t="shared" si="223"/>
        <v>57.298999999999999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723.55882499999996</v>
      </c>
      <c r="P210" s="45">
        <f t="shared" si="160"/>
        <v>31.75</v>
      </c>
      <c r="Q210" s="44">
        <f t="shared" si="226"/>
        <v>755.30882499999996</v>
      </c>
      <c r="R210" s="44">
        <f t="shared" si="227"/>
        <v>755.30833333333339</v>
      </c>
      <c r="S210" s="44">
        <f t="shared" si="228"/>
        <v>151.06166666666667</v>
      </c>
      <c r="T210" s="65">
        <f t="shared" si="229"/>
        <v>906.37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50.21</v>
      </c>
      <c r="I212" s="44">
        <f t="shared" ref="I212:I240" si="231">ROUND(H212*$I$10,2)</f>
        <v>12.55</v>
      </c>
      <c r="J212" s="44">
        <f>ROUND(0.275*0.95,2)</f>
        <v>0.26</v>
      </c>
      <c r="K212" s="43">
        <f t="shared" ref="K212:K240" si="232">ROUND((H212+I212)*J212,2)</f>
        <v>16.32</v>
      </c>
      <c r="L212" s="44">
        <f t="shared" ref="L212:L244" si="233">(K212*$L$10)</f>
        <v>3.5904000000000003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45.334629999999997</v>
      </c>
      <c r="P212" s="45">
        <f t="shared" si="160"/>
        <v>1.99</v>
      </c>
      <c r="Q212" s="44">
        <f t="shared" ref="Q212:Q240" si="236">SUM(O212+P212)</f>
        <v>47.324629999999999</v>
      </c>
      <c r="R212" s="44">
        <f t="shared" ref="R212:R240" si="237">+T212-S212</f>
        <v>47.325000000000003</v>
      </c>
      <c r="S212" s="44">
        <f t="shared" ref="S212:S240" si="238">+T212/6</f>
        <v>9.4649999999999999</v>
      </c>
      <c r="T212" s="65">
        <f t="shared" ref="T212:T271" si="239">ROUND(Q212*$T$10,2)</f>
        <v>56.79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50.21</v>
      </c>
      <c r="I213" s="44">
        <f t="shared" si="231"/>
        <v>12.55</v>
      </c>
      <c r="J213" s="44">
        <f>ROUND(0.441*0.95,2)</f>
        <v>0.42</v>
      </c>
      <c r="K213" s="43">
        <f t="shared" si="232"/>
        <v>26.36</v>
      </c>
      <c r="L213" s="44">
        <f t="shared" si="233"/>
        <v>5.7991999999999999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73.229109999999977</v>
      </c>
      <c r="P213" s="45">
        <f t="shared" si="160"/>
        <v>3.21</v>
      </c>
      <c r="Q213" s="44">
        <f t="shared" si="236"/>
        <v>76.439109999999971</v>
      </c>
      <c r="R213" s="44">
        <f t="shared" si="237"/>
        <v>76.441666666666663</v>
      </c>
      <c r="S213" s="44">
        <f t="shared" si="238"/>
        <v>15.288333333333334</v>
      </c>
      <c r="T213" s="65">
        <f t="shared" si="239"/>
        <v>91.73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50.21</v>
      </c>
      <c r="I214" s="44">
        <f t="shared" si="231"/>
        <v>12.55</v>
      </c>
      <c r="J214" s="44">
        <f>ROUND(0.708*0.95,2)</f>
        <v>0.67</v>
      </c>
      <c r="K214" s="43">
        <f t="shared" si="232"/>
        <v>42.05</v>
      </c>
      <c r="L214" s="44">
        <f t="shared" si="233"/>
        <v>9.2509999999999994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116.817285</v>
      </c>
      <c r="P214" s="45">
        <f t="shared" si="160"/>
        <v>5.13</v>
      </c>
      <c r="Q214" s="44">
        <f t="shared" si="236"/>
        <v>121.94728499999999</v>
      </c>
      <c r="R214" s="44">
        <f t="shared" si="237"/>
        <v>121.95</v>
      </c>
      <c r="S214" s="44">
        <f t="shared" si="238"/>
        <v>24.39</v>
      </c>
      <c r="T214" s="65">
        <f t="shared" si="239"/>
        <v>146.34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50.21</v>
      </c>
      <c r="I215" s="44">
        <f t="shared" si="231"/>
        <v>12.55</v>
      </c>
      <c r="J215" s="44">
        <f>ROUND(1.358*0.95,2)</f>
        <v>1.29</v>
      </c>
      <c r="K215" s="43">
        <f t="shared" si="232"/>
        <v>80.959999999999994</v>
      </c>
      <c r="L215" s="44">
        <f t="shared" si="233"/>
        <v>17.811199999999999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224.91449499999999</v>
      </c>
      <c r="P215" s="45">
        <f t="shared" si="160"/>
        <v>9.8699999999999992</v>
      </c>
      <c r="Q215" s="44">
        <f t="shared" si="236"/>
        <v>234.78449499999999</v>
      </c>
      <c r="R215" s="44">
        <f t="shared" si="237"/>
        <v>234.78333333333333</v>
      </c>
      <c r="S215" s="44">
        <f t="shared" si="238"/>
        <v>46.956666666666671</v>
      </c>
      <c r="T215" s="65">
        <f t="shared" si="239"/>
        <v>281.74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50.21</v>
      </c>
      <c r="I216" s="44">
        <f t="shared" si="231"/>
        <v>12.55</v>
      </c>
      <c r="J216" s="44">
        <f>ROUND(2.608*0.95,2)</f>
        <v>2.48</v>
      </c>
      <c r="K216" s="43">
        <f t="shared" si="232"/>
        <v>155.63999999999999</v>
      </c>
      <c r="L216" s="44">
        <f t="shared" si="233"/>
        <v>34.2408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432.38883999999996</v>
      </c>
      <c r="P216" s="45">
        <f t="shared" si="160"/>
        <v>18.97</v>
      </c>
      <c r="Q216" s="44">
        <f t="shared" si="236"/>
        <v>451.35883999999999</v>
      </c>
      <c r="R216" s="44">
        <f t="shared" si="237"/>
        <v>451.35833333333335</v>
      </c>
      <c r="S216" s="44">
        <f t="shared" si="238"/>
        <v>90.271666666666661</v>
      </c>
      <c r="T216" s="65">
        <f t="shared" si="239"/>
        <v>541.63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50.21</v>
      </c>
      <c r="I217" s="44">
        <f t="shared" si="231"/>
        <v>12.55</v>
      </c>
      <c r="J217" s="44">
        <f>ROUND((2.608+0.9)*0.95,2)</f>
        <v>3.33</v>
      </c>
      <c r="K217" s="43">
        <f t="shared" si="232"/>
        <v>208.99</v>
      </c>
      <c r="L217" s="44">
        <f t="shared" si="233"/>
        <v>45.977800000000002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580.59351500000002</v>
      </c>
      <c r="P217" s="45">
        <f t="shared" si="160"/>
        <v>25.47</v>
      </c>
      <c r="Q217" s="44">
        <f t="shared" si="236"/>
        <v>606.06351500000005</v>
      </c>
      <c r="R217" s="44">
        <f t="shared" si="237"/>
        <v>606.06666666666661</v>
      </c>
      <c r="S217" s="44">
        <f t="shared" si="238"/>
        <v>121.21333333333332</v>
      </c>
      <c r="T217" s="65">
        <f t="shared" si="239"/>
        <v>727.28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50.21</v>
      </c>
      <c r="I218" s="44">
        <f t="shared" si="231"/>
        <v>12.55</v>
      </c>
      <c r="J218" s="44">
        <f>ROUND((3.508+0.9)*0.95,2)</f>
        <v>4.1900000000000004</v>
      </c>
      <c r="K218" s="43">
        <f t="shared" si="232"/>
        <v>262.95999999999998</v>
      </c>
      <c r="L218" s="44">
        <f t="shared" si="233"/>
        <v>57.851199999999999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730.53244499999994</v>
      </c>
      <c r="P218" s="45">
        <f t="shared" si="160"/>
        <v>32.049999999999997</v>
      </c>
      <c r="Q218" s="44">
        <f t="shared" si="236"/>
        <v>762.58244499999989</v>
      </c>
      <c r="R218" s="44">
        <f t="shared" si="237"/>
        <v>762.58333333333337</v>
      </c>
      <c r="S218" s="44">
        <f t="shared" si="238"/>
        <v>152.51666666666668</v>
      </c>
      <c r="T218" s="65">
        <f t="shared" si="239"/>
        <v>915.1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50.21</v>
      </c>
      <c r="I219" s="44">
        <f t="shared" si="231"/>
        <v>12.55</v>
      </c>
      <c r="J219" s="44">
        <f>ROUND((4.408+0.9)*0.95,2)</f>
        <v>5.04</v>
      </c>
      <c r="K219" s="43">
        <f t="shared" si="232"/>
        <v>316.31</v>
      </c>
      <c r="L219" s="44">
        <f t="shared" si="233"/>
        <v>69.588200000000001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878.73711999999989</v>
      </c>
      <c r="P219" s="45">
        <f t="shared" si="160"/>
        <v>38.56</v>
      </c>
      <c r="Q219" s="44">
        <f t="shared" si="236"/>
        <v>917.29711999999995</v>
      </c>
      <c r="R219" s="44">
        <f t="shared" si="237"/>
        <v>917.3</v>
      </c>
      <c r="S219" s="44">
        <f t="shared" si="238"/>
        <v>183.46</v>
      </c>
      <c r="T219" s="65">
        <f t="shared" si="239"/>
        <v>1100.76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50.21</v>
      </c>
      <c r="I220" s="44">
        <f t="shared" si="231"/>
        <v>12.55</v>
      </c>
      <c r="J220" s="44">
        <f>ROUND((5.308+0.9)*0.95,2)</f>
        <v>5.9</v>
      </c>
      <c r="K220" s="43">
        <f t="shared" si="232"/>
        <v>370.28</v>
      </c>
      <c r="L220" s="44">
        <f t="shared" si="233"/>
        <v>81.46159999999999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1028.67605</v>
      </c>
      <c r="P220" s="45">
        <f t="shared" si="160"/>
        <v>45.14</v>
      </c>
      <c r="Q220" s="44">
        <f t="shared" si="236"/>
        <v>1073.8160500000001</v>
      </c>
      <c r="R220" s="44">
        <f t="shared" si="237"/>
        <v>1073.8166666666666</v>
      </c>
      <c r="S220" s="44">
        <f t="shared" si="238"/>
        <v>214.76333333333332</v>
      </c>
      <c r="T220" s="65">
        <f t="shared" si="239"/>
        <v>1288.58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50.21</v>
      </c>
      <c r="I221" s="44">
        <f t="shared" si="231"/>
        <v>12.55</v>
      </c>
      <c r="J221" s="44">
        <f>ROUND((6.208+0.9)*0.95,2)</f>
        <v>6.75</v>
      </c>
      <c r="K221" s="43">
        <f t="shared" si="232"/>
        <v>423.63</v>
      </c>
      <c r="L221" s="44">
        <f t="shared" si="233"/>
        <v>93.198599999999999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1176.880725</v>
      </c>
      <c r="P221" s="45">
        <f t="shared" si="160"/>
        <v>51.64</v>
      </c>
      <c r="Q221" s="44">
        <f t="shared" si="236"/>
        <v>1228.5207250000001</v>
      </c>
      <c r="R221" s="44">
        <f t="shared" si="237"/>
        <v>1228.5166666666667</v>
      </c>
      <c r="S221" s="44">
        <f t="shared" si="238"/>
        <v>245.70333333333335</v>
      </c>
      <c r="T221" s="65">
        <f t="shared" si="239"/>
        <v>1474.22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50.21</v>
      </c>
      <c r="I222" s="44">
        <f t="shared" si="231"/>
        <v>12.55</v>
      </c>
      <c r="J222" s="44">
        <f>ROUND(0.467*0.95,2)</f>
        <v>0.44</v>
      </c>
      <c r="K222" s="43">
        <f t="shared" si="232"/>
        <v>27.61</v>
      </c>
      <c r="L222" s="44">
        <f t="shared" si="233"/>
        <v>6.0742000000000003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76.709820000000008</v>
      </c>
      <c r="P222" s="45">
        <f t="shared" si="160"/>
        <v>3.37</v>
      </c>
      <c r="Q222" s="44">
        <f t="shared" si="236"/>
        <v>80.079820000000012</v>
      </c>
      <c r="R222" s="44">
        <f t="shared" si="237"/>
        <v>80.083333333333329</v>
      </c>
      <c r="S222" s="44">
        <f t="shared" si="238"/>
        <v>16.016666666666666</v>
      </c>
      <c r="T222" s="65">
        <f t="shared" si="239"/>
        <v>96.1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47.86</v>
      </c>
      <c r="I223" s="44">
        <f t="shared" si="231"/>
        <v>11.97</v>
      </c>
      <c r="J223" s="44">
        <f>ROUND(1.065*0.95,2)</f>
        <v>1.01</v>
      </c>
      <c r="K223" s="43">
        <f t="shared" si="232"/>
        <v>60.43</v>
      </c>
      <c r="L223" s="44">
        <f t="shared" si="233"/>
        <v>13.294600000000001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172.487955</v>
      </c>
      <c r="P223" s="45">
        <f t="shared" si="160"/>
        <v>7.73</v>
      </c>
      <c r="Q223" s="44">
        <f t="shared" si="236"/>
        <v>180.21795499999999</v>
      </c>
      <c r="R223" s="44">
        <f t="shared" si="237"/>
        <v>180.21666666666667</v>
      </c>
      <c r="S223" s="44">
        <f t="shared" si="238"/>
        <v>36.043333333333329</v>
      </c>
      <c r="T223" s="65">
        <f t="shared" si="239"/>
        <v>216.26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47.86</v>
      </c>
      <c r="I224" s="44">
        <f t="shared" si="231"/>
        <v>11.97</v>
      </c>
      <c r="J224" s="44">
        <f>ROUND(0.83*0.95,2)</f>
        <v>0.79</v>
      </c>
      <c r="K224" s="43">
        <f t="shared" si="232"/>
        <v>47.27</v>
      </c>
      <c r="L224" s="44">
        <f t="shared" si="233"/>
        <v>10.3994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134.91994500000001</v>
      </c>
      <c r="P224" s="45">
        <f t="shared" si="160"/>
        <v>6.04</v>
      </c>
      <c r="Q224" s="44">
        <f t="shared" si="236"/>
        <v>140.959945</v>
      </c>
      <c r="R224" s="44">
        <f t="shared" si="237"/>
        <v>140.95833333333334</v>
      </c>
      <c r="S224" s="44">
        <f t="shared" si="238"/>
        <v>28.191666666666666</v>
      </c>
      <c r="T224" s="65">
        <f t="shared" si="239"/>
        <v>169.15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48.64</v>
      </c>
      <c r="I225" s="44">
        <f t="shared" si="231"/>
        <v>12.16</v>
      </c>
      <c r="J225" s="223">
        <f>ROUND((0.83+0.415)*0.95,2)</f>
        <v>1.18</v>
      </c>
      <c r="K225" s="43">
        <f t="shared" si="232"/>
        <v>71.739999999999995</v>
      </c>
      <c r="L225" s="44">
        <f t="shared" si="233"/>
        <v>15.782799999999998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202.90968999999998</v>
      </c>
      <c r="P225" s="45">
        <f t="shared" ref="P225:P271" si="240">ROUND(J225*$P$10,2)</f>
        <v>9.0299999999999994</v>
      </c>
      <c r="Q225" s="44">
        <f t="shared" si="236"/>
        <v>211.93968999999998</v>
      </c>
      <c r="R225" s="44">
        <f t="shared" si="237"/>
        <v>211.94166666666666</v>
      </c>
      <c r="S225" s="44">
        <f t="shared" si="238"/>
        <v>42.388333333333335</v>
      </c>
      <c r="T225" s="65">
        <f t="shared" si="239"/>
        <v>254.33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47.86</v>
      </c>
      <c r="I226" s="44">
        <f t="shared" si="231"/>
        <v>11.97</v>
      </c>
      <c r="J226" s="44">
        <f>ROUND(0.523*0.95,2)</f>
        <v>0.5</v>
      </c>
      <c r="K226" s="43">
        <f t="shared" si="232"/>
        <v>29.92</v>
      </c>
      <c r="L226" s="44">
        <f t="shared" si="233"/>
        <v>6.5824000000000007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85.395150000000001</v>
      </c>
      <c r="P226" s="45">
        <f t="shared" si="240"/>
        <v>3.83</v>
      </c>
      <c r="Q226" s="44">
        <f t="shared" si="236"/>
        <v>89.225149999999999</v>
      </c>
      <c r="R226" s="44">
        <f t="shared" si="237"/>
        <v>89.224999999999994</v>
      </c>
      <c r="S226" s="44">
        <f t="shared" si="238"/>
        <v>17.844999999999999</v>
      </c>
      <c r="T226" s="65">
        <f t="shared" si="239"/>
        <v>107.07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47.86</v>
      </c>
      <c r="I227" s="44">
        <f t="shared" si="231"/>
        <v>11.97</v>
      </c>
      <c r="J227" s="44">
        <f>ROUND((0.523+1.138)*0.95,2)</f>
        <v>1.58</v>
      </c>
      <c r="K227" s="43">
        <f t="shared" si="232"/>
        <v>94.53</v>
      </c>
      <c r="L227" s="44">
        <f t="shared" si="233"/>
        <v>20.796600000000002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269.82769000000002</v>
      </c>
      <c r="P227" s="45">
        <f t="shared" si="240"/>
        <v>12.09</v>
      </c>
      <c r="Q227" s="44">
        <f t="shared" si="236"/>
        <v>281.91768999999999</v>
      </c>
      <c r="R227" s="44">
        <f t="shared" si="237"/>
        <v>281.91666666666669</v>
      </c>
      <c r="S227" s="44">
        <f t="shared" si="238"/>
        <v>56.383333333333333</v>
      </c>
      <c r="T227" s="65">
        <f t="shared" si="239"/>
        <v>338.3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47.86</v>
      </c>
      <c r="I228" s="44">
        <f t="shared" si="231"/>
        <v>11.97</v>
      </c>
      <c r="J228" s="44">
        <f>ROUND(0.668*0.95,2)</f>
        <v>0.63</v>
      </c>
      <c r="K228" s="43">
        <f t="shared" si="232"/>
        <v>37.69</v>
      </c>
      <c r="L228" s="44">
        <f t="shared" si="233"/>
        <v>8.2918000000000003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107.586665</v>
      </c>
      <c r="P228" s="45">
        <f t="shared" si="240"/>
        <v>4.82</v>
      </c>
      <c r="Q228" s="44">
        <f t="shared" si="236"/>
        <v>112.406665</v>
      </c>
      <c r="R228" s="44">
        <f t="shared" si="237"/>
        <v>112.40833333333332</v>
      </c>
      <c r="S228" s="44">
        <f t="shared" si="238"/>
        <v>22.481666666666666</v>
      </c>
      <c r="T228" s="65">
        <f t="shared" si="239"/>
        <v>134.88999999999999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47.86</v>
      </c>
      <c r="I229" s="44">
        <f t="shared" si="231"/>
        <v>11.97</v>
      </c>
      <c r="J229" s="44">
        <f>ROUND(1.18*0.95,2)</f>
        <v>1.1200000000000001</v>
      </c>
      <c r="K229" s="43">
        <f t="shared" si="232"/>
        <v>67.010000000000005</v>
      </c>
      <c r="L229" s="44">
        <f t="shared" si="233"/>
        <v>14.7422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191.27196000000001</v>
      </c>
      <c r="P229" s="45">
        <f t="shared" si="240"/>
        <v>8.57</v>
      </c>
      <c r="Q229" s="44">
        <f t="shared" si="236"/>
        <v>199.84196</v>
      </c>
      <c r="R229" s="44">
        <f t="shared" si="237"/>
        <v>199.84166666666667</v>
      </c>
      <c r="S229" s="44">
        <f t="shared" si="238"/>
        <v>39.968333333333334</v>
      </c>
      <c r="T229" s="65">
        <f t="shared" si="239"/>
        <v>239.81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47.86</v>
      </c>
      <c r="I230" s="44">
        <f t="shared" si="231"/>
        <v>11.97</v>
      </c>
      <c r="J230" s="44">
        <f>ROUND(0.333*0.95,2)</f>
        <v>0.32</v>
      </c>
      <c r="K230" s="43">
        <f t="shared" si="232"/>
        <v>19.149999999999999</v>
      </c>
      <c r="L230" s="44">
        <f t="shared" si="233"/>
        <v>4.2130000000000001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54.654359999999997</v>
      </c>
      <c r="P230" s="45">
        <f t="shared" si="240"/>
        <v>2.4500000000000002</v>
      </c>
      <c r="Q230" s="44">
        <f t="shared" si="236"/>
        <v>57.10436</v>
      </c>
      <c r="R230" s="44">
        <f t="shared" si="237"/>
        <v>57.108333333333334</v>
      </c>
      <c r="S230" s="44">
        <f t="shared" si="238"/>
        <v>11.421666666666667</v>
      </c>
      <c r="T230" s="65">
        <f t="shared" si="239"/>
        <v>68.53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47.86</v>
      </c>
      <c r="I231" s="44">
        <f t="shared" si="231"/>
        <v>11.97</v>
      </c>
      <c r="J231" s="44">
        <f>ROUND(2.18*0.95,2)</f>
        <v>2.0699999999999998</v>
      </c>
      <c r="K231" s="43">
        <f t="shared" si="232"/>
        <v>123.85</v>
      </c>
      <c r="L231" s="44">
        <f t="shared" si="233"/>
        <v>27.247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353.51298499999996</v>
      </c>
      <c r="P231" s="45">
        <f t="shared" si="240"/>
        <v>15.84</v>
      </c>
      <c r="Q231" s="44">
        <f t="shared" si="236"/>
        <v>369.35298499999993</v>
      </c>
      <c r="R231" s="44">
        <f t="shared" si="237"/>
        <v>369.35</v>
      </c>
      <c r="S231" s="44">
        <f t="shared" si="238"/>
        <v>73.87</v>
      </c>
      <c r="T231" s="65">
        <f t="shared" si="239"/>
        <v>443.22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47.86</v>
      </c>
      <c r="I232" s="44">
        <f t="shared" si="231"/>
        <v>11.97</v>
      </c>
      <c r="J232" s="44">
        <f>ROUND(0.833*0.95,2)</f>
        <v>0.79</v>
      </c>
      <c r="K232" s="43">
        <f t="shared" si="232"/>
        <v>47.27</v>
      </c>
      <c r="L232" s="44">
        <f t="shared" si="233"/>
        <v>10.3994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134.91994500000001</v>
      </c>
      <c r="P232" s="45">
        <f t="shared" si="240"/>
        <v>6.04</v>
      </c>
      <c r="Q232" s="44">
        <f t="shared" si="236"/>
        <v>140.959945</v>
      </c>
      <c r="R232" s="44">
        <f t="shared" si="237"/>
        <v>140.95833333333334</v>
      </c>
      <c r="S232" s="44">
        <f t="shared" si="238"/>
        <v>28.191666666666666</v>
      </c>
      <c r="T232" s="65">
        <f t="shared" si="239"/>
        <v>169.15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47.86</v>
      </c>
      <c r="I233" s="44">
        <f t="shared" si="231"/>
        <v>11.97</v>
      </c>
      <c r="J233" s="44">
        <f>ROUND(0.13*0.95,2)</f>
        <v>0.12</v>
      </c>
      <c r="K233" s="43">
        <f t="shared" si="232"/>
        <v>7.18</v>
      </c>
      <c r="L233" s="44">
        <f t="shared" si="233"/>
        <v>1.5795999999999999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20.493859999999998</v>
      </c>
      <c r="P233" s="45">
        <f t="shared" si="240"/>
        <v>0.92</v>
      </c>
      <c r="Q233" s="44">
        <f t="shared" si="236"/>
        <v>21.41386</v>
      </c>
      <c r="R233" s="44">
        <f t="shared" si="237"/>
        <v>21.416666666666664</v>
      </c>
      <c r="S233" s="44">
        <f t="shared" si="238"/>
        <v>4.2833333333333332</v>
      </c>
      <c r="T233" s="65">
        <f t="shared" si="239"/>
        <v>25.7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47.86</v>
      </c>
      <c r="I234" s="44">
        <f t="shared" si="231"/>
        <v>11.97</v>
      </c>
      <c r="J234" s="44">
        <f>ROUND(0.05*0.95,2)</f>
        <v>0.05</v>
      </c>
      <c r="K234" s="43">
        <f t="shared" si="232"/>
        <v>2.99</v>
      </c>
      <c r="L234" s="44">
        <f t="shared" si="233"/>
        <v>0.65780000000000005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8.5370749999999997</v>
      </c>
      <c r="P234" s="45">
        <f t="shared" si="240"/>
        <v>0.38</v>
      </c>
      <c r="Q234" s="44">
        <f t="shared" si="236"/>
        <v>8.9170750000000005</v>
      </c>
      <c r="R234" s="44">
        <f t="shared" si="237"/>
        <v>8.9166666666666661</v>
      </c>
      <c r="S234" s="44">
        <f t="shared" si="238"/>
        <v>1.7833333333333332</v>
      </c>
      <c r="T234" s="65">
        <f t="shared" si="239"/>
        <v>10.7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45.5</v>
      </c>
      <c r="I235" s="44">
        <f t="shared" si="231"/>
        <v>11.38</v>
      </c>
      <c r="J235" s="44">
        <f>ROUND(0.45*0.95,2)</f>
        <v>0.43</v>
      </c>
      <c r="K235" s="43">
        <f t="shared" si="232"/>
        <v>24.46</v>
      </c>
      <c r="L235" s="44">
        <f t="shared" si="233"/>
        <v>5.3812000000000006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71.888964999999999</v>
      </c>
      <c r="P235" s="45">
        <f t="shared" si="240"/>
        <v>3.29</v>
      </c>
      <c r="Q235" s="44">
        <f t="shared" si="236"/>
        <v>75.178965000000005</v>
      </c>
      <c r="R235" s="44">
        <f t="shared" si="237"/>
        <v>75.174999999999997</v>
      </c>
      <c r="S235" s="44">
        <f t="shared" si="238"/>
        <v>15.034999999999998</v>
      </c>
      <c r="T235" s="65">
        <f t="shared" si="239"/>
        <v>90.21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45.5</v>
      </c>
      <c r="I236" s="44">
        <f t="shared" si="231"/>
        <v>11.38</v>
      </c>
      <c r="J236" s="44">
        <f>ROUND(0.54*0.95,2)</f>
        <v>0.51</v>
      </c>
      <c r="K236" s="43">
        <f t="shared" si="232"/>
        <v>29.01</v>
      </c>
      <c r="L236" s="44">
        <f t="shared" si="233"/>
        <v>6.3822000000000001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85.262805000000014</v>
      </c>
      <c r="P236" s="45">
        <f t="shared" si="240"/>
        <v>3.9</v>
      </c>
      <c r="Q236" s="44">
        <f t="shared" si="236"/>
        <v>89.16280500000002</v>
      </c>
      <c r="R236" s="44">
        <f t="shared" si="237"/>
        <v>89.166666666666671</v>
      </c>
      <c r="S236" s="44">
        <f t="shared" si="238"/>
        <v>17.833333333333332</v>
      </c>
      <c r="T236" s="65">
        <f t="shared" si="239"/>
        <v>107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47.86</v>
      </c>
      <c r="I237" s="44">
        <f t="shared" si="231"/>
        <v>11.97</v>
      </c>
      <c r="J237" s="44">
        <f>ROUND(0.26*0.95,2)</f>
        <v>0.25</v>
      </c>
      <c r="K237" s="43">
        <f t="shared" si="232"/>
        <v>14.96</v>
      </c>
      <c r="L237" s="44">
        <f t="shared" si="233"/>
        <v>3.2912000000000003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42.697575000000001</v>
      </c>
      <c r="P237" s="45">
        <f t="shared" si="240"/>
        <v>1.91</v>
      </c>
      <c r="Q237" s="44">
        <f t="shared" si="236"/>
        <v>44.607574999999997</v>
      </c>
      <c r="R237" s="44">
        <f t="shared" si="237"/>
        <v>44.608333333333334</v>
      </c>
      <c r="S237" s="44">
        <f t="shared" si="238"/>
        <v>8.9216666666666669</v>
      </c>
      <c r="T237" s="65">
        <f t="shared" si="239"/>
        <v>53.53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47.86</v>
      </c>
      <c r="I238" s="44">
        <f t="shared" si="231"/>
        <v>11.97</v>
      </c>
      <c r="J238" s="44">
        <f>ROUND(0.16*0.95,2)</f>
        <v>0.15</v>
      </c>
      <c r="K238" s="43">
        <f t="shared" si="232"/>
        <v>8.9700000000000006</v>
      </c>
      <c r="L238" s="44">
        <f t="shared" si="233"/>
        <v>1.9734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25.611224999999997</v>
      </c>
      <c r="P238" s="45">
        <f t="shared" si="240"/>
        <v>1.1499999999999999</v>
      </c>
      <c r="Q238" s="44">
        <f t="shared" si="236"/>
        <v>26.761224999999996</v>
      </c>
      <c r="R238" s="44">
        <f t="shared" si="237"/>
        <v>26.758333333333333</v>
      </c>
      <c r="S238" s="44">
        <f t="shared" si="238"/>
        <v>5.3516666666666666</v>
      </c>
      <c r="T238" s="65">
        <f t="shared" si="239"/>
        <v>32.11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47.86</v>
      </c>
      <c r="I239" s="44">
        <f t="shared" si="231"/>
        <v>11.97</v>
      </c>
      <c r="J239" s="44">
        <f>ROUND(0.13*0.95,2)</f>
        <v>0.12</v>
      </c>
      <c r="K239" s="43">
        <f t="shared" si="232"/>
        <v>7.18</v>
      </c>
      <c r="L239" s="44">
        <f t="shared" si="233"/>
        <v>1.5795999999999999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20.493859999999998</v>
      </c>
      <c r="P239" s="45">
        <f t="shared" si="240"/>
        <v>0.92</v>
      </c>
      <c r="Q239" s="44">
        <f t="shared" si="236"/>
        <v>21.41386</v>
      </c>
      <c r="R239" s="44">
        <f t="shared" si="237"/>
        <v>21.416666666666664</v>
      </c>
      <c r="S239" s="44">
        <f t="shared" si="238"/>
        <v>4.2833333333333332</v>
      </c>
      <c r="T239" s="65">
        <f t="shared" si="239"/>
        <v>25.7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47.86</v>
      </c>
      <c r="I240" s="44">
        <f t="shared" si="231"/>
        <v>11.97</v>
      </c>
      <c r="J240" s="44">
        <f>ROUND(0.17*0.95,2)</f>
        <v>0.16</v>
      </c>
      <c r="K240" s="43">
        <f t="shared" si="232"/>
        <v>9.57</v>
      </c>
      <c r="L240" s="44">
        <f t="shared" si="233"/>
        <v>2.1053999999999999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27.321079999999998</v>
      </c>
      <c r="P240" s="45">
        <f t="shared" si="240"/>
        <v>1.22</v>
      </c>
      <c r="Q240" s="44">
        <f t="shared" si="236"/>
        <v>28.541079999999997</v>
      </c>
      <c r="R240" s="44">
        <f t="shared" si="237"/>
        <v>28.541666666666668</v>
      </c>
      <c r="S240" s="44">
        <f t="shared" si="238"/>
        <v>5.708333333333333</v>
      </c>
      <c r="T240" s="65">
        <f t="shared" si="239"/>
        <v>34.25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47.86</v>
      </c>
      <c r="I242" s="44">
        <f>ROUND(H242*$I$10,2)</f>
        <v>11.97</v>
      </c>
      <c r="J242" s="44">
        <f>ROUND(0.31*0.95,2)</f>
        <v>0.28999999999999998</v>
      </c>
      <c r="K242" s="43">
        <f>ROUND((H242+I242)*J242,2)</f>
        <v>17.350000000000001</v>
      </c>
      <c r="L242" s="44">
        <f t="shared" si="233"/>
        <v>3.8170000000000002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49.524794999999997</v>
      </c>
      <c r="P242" s="45">
        <f t="shared" si="240"/>
        <v>2.2200000000000002</v>
      </c>
      <c r="Q242" s="44">
        <f>SUM(O242+P242)</f>
        <v>51.744794999999996</v>
      </c>
      <c r="R242" s="44">
        <f t="shared" ref="R242:R244" si="247">+T242-S242</f>
        <v>51.741666666666667</v>
      </c>
      <c r="S242" s="44">
        <f t="shared" ref="S242:S244" si="248">+T242/6</f>
        <v>10.348333333333334</v>
      </c>
      <c r="T242" s="65">
        <f t="shared" si="239"/>
        <v>62.09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47.86</v>
      </c>
      <c r="I243" s="44">
        <f>ROUND(H243*$I$10,2)</f>
        <v>11.97</v>
      </c>
      <c r="J243" s="44">
        <f>ROUND(0.25*0.95,2)</f>
        <v>0.24</v>
      </c>
      <c r="K243" s="43">
        <f>ROUND((H243+I243)*J243,2)</f>
        <v>14.36</v>
      </c>
      <c r="L243" s="44">
        <f t="shared" si="233"/>
        <v>3.1591999999999998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40.987719999999996</v>
      </c>
      <c r="P243" s="45">
        <f t="shared" si="240"/>
        <v>1.84</v>
      </c>
      <c r="Q243" s="44">
        <f>SUM(O243+P243)</f>
        <v>42.827719999999999</v>
      </c>
      <c r="R243" s="44">
        <f t="shared" si="247"/>
        <v>42.825000000000003</v>
      </c>
      <c r="S243" s="44">
        <f t="shared" si="248"/>
        <v>8.5649999999999995</v>
      </c>
      <c r="T243" s="65">
        <f t="shared" si="239"/>
        <v>51.39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47.86</v>
      </c>
      <c r="I244" s="44">
        <f>ROUND(H244*$I$10,2)</f>
        <v>11.97</v>
      </c>
      <c r="J244" s="44">
        <f>ROUND(0.07*0.95,2)</f>
        <v>7.0000000000000007E-2</v>
      </c>
      <c r="K244" s="43">
        <f>ROUND((H244+I244)*J244,2)</f>
        <v>4.1900000000000004</v>
      </c>
      <c r="L244" s="44">
        <f t="shared" si="233"/>
        <v>0.92180000000000006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11.956785</v>
      </c>
      <c r="P244" s="45">
        <f t="shared" si="240"/>
        <v>0.54</v>
      </c>
      <c r="Q244" s="44">
        <f>SUM(O244+P244)</f>
        <v>12.496784999999999</v>
      </c>
      <c r="R244" s="44">
        <f t="shared" si="247"/>
        <v>12.5</v>
      </c>
      <c r="S244" s="44">
        <f t="shared" si="248"/>
        <v>2.5</v>
      </c>
      <c r="T244" s="65">
        <f t="shared" si="239"/>
        <v>15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47.86</v>
      </c>
      <c r="I246" s="44">
        <f t="shared" ref="I246:I251" si="249">ROUND(H246*$I$10,2)</f>
        <v>11.97</v>
      </c>
      <c r="J246" s="44">
        <f>ROUND(2.713*0.95,2)</f>
        <v>2.58</v>
      </c>
      <c r="K246" s="43">
        <f t="shared" ref="K246:K251" si="250">ROUND((H246+I246)*J246,2)</f>
        <v>154.36000000000001</v>
      </c>
      <c r="L246" s="44">
        <f t="shared" ref="L246:L271" si="251">(K246*$L$10)</f>
        <v>33.959200000000003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440.60579000000001</v>
      </c>
      <c r="P246" s="45">
        <f t="shared" si="240"/>
        <v>19.739999999999998</v>
      </c>
      <c r="Q246" s="44">
        <f t="shared" ref="Q246:Q251" si="254">SUM(O246+P246)</f>
        <v>460.34579000000002</v>
      </c>
      <c r="R246" s="44">
        <f t="shared" ref="R246:R251" si="255">+T246-S246</f>
        <v>460.34166666666664</v>
      </c>
      <c r="S246" s="44">
        <f t="shared" ref="S246:S251" si="256">+T246/6</f>
        <v>92.068333333333328</v>
      </c>
      <c r="T246" s="65">
        <f t="shared" si="239"/>
        <v>552.41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47.07</v>
      </c>
      <c r="I247" s="44">
        <f t="shared" si="249"/>
        <v>11.77</v>
      </c>
      <c r="J247" s="44">
        <f>ROUND((2.713+1.357)*0.95,2)</f>
        <v>3.87</v>
      </c>
      <c r="K247" s="43">
        <f t="shared" si="250"/>
        <v>227.71</v>
      </c>
      <c r="L247" s="44">
        <f t="shared" si="251"/>
        <v>50.096200000000003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656.236085</v>
      </c>
      <c r="P247" s="45">
        <f t="shared" si="240"/>
        <v>29.61</v>
      </c>
      <c r="Q247" s="44">
        <f t="shared" si="254"/>
        <v>685.84608500000002</v>
      </c>
      <c r="R247" s="44">
        <f t="shared" si="255"/>
        <v>685.85</v>
      </c>
      <c r="S247" s="44">
        <f t="shared" si="256"/>
        <v>137.16999999999999</v>
      </c>
      <c r="T247" s="65">
        <f t="shared" si="239"/>
        <v>823.02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53.35</v>
      </c>
      <c r="I248" s="44">
        <f t="shared" si="249"/>
        <v>13.34</v>
      </c>
      <c r="J248" s="44">
        <f>ROUND(2.992*0.95,2)</f>
        <v>2.84</v>
      </c>
      <c r="K248" s="43">
        <f t="shared" si="250"/>
        <v>189.4</v>
      </c>
      <c r="L248" s="44">
        <f t="shared" si="251"/>
        <v>41.667999999999999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508.77882</v>
      </c>
      <c r="P248" s="45">
        <f t="shared" si="240"/>
        <v>21.73</v>
      </c>
      <c r="Q248" s="44">
        <f t="shared" si="254"/>
        <v>530.50882000000001</v>
      </c>
      <c r="R248" s="44">
        <f t="shared" si="255"/>
        <v>530.50833333333333</v>
      </c>
      <c r="S248" s="44">
        <f t="shared" si="256"/>
        <v>106.10166666666667</v>
      </c>
      <c r="T248" s="65">
        <f t="shared" si="239"/>
        <v>636.61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48.64</v>
      </c>
      <c r="I249" s="44">
        <f t="shared" si="249"/>
        <v>12.16</v>
      </c>
      <c r="J249" s="44">
        <f>ROUND((2.992+1.496)*0.95,2)</f>
        <v>4.26</v>
      </c>
      <c r="K249" s="43">
        <f t="shared" si="250"/>
        <v>259.01</v>
      </c>
      <c r="L249" s="44">
        <f t="shared" si="251"/>
        <v>56.982199999999999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732.55843000000004</v>
      </c>
      <c r="P249" s="45">
        <f t="shared" si="240"/>
        <v>32.590000000000003</v>
      </c>
      <c r="Q249" s="44">
        <f t="shared" si="254"/>
        <v>765.14843000000008</v>
      </c>
      <c r="R249" s="44">
        <f t="shared" si="255"/>
        <v>765.15</v>
      </c>
      <c r="S249" s="44">
        <f t="shared" si="256"/>
        <v>153.03</v>
      </c>
      <c r="T249" s="65">
        <f t="shared" si="239"/>
        <v>918.18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45.5</v>
      </c>
      <c r="I250" s="44">
        <f t="shared" si="249"/>
        <v>11.38</v>
      </c>
      <c r="J250" s="44">
        <f>ROUND(0.575*0.95,2)</f>
        <v>0.55000000000000004</v>
      </c>
      <c r="K250" s="43">
        <f t="shared" si="250"/>
        <v>31.28</v>
      </c>
      <c r="L250" s="44">
        <f t="shared" si="251"/>
        <v>6.8816000000000006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91.943624999999997</v>
      </c>
      <c r="P250" s="45">
        <f t="shared" si="240"/>
        <v>4.21</v>
      </c>
      <c r="Q250" s="44">
        <f t="shared" si="254"/>
        <v>96.153624999999991</v>
      </c>
      <c r="R250" s="44">
        <f t="shared" si="255"/>
        <v>96.149999999999991</v>
      </c>
      <c r="S250" s="44">
        <f t="shared" si="256"/>
        <v>19.23</v>
      </c>
      <c r="T250" s="65">
        <f t="shared" si="239"/>
        <v>115.38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47.07</v>
      </c>
      <c r="I251" s="44">
        <f t="shared" si="249"/>
        <v>11.77</v>
      </c>
      <c r="J251" s="44">
        <f>ROUND(1.955*0.95,2)</f>
        <v>1.86</v>
      </c>
      <c r="K251" s="43">
        <f t="shared" si="250"/>
        <v>109.44</v>
      </c>
      <c r="L251" s="44">
        <f t="shared" si="251"/>
        <v>24.076799999999999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315.39783</v>
      </c>
      <c r="P251" s="45">
        <f t="shared" si="240"/>
        <v>14.23</v>
      </c>
      <c r="Q251" s="44">
        <f t="shared" si="254"/>
        <v>329.62783000000002</v>
      </c>
      <c r="R251" s="44">
        <f t="shared" si="255"/>
        <v>329.625</v>
      </c>
      <c r="S251" s="44">
        <f t="shared" si="256"/>
        <v>65.924999999999997</v>
      </c>
      <c r="T251" s="65">
        <f t="shared" si="239"/>
        <v>395.55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53.35</v>
      </c>
      <c r="I253" s="44">
        <f t="shared" ref="I253:I256" si="257">ROUND(H253*$I$10,2)</f>
        <v>13.34</v>
      </c>
      <c r="J253" s="44">
        <f>ROUND(4.932*0.95,2)</f>
        <v>4.6900000000000004</v>
      </c>
      <c r="K253" s="43">
        <f t="shared" ref="K253:K256" si="258">ROUND((H253+I253)*J253,2)</f>
        <v>312.77999999999997</v>
      </c>
      <c r="L253" s="44">
        <f t="shared" si="251"/>
        <v>68.811599999999999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840.20559500000002</v>
      </c>
      <c r="P253" s="45">
        <f t="shared" si="240"/>
        <v>35.880000000000003</v>
      </c>
      <c r="Q253" s="44">
        <f t="shared" ref="Q253:Q256" si="261">SUM(O253+P253)</f>
        <v>876.08559500000001</v>
      </c>
      <c r="R253" s="44">
        <f t="shared" ref="R253:R256" si="262">+T253-S253</f>
        <v>876.08333333333326</v>
      </c>
      <c r="S253" s="44">
        <f t="shared" ref="S253:S256" si="263">+T253/6</f>
        <v>175.21666666666667</v>
      </c>
      <c r="T253" s="65">
        <f t="shared" si="239"/>
        <v>1051.3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53.35</v>
      </c>
      <c r="I254" s="44">
        <f t="shared" si="257"/>
        <v>13.34</v>
      </c>
      <c r="J254" s="44">
        <f>ROUND(3.533*0.95,2)</f>
        <v>3.36</v>
      </c>
      <c r="K254" s="43">
        <f t="shared" si="258"/>
        <v>224.08</v>
      </c>
      <c r="L254" s="44">
        <f t="shared" si="251"/>
        <v>49.297600000000003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601.93687999999986</v>
      </c>
      <c r="P254" s="45">
        <f t="shared" si="240"/>
        <v>25.7</v>
      </c>
      <c r="Q254" s="44">
        <f t="shared" si="261"/>
        <v>627.63687999999991</v>
      </c>
      <c r="R254" s="44">
        <f t="shared" si="262"/>
        <v>627.63333333333333</v>
      </c>
      <c r="S254" s="44">
        <f t="shared" si="263"/>
        <v>125.52666666666666</v>
      </c>
      <c r="T254" s="65">
        <f t="shared" si="239"/>
        <v>753.16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53.35</v>
      </c>
      <c r="I255" s="44">
        <f t="shared" si="257"/>
        <v>13.34</v>
      </c>
      <c r="J255" s="44">
        <f>ROUND(0.417*0.95,2)</f>
        <v>0.4</v>
      </c>
      <c r="K255" s="43">
        <f t="shared" si="258"/>
        <v>26.68</v>
      </c>
      <c r="L255" s="44">
        <f t="shared" si="251"/>
        <v>5.8696000000000002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71.663799999999995</v>
      </c>
      <c r="P255" s="45">
        <f t="shared" si="240"/>
        <v>3.06</v>
      </c>
      <c r="Q255" s="44">
        <f t="shared" si="261"/>
        <v>74.723799999999997</v>
      </c>
      <c r="R255" s="44">
        <f t="shared" si="262"/>
        <v>74.724999999999994</v>
      </c>
      <c r="S255" s="44">
        <f t="shared" si="263"/>
        <v>14.945</v>
      </c>
      <c r="T255" s="65">
        <f t="shared" si="239"/>
        <v>89.67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53.35</v>
      </c>
      <c r="I256" s="44">
        <f t="shared" si="257"/>
        <v>13.34</v>
      </c>
      <c r="J256" s="44">
        <f>ROUND(1.59*0.95,2)</f>
        <v>1.51</v>
      </c>
      <c r="K256" s="43">
        <f t="shared" si="258"/>
        <v>100.7</v>
      </c>
      <c r="L256" s="44">
        <f t="shared" si="251"/>
        <v>22.154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270.51010500000001</v>
      </c>
      <c r="P256" s="45">
        <f t="shared" si="240"/>
        <v>11.55</v>
      </c>
      <c r="Q256" s="44">
        <f t="shared" si="261"/>
        <v>282.06010500000002</v>
      </c>
      <c r="R256" s="44">
        <f t="shared" si="262"/>
        <v>282.05833333333334</v>
      </c>
      <c r="S256" s="44">
        <f t="shared" si="263"/>
        <v>56.411666666666669</v>
      </c>
      <c r="T256" s="65">
        <f t="shared" si="239"/>
        <v>338.47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53.35</v>
      </c>
      <c r="I258" s="44">
        <f t="shared" ref="I258:I271" si="266">ROUND(H258*$I$10,2)</f>
        <v>13.34</v>
      </c>
      <c r="J258" s="44">
        <f>ROUND(3.165*0.95,2)</f>
        <v>3.01</v>
      </c>
      <c r="K258" s="43">
        <f t="shared" ref="K258:K271" si="267">ROUND((H258+I258)*J258,2)</f>
        <v>200.74</v>
      </c>
      <c r="L258" s="44">
        <f t="shared" si="251"/>
        <v>44.162800000000004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539.23715499999992</v>
      </c>
      <c r="P258" s="45">
        <f t="shared" si="240"/>
        <v>23.03</v>
      </c>
      <c r="Q258" s="44">
        <f t="shared" ref="Q258:Q271" si="270">SUM(O258+P258)</f>
        <v>562.26715499999989</v>
      </c>
      <c r="R258" s="44">
        <f t="shared" ref="R258:R271" si="271">+T258-S258</f>
        <v>562.26666666666665</v>
      </c>
      <c r="S258" s="44">
        <f t="shared" ref="S258:S271" si="272">+T258/6</f>
        <v>112.45333333333333</v>
      </c>
      <c r="T258" s="65">
        <f t="shared" si="239"/>
        <v>674.72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53.35</v>
      </c>
      <c r="I259" s="44">
        <f t="shared" si="266"/>
        <v>13.34</v>
      </c>
      <c r="J259" s="44">
        <f>ROUND(4.5*0.95,2)</f>
        <v>4.28</v>
      </c>
      <c r="K259" s="43">
        <f t="shared" si="267"/>
        <v>285.43</v>
      </c>
      <c r="L259" s="44">
        <f t="shared" si="251"/>
        <v>62.794600000000003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766.74653999999998</v>
      </c>
      <c r="P259" s="45">
        <f t="shared" si="240"/>
        <v>32.74</v>
      </c>
      <c r="Q259" s="44">
        <f t="shared" si="270"/>
        <v>799.48653999999999</v>
      </c>
      <c r="R259" s="44">
        <f t="shared" si="271"/>
        <v>799.48333333333335</v>
      </c>
      <c r="S259" s="44">
        <f t="shared" si="272"/>
        <v>159.89666666666668</v>
      </c>
      <c r="T259" s="65">
        <f t="shared" si="239"/>
        <v>959.38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53.35</v>
      </c>
      <c r="I260" s="44">
        <f t="shared" si="266"/>
        <v>13.34</v>
      </c>
      <c r="J260" s="44">
        <f>ROUND(0.5*0.95,2)</f>
        <v>0.48</v>
      </c>
      <c r="K260" s="43">
        <f t="shared" si="267"/>
        <v>32.01</v>
      </c>
      <c r="L260" s="44">
        <f t="shared" si="251"/>
        <v>7.0421999999999993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85.989239999999995</v>
      </c>
      <c r="P260" s="45">
        <f t="shared" si="240"/>
        <v>3.67</v>
      </c>
      <c r="Q260" s="44">
        <f t="shared" si="270"/>
        <v>89.659239999999997</v>
      </c>
      <c r="R260" s="44">
        <f t="shared" si="271"/>
        <v>89.658333333333331</v>
      </c>
      <c r="S260" s="44">
        <f t="shared" si="272"/>
        <v>17.931666666666668</v>
      </c>
      <c r="T260" s="65">
        <f t="shared" si="239"/>
        <v>107.59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50.21</v>
      </c>
      <c r="I261" s="44">
        <f t="shared" si="266"/>
        <v>12.55</v>
      </c>
      <c r="J261" s="44">
        <f>ROUND(1.807*0.95,2)</f>
        <v>1.72</v>
      </c>
      <c r="K261" s="43">
        <f t="shared" si="267"/>
        <v>107.95</v>
      </c>
      <c r="L261" s="44">
        <f t="shared" si="251"/>
        <v>23.749000000000002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299.89006000000001</v>
      </c>
      <c r="P261" s="45">
        <f t="shared" si="240"/>
        <v>13.16</v>
      </c>
      <c r="Q261" s="44">
        <f t="shared" si="270"/>
        <v>313.05006000000003</v>
      </c>
      <c r="R261" s="44">
        <f t="shared" si="271"/>
        <v>313.05</v>
      </c>
      <c r="S261" s="44">
        <f t="shared" si="272"/>
        <v>62.610000000000007</v>
      </c>
      <c r="T261" s="65">
        <f t="shared" si="239"/>
        <v>375.66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50.21</v>
      </c>
      <c r="I262" s="44">
        <f t="shared" si="266"/>
        <v>12.55</v>
      </c>
      <c r="J262" s="44">
        <f>ROUND(7.907*0.95,2)</f>
        <v>7.51</v>
      </c>
      <c r="K262" s="43">
        <f t="shared" si="267"/>
        <v>471.33</v>
      </c>
      <c r="L262" s="44">
        <f t="shared" si="251"/>
        <v>103.6926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1309.3917049999998</v>
      </c>
      <c r="P262" s="45">
        <f t="shared" si="240"/>
        <v>57.45</v>
      </c>
      <c r="Q262" s="44">
        <f t="shared" si="270"/>
        <v>1366.8417049999998</v>
      </c>
      <c r="R262" s="44">
        <f t="shared" si="271"/>
        <v>1366.8416666666667</v>
      </c>
      <c r="S262" s="44">
        <f t="shared" si="272"/>
        <v>273.36833333333334</v>
      </c>
      <c r="T262" s="65">
        <f t="shared" si="239"/>
        <v>1640.21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50.21</v>
      </c>
      <c r="I263" s="44">
        <f t="shared" si="266"/>
        <v>12.55</v>
      </c>
      <c r="J263" s="44">
        <f>ROUND((1)*0.95,2)</f>
        <v>0.95</v>
      </c>
      <c r="K263" s="43">
        <f t="shared" si="267"/>
        <v>59.62</v>
      </c>
      <c r="L263" s="44">
        <f t="shared" si="251"/>
        <v>13.116399999999999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165.63262499999999</v>
      </c>
      <c r="P263" s="45">
        <f t="shared" si="240"/>
        <v>7.27</v>
      </c>
      <c r="Q263" s="44">
        <f t="shared" si="270"/>
        <v>172.902625</v>
      </c>
      <c r="R263" s="44">
        <f t="shared" si="271"/>
        <v>172.89999999999998</v>
      </c>
      <c r="S263" s="44">
        <f t="shared" si="272"/>
        <v>34.58</v>
      </c>
      <c r="T263" s="65">
        <f t="shared" si="239"/>
        <v>207.48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50.21</v>
      </c>
      <c r="I264" s="44">
        <f t="shared" si="266"/>
        <v>12.55</v>
      </c>
      <c r="J264" s="44">
        <f>ROUND(1.917*0.95,2)</f>
        <v>1.82</v>
      </c>
      <c r="K264" s="43">
        <f t="shared" si="267"/>
        <v>114.22</v>
      </c>
      <c r="L264" s="44">
        <f t="shared" si="251"/>
        <v>25.128399999999999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317.31800999999996</v>
      </c>
      <c r="P264" s="45">
        <f t="shared" si="240"/>
        <v>13.92</v>
      </c>
      <c r="Q264" s="44">
        <f t="shared" si="270"/>
        <v>331.23800999999997</v>
      </c>
      <c r="R264" s="44">
        <f t="shared" si="271"/>
        <v>331.24166666666667</v>
      </c>
      <c r="S264" s="44">
        <f t="shared" si="272"/>
        <v>66.248333333333335</v>
      </c>
      <c r="T264" s="65">
        <f t="shared" si="239"/>
        <v>397.49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50.21</v>
      </c>
      <c r="I265" s="44">
        <f t="shared" si="266"/>
        <v>12.55</v>
      </c>
      <c r="J265" s="44">
        <f>ROUND(1.617*0.95,2)</f>
        <v>1.54</v>
      </c>
      <c r="K265" s="43">
        <f t="shared" si="267"/>
        <v>96.65</v>
      </c>
      <c r="L265" s="44">
        <f t="shared" si="251"/>
        <v>21.263000000000002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268.50266999999997</v>
      </c>
      <c r="P265" s="45">
        <f t="shared" si="240"/>
        <v>11.78</v>
      </c>
      <c r="Q265" s="44">
        <f t="shared" si="270"/>
        <v>280.28266999999994</v>
      </c>
      <c r="R265" s="44">
        <f t="shared" si="271"/>
        <v>280.2833333333333</v>
      </c>
      <c r="S265" s="44">
        <f t="shared" si="272"/>
        <v>56.056666666666665</v>
      </c>
      <c r="T265" s="65">
        <f t="shared" si="239"/>
        <v>336.34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50.21</v>
      </c>
      <c r="I266" s="44">
        <f t="shared" si="266"/>
        <v>12.55</v>
      </c>
      <c r="J266" s="44">
        <f>ROUND(1*0.95,2)</f>
        <v>0.95</v>
      </c>
      <c r="K266" s="43">
        <f t="shared" si="267"/>
        <v>59.62</v>
      </c>
      <c r="L266" s="44">
        <f t="shared" si="251"/>
        <v>13.116399999999999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165.63262499999999</v>
      </c>
      <c r="P266" s="45">
        <f t="shared" si="240"/>
        <v>7.27</v>
      </c>
      <c r="Q266" s="44">
        <f t="shared" si="270"/>
        <v>172.902625</v>
      </c>
      <c r="R266" s="44">
        <f t="shared" si="271"/>
        <v>172.89999999999998</v>
      </c>
      <c r="S266" s="44">
        <f t="shared" si="272"/>
        <v>34.58</v>
      </c>
      <c r="T266" s="65">
        <f t="shared" si="239"/>
        <v>207.48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50.21</v>
      </c>
      <c r="I267" s="44">
        <f t="shared" si="266"/>
        <v>12.55</v>
      </c>
      <c r="J267" s="44">
        <f>ROUND(0.645*0.95,2)</f>
        <v>0.61</v>
      </c>
      <c r="K267" s="43">
        <f t="shared" si="267"/>
        <v>38.28</v>
      </c>
      <c r="L267" s="44">
        <f t="shared" si="251"/>
        <v>8.4215999999999998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106.35075500000001</v>
      </c>
      <c r="P267" s="45">
        <f t="shared" si="240"/>
        <v>4.67</v>
      </c>
      <c r="Q267" s="44">
        <f t="shared" si="270"/>
        <v>111.02075500000001</v>
      </c>
      <c r="R267" s="44">
        <f t="shared" si="271"/>
        <v>111.01666666666667</v>
      </c>
      <c r="S267" s="44">
        <f t="shared" si="272"/>
        <v>22.203333333333333</v>
      </c>
      <c r="T267" s="65">
        <f t="shared" si="239"/>
        <v>133.22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50.21</v>
      </c>
      <c r="I268" s="44">
        <f t="shared" si="266"/>
        <v>12.55</v>
      </c>
      <c r="J268" s="44">
        <f>ROUND(2.358*0.95,2)</f>
        <v>2.2400000000000002</v>
      </c>
      <c r="K268" s="43">
        <f t="shared" si="267"/>
        <v>140.58000000000001</v>
      </c>
      <c r="L268" s="44">
        <f t="shared" si="251"/>
        <v>30.927600000000002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390.54712000000001</v>
      </c>
      <c r="P268" s="45">
        <f t="shared" si="240"/>
        <v>17.14</v>
      </c>
      <c r="Q268" s="44">
        <f t="shared" si="270"/>
        <v>407.68711999999999</v>
      </c>
      <c r="R268" s="44">
        <f t="shared" si="271"/>
        <v>407.68333333333334</v>
      </c>
      <c r="S268" s="44">
        <f t="shared" si="272"/>
        <v>81.536666666666676</v>
      </c>
      <c r="T268" s="65">
        <f t="shared" si="239"/>
        <v>489.22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50.21</v>
      </c>
      <c r="I269" s="44">
        <f t="shared" si="266"/>
        <v>12.55</v>
      </c>
      <c r="J269" s="44">
        <f>ROUND(0.667*0.95,2)</f>
        <v>0.63</v>
      </c>
      <c r="K269" s="43">
        <f t="shared" si="267"/>
        <v>39.54</v>
      </c>
      <c r="L269" s="44">
        <f t="shared" si="251"/>
        <v>8.6988000000000003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109.843665</v>
      </c>
      <c r="P269" s="45">
        <f t="shared" si="240"/>
        <v>4.82</v>
      </c>
      <c r="Q269" s="44">
        <f t="shared" si="270"/>
        <v>114.66366500000001</v>
      </c>
      <c r="R269" s="44">
        <f t="shared" si="271"/>
        <v>114.66666666666666</v>
      </c>
      <c r="S269" s="44">
        <f t="shared" si="272"/>
        <v>22.933333333333334</v>
      </c>
      <c r="T269" s="65">
        <f t="shared" si="239"/>
        <v>137.6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50.21</v>
      </c>
      <c r="I270" s="44">
        <f t="shared" si="266"/>
        <v>12.55</v>
      </c>
      <c r="J270" s="44">
        <f>ROUND(1.373*0.95,2)</f>
        <v>1.3</v>
      </c>
      <c r="K270" s="43">
        <f t="shared" si="267"/>
        <v>81.59</v>
      </c>
      <c r="L270" s="44">
        <f t="shared" si="251"/>
        <v>17.9498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226.66094999999999</v>
      </c>
      <c r="P270" s="45">
        <f t="shared" si="240"/>
        <v>9.9499999999999993</v>
      </c>
      <c r="Q270" s="44">
        <f t="shared" si="270"/>
        <v>236.61094999999997</v>
      </c>
      <c r="R270" s="44">
        <f t="shared" si="271"/>
        <v>236.60833333333335</v>
      </c>
      <c r="S270" s="44">
        <f t="shared" si="272"/>
        <v>47.321666666666665</v>
      </c>
      <c r="T270" s="65">
        <f t="shared" si="239"/>
        <v>283.93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50.21</v>
      </c>
      <c r="I271" s="44">
        <f t="shared" si="266"/>
        <v>12.55</v>
      </c>
      <c r="J271" s="44">
        <f>ROUND(3.39*0.95,2)</f>
        <v>3.22</v>
      </c>
      <c r="K271" s="43">
        <f t="shared" si="267"/>
        <v>202.09</v>
      </c>
      <c r="L271" s="44">
        <f t="shared" si="251"/>
        <v>44.459800000000001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561.41911000000005</v>
      </c>
      <c r="P271" s="45">
        <f t="shared" si="240"/>
        <v>24.63</v>
      </c>
      <c r="Q271" s="44">
        <f t="shared" si="270"/>
        <v>586.04911000000004</v>
      </c>
      <c r="R271" s="44">
        <f t="shared" si="271"/>
        <v>586.04999999999995</v>
      </c>
      <c r="S271" s="44">
        <f t="shared" si="272"/>
        <v>117.21</v>
      </c>
      <c r="T271" s="65">
        <f t="shared" si="239"/>
        <v>703.26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13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EB76-CE29-4BC6-8970-8049B7FFA430}">
  <dimension ref="A1:WVY282"/>
  <sheetViews>
    <sheetView topLeftCell="E259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57.85</v>
      </c>
      <c r="I13" s="43">
        <f>ROUND(H13*$I$10,2)</f>
        <v>14.46</v>
      </c>
      <c r="J13" s="44">
        <v>1</v>
      </c>
      <c r="K13" s="43">
        <f>ROUND((H13+I13)*J13,2)</f>
        <v>72.31</v>
      </c>
      <c r="L13" s="43">
        <f>ROUND(K13*$L$10,2)</f>
        <v>15.91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186.01</v>
      </c>
      <c r="P13" s="45">
        <f>ROUND(J13*$P$10,2)</f>
        <v>7.65</v>
      </c>
      <c r="Q13" s="45">
        <f>SUM(O13+P13)</f>
        <v>193.66</v>
      </c>
      <c r="R13" s="45">
        <f>+T13-S13</f>
        <v>193.65833333333333</v>
      </c>
      <c r="S13" s="45">
        <f>+T13/6</f>
        <v>38.731666666666662</v>
      </c>
      <c r="T13" s="45">
        <f>ROUND(Q13*$T$10,2)</f>
        <v>232.39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65.39</v>
      </c>
      <c r="I14" s="43">
        <f>ROUND(H14*$I$10,2)</f>
        <v>16.350000000000001</v>
      </c>
      <c r="J14" s="44">
        <v>1</v>
      </c>
      <c r="K14" s="43">
        <f>ROUND((H14+I14)*J14,2)</f>
        <v>81.739999999999995</v>
      </c>
      <c r="L14" s="43">
        <f>ROUND(K14*$L$10,2)</f>
        <v>17.98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197.51</v>
      </c>
      <c r="P14" s="45">
        <f t="shared" ref="P14:P17" si="1">ROUND(J14*$P$10,2)</f>
        <v>7.65</v>
      </c>
      <c r="Q14" s="45">
        <f>SUM(O14+P14)</f>
        <v>205.16</v>
      </c>
      <c r="R14" s="45">
        <f t="shared" ref="R14:R17" si="2">+T14-S14</f>
        <v>205.15833333333333</v>
      </c>
      <c r="S14" s="45">
        <f t="shared" ref="S14:S17" si="3">+T14/6</f>
        <v>41.031666666666666</v>
      </c>
      <c r="T14" s="45">
        <f>ROUND(Q14*$T$10,2)</f>
        <v>246.19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72.94</v>
      </c>
      <c r="I15" s="43">
        <f>ROUND(H15*$I$10,2)</f>
        <v>18.239999999999998</v>
      </c>
      <c r="J15" s="44">
        <v>1</v>
      </c>
      <c r="K15" s="43">
        <f>ROUND((H15+I15)*J15,2)</f>
        <v>91.18</v>
      </c>
      <c r="L15" s="43">
        <f>ROUND(K15*$L$10,2)</f>
        <v>20.059999999999999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209.03</v>
      </c>
      <c r="P15" s="45">
        <f t="shared" si="1"/>
        <v>7.65</v>
      </c>
      <c r="Q15" s="45">
        <f>SUM(O15+P15)</f>
        <v>216.68</v>
      </c>
      <c r="R15" s="45">
        <f t="shared" si="2"/>
        <v>216.68333333333331</v>
      </c>
      <c r="S15" s="45">
        <f t="shared" si="3"/>
        <v>43.336666666666666</v>
      </c>
      <c r="T15" s="45">
        <f>ROUND(Q15*$T$10,2)</f>
        <v>260.02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80.48</v>
      </c>
      <c r="I16" s="43">
        <f>ROUND(H16*$I$10,2)</f>
        <v>20.12</v>
      </c>
      <c r="J16" s="44">
        <v>1</v>
      </c>
      <c r="K16" s="43">
        <f>ROUND((H16+I16)*J16,2)</f>
        <v>100.6</v>
      </c>
      <c r="L16" s="43">
        <f>ROUND(K16*$L$10,2)</f>
        <v>22.13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220.51999999999998</v>
      </c>
      <c r="P16" s="45">
        <f t="shared" si="1"/>
        <v>7.65</v>
      </c>
      <c r="Q16" s="45">
        <f>SUM(O16+P16)</f>
        <v>228.17</v>
      </c>
      <c r="R16" s="45">
        <f t="shared" si="2"/>
        <v>228.16666666666669</v>
      </c>
      <c r="S16" s="45">
        <f t="shared" si="3"/>
        <v>45.633333333333333</v>
      </c>
      <c r="T16" s="45">
        <f>ROUND(Q16*$T$10,2)</f>
        <v>273.8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90.54</v>
      </c>
      <c r="I17" s="43">
        <f>ROUND(H17*$I$10,2)</f>
        <v>22.64</v>
      </c>
      <c r="J17" s="44">
        <v>1</v>
      </c>
      <c r="K17" s="43">
        <f>ROUND((H17+I17)*J17,2)</f>
        <v>113.18</v>
      </c>
      <c r="L17" s="43">
        <f>ROUND(K17*$L$10,2)</f>
        <v>24.9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235.87</v>
      </c>
      <c r="P17" s="45">
        <f t="shared" si="1"/>
        <v>7.65</v>
      </c>
      <c r="Q17" s="45">
        <f>SUM(O17+P17)</f>
        <v>243.52</v>
      </c>
      <c r="R17" s="45">
        <f t="shared" si="2"/>
        <v>243.51666666666668</v>
      </c>
      <c r="S17" s="45">
        <f t="shared" si="3"/>
        <v>48.70333333333334</v>
      </c>
      <c r="T17" s="45">
        <f>ROUND(Q17*$T$10,2)</f>
        <v>292.22000000000003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61.62</v>
      </c>
      <c r="I21" s="64">
        <f t="shared" ref="I21:I34" si="5">ROUND(H21*$I$10,2)</f>
        <v>15.41</v>
      </c>
      <c r="J21" s="64">
        <f>ROUND(0.19*0.95,2)</f>
        <v>0.18</v>
      </c>
      <c r="K21" s="100">
        <f t="shared" ref="K21:K26" si="6">ROUND((H21+I21)*J21,2)</f>
        <v>13.87</v>
      </c>
      <c r="L21" s="64">
        <f>(K21*$L$10)</f>
        <v>3.0513999999999997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34.522790000000001</v>
      </c>
      <c r="P21" s="45">
        <f>ROUND(J21*$P$10,2)</f>
        <v>1.38</v>
      </c>
      <c r="Q21" s="64">
        <f>SUM(O21+P21)</f>
        <v>35.902790000000003</v>
      </c>
      <c r="R21" s="64">
        <f>+T21-S21</f>
        <v>35.9</v>
      </c>
      <c r="S21" s="64">
        <f>+T21/6</f>
        <v>7.18</v>
      </c>
      <c r="T21" s="103">
        <f>ROUND(Q21*$T$10,2)</f>
        <v>43.08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61.62</v>
      </c>
      <c r="I22" s="64">
        <f t="shared" si="5"/>
        <v>15.41</v>
      </c>
      <c r="J22" s="64">
        <f>ROUND(0.26*0.95,2)</f>
        <v>0.25</v>
      </c>
      <c r="K22" s="100">
        <f t="shared" si="6"/>
        <v>19.260000000000002</v>
      </c>
      <c r="L22" s="64">
        <f t="shared" ref="L22:L26" si="7">(K22*$L$10)</f>
        <v>4.2372000000000005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47.943574999999996</v>
      </c>
      <c r="P22" s="45">
        <f t="shared" ref="P22:P85" si="10">ROUND(J22*$P$10,2)</f>
        <v>1.91</v>
      </c>
      <c r="Q22" s="64">
        <f t="shared" ref="Q22:Q26" si="11">SUM(O22+P22)</f>
        <v>49.853574999999992</v>
      </c>
      <c r="R22" s="64">
        <f t="shared" ref="R22:R26" si="12">+T22-S22</f>
        <v>49.85</v>
      </c>
      <c r="S22" s="64">
        <f t="shared" ref="S22:S26" si="13">+T22/6</f>
        <v>9.9700000000000006</v>
      </c>
      <c r="T22" s="103">
        <f t="shared" ref="T22:T34" si="14">ROUND(Q22*$T$10,2)</f>
        <v>59.82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61.62</v>
      </c>
      <c r="I23" s="64">
        <f t="shared" si="5"/>
        <v>15.41</v>
      </c>
      <c r="J23" s="64">
        <f>ROUND(0.42*0.95,2)</f>
        <v>0.4</v>
      </c>
      <c r="K23" s="100">
        <f t="shared" si="6"/>
        <v>30.81</v>
      </c>
      <c r="L23" s="64">
        <f t="shared" si="7"/>
        <v>6.7782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76.702399999999997</v>
      </c>
      <c r="P23" s="45">
        <f t="shared" si="10"/>
        <v>3.06</v>
      </c>
      <c r="Q23" s="64">
        <f t="shared" si="11"/>
        <v>79.7624</v>
      </c>
      <c r="R23" s="64">
        <f t="shared" si="12"/>
        <v>79.758333333333326</v>
      </c>
      <c r="S23" s="64">
        <f t="shared" si="13"/>
        <v>15.951666666666666</v>
      </c>
      <c r="T23" s="103">
        <f t="shared" si="14"/>
        <v>95.71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61.62</v>
      </c>
      <c r="I24" s="64">
        <f t="shared" si="5"/>
        <v>15.41</v>
      </c>
      <c r="J24" s="64">
        <f>ROUND((0.42+0.19)*0.95,2)</f>
        <v>0.57999999999999996</v>
      </c>
      <c r="K24" s="100">
        <f t="shared" si="6"/>
        <v>44.68</v>
      </c>
      <c r="L24" s="64">
        <f t="shared" si="7"/>
        <v>9.8295999999999992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111.22519</v>
      </c>
      <c r="P24" s="45">
        <f t="shared" si="10"/>
        <v>4.4400000000000004</v>
      </c>
      <c r="Q24" s="64">
        <f t="shared" si="11"/>
        <v>115.66519</v>
      </c>
      <c r="R24" s="64">
        <f t="shared" si="12"/>
        <v>115.66666666666667</v>
      </c>
      <c r="S24" s="64">
        <f t="shared" si="13"/>
        <v>23.133333333333336</v>
      </c>
      <c r="T24" s="103">
        <f t="shared" si="14"/>
        <v>138.80000000000001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61.62</v>
      </c>
      <c r="I25" s="64">
        <f t="shared" si="5"/>
        <v>15.41</v>
      </c>
      <c r="J25" s="64">
        <f>ROUND((0.42+0.26)*0.95,2)</f>
        <v>0.65</v>
      </c>
      <c r="K25" s="100">
        <f t="shared" si="6"/>
        <v>50.07</v>
      </c>
      <c r="L25" s="64">
        <f t="shared" si="7"/>
        <v>11.0154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124.64597499999999</v>
      </c>
      <c r="P25" s="45">
        <f t="shared" si="10"/>
        <v>4.97</v>
      </c>
      <c r="Q25" s="64">
        <f t="shared" si="11"/>
        <v>129.61597499999999</v>
      </c>
      <c r="R25" s="64">
        <f t="shared" si="12"/>
        <v>129.61666666666667</v>
      </c>
      <c r="S25" s="64">
        <f t="shared" si="13"/>
        <v>25.923333333333332</v>
      </c>
      <c r="T25" s="103">
        <f t="shared" si="14"/>
        <v>155.54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61.62</v>
      </c>
      <c r="I26" s="64">
        <f t="shared" si="5"/>
        <v>15.41</v>
      </c>
      <c r="J26" s="64">
        <f>ROUND((0.42+0.42)*0.95,2)</f>
        <v>0.8</v>
      </c>
      <c r="K26" s="100">
        <f t="shared" si="6"/>
        <v>61.62</v>
      </c>
      <c r="L26" s="64">
        <f t="shared" si="7"/>
        <v>13.5564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153.40479999999999</v>
      </c>
      <c r="P26" s="45">
        <f t="shared" si="10"/>
        <v>6.12</v>
      </c>
      <c r="Q26" s="64">
        <f t="shared" si="11"/>
        <v>159.5248</v>
      </c>
      <c r="R26" s="64">
        <f t="shared" si="12"/>
        <v>159.52500000000001</v>
      </c>
      <c r="S26" s="64">
        <f t="shared" si="13"/>
        <v>31.905000000000001</v>
      </c>
      <c r="T26" s="103">
        <f t="shared" si="14"/>
        <v>191.43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61.62</v>
      </c>
      <c r="I28" s="64">
        <f t="shared" si="5"/>
        <v>15.41</v>
      </c>
      <c r="J28" s="64">
        <f>ROUND((0.19*1.2)*0.95,2)</f>
        <v>0.22</v>
      </c>
      <c r="K28" s="100">
        <f t="shared" ref="K28:K34" si="16">ROUND((H28+I28)*J28,2)</f>
        <v>16.95</v>
      </c>
      <c r="L28" s="64">
        <f t="shared" ref="L28:L34" si="17">(K28*$L$10)</f>
        <v>3.7289999999999996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42.191810000000004</v>
      </c>
      <c r="P28" s="45">
        <f t="shared" si="10"/>
        <v>1.68</v>
      </c>
      <c r="Q28" s="64">
        <f t="shared" ref="Q28:Q34" si="20">SUM(O28+P28)</f>
        <v>43.871810000000004</v>
      </c>
      <c r="R28" s="64">
        <f>+T28-S28</f>
        <v>43.875</v>
      </c>
      <c r="S28" s="64">
        <f>+T28/6</f>
        <v>8.7750000000000004</v>
      </c>
      <c r="T28" s="103">
        <f t="shared" si="14"/>
        <v>52.65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61.62</v>
      </c>
      <c r="I29" s="64">
        <f t="shared" si="5"/>
        <v>15.41</v>
      </c>
      <c r="J29" s="64">
        <f>ROUND((0.26*1.2)*0.95,2)</f>
        <v>0.3</v>
      </c>
      <c r="K29" s="100">
        <f t="shared" si="16"/>
        <v>23.11</v>
      </c>
      <c r="L29" s="64">
        <f t="shared" si="17"/>
        <v>5.0842000000000001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57.529849999999996</v>
      </c>
      <c r="P29" s="45">
        <f t="shared" si="10"/>
        <v>2.2999999999999998</v>
      </c>
      <c r="Q29" s="64">
        <f t="shared" si="20"/>
        <v>59.829849999999993</v>
      </c>
      <c r="R29" s="64">
        <f t="shared" ref="R29:R34" si="21">+T29-S29</f>
        <v>59.833333333333329</v>
      </c>
      <c r="S29" s="64">
        <f t="shared" ref="S29:S34" si="22">+T29/6</f>
        <v>11.966666666666667</v>
      </c>
      <c r="T29" s="103">
        <f t="shared" si="14"/>
        <v>71.8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61.62</v>
      </c>
      <c r="I30" s="64">
        <f t="shared" si="5"/>
        <v>15.41</v>
      </c>
      <c r="J30" s="64">
        <f>ROUND((0.42*1.2)*0.95,2)</f>
        <v>0.48</v>
      </c>
      <c r="K30" s="100">
        <f t="shared" si="16"/>
        <v>36.97</v>
      </c>
      <c r="L30" s="64">
        <f t="shared" si="17"/>
        <v>8.1334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92.04043999999999</v>
      </c>
      <c r="P30" s="45">
        <f t="shared" si="10"/>
        <v>3.67</v>
      </c>
      <c r="Q30" s="64">
        <f t="shared" si="20"/>
        <v>95.710439999999991</v>
      </c>
      <c r="R30" s="64">
        <f t="shared" si="21"/>
        <v>95.708333333333329</v>
      </c>
      <c r="S30" s="64">
        <f t="shared" si="22"/>
        <v>19.141666666666666</v>
      </c>
      <c r="T30" s="103">
        <f t="shared" si="14"/>
        <v>114.85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61.62</v>
      </c>
      <c r="I31" s="64">
        <f t="shared" si="5"/>
        <v>15.41</v>
      </c>
      <c r="J31" s="64">
        <f>ROUND(((0.42+0.19)*1.2)*0.95,2)</f>
        <v>0.7</v>
      </c>
      <c r="K31" s="100">
        <f t="shared" si="16"/>
        <v>53.92</v>
      </c>
      <c r="L31" s="64">
        <f t="shared" si="17"/>
        <v>11.862400000000001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134.23225000000002</v>
      </c>
      <c r="P31" s="45">
        <f t="shared" si="10"/>
        <v>5.36</v>
      </c>
      <c r="Q31" s="64">
        <f t="shared" si="20"/>
        <v>139.59225000000004</v>
      </c>
      <c r="R31" s="64">
        <f t="shared" si="21"/>
        <v>139.59166666666667</v>
      </c>
      <c r="S31" s="64">
        <f t="shared" si="22"/>
        <v>27.918333333333333</v>
      </c>
      <c r="T31" s="103">
        <f t="shared" si="14"/>
        <v>167.51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61.62</v>
      </c>
      <c r="I32" s="64">
        <f t="shared" si="5"/>
        <v>15.41</v>
      </c>
      <c r="J32" s="64">
        <f>ROUND(((0.42+0.26)*1.2)*0.95,2)</f>
        <v>0.78</v>
      </c>
      <c r="K32" s="100">
        <f t="shared" si="16"/>
        <v>60.08</v>
      </c>
      <c r="L32" s="64">
        <f t="shared" si="17"/>
        <v>13.217599999999999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149.57029</v>
      </c>
      <c r="P32" s="45">
        <f t="shared" si="10"/>
        <v>5.97</v>
      </c>
      <c r="Q32" s="64">
        <f t="shared" si="20"/>
        <v>155.54029</v>
      </c>
      <c r="R32" s="64">
        <f t="shared" si="21"/>
        <v>155.54166666666669</v>
      </c>
      <c r="S32" s="64">
        <f t="shared" si="22"/>
        <v>31.108333333333334</v>
      </c>
      <c r="T32" s="103">
        <f t="shared" si="14"/>
        <v>186.65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61.62</v>
      </c>
      <c r="I33" s="64">
        <f t="shared" si="5"/>
        <v>15.41</v>
      </c>
      <c r="J33" s="64">
        <f>ROUND(((0.42+0.42)*1.2)*0.95,2)</f>
        <v>0.96</v>
      </c>
      <c r="K33" s="100">
        <f t="shared" si="16"/>
        <v>73.95</v>
      </c>
      <c r="L33" s="44">
        <f t="shared" si="17"/>
        <v>16.269000000000002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184.09307999999999</v>
      </c>
      <c r="P33" s="45">
        <f t="shared" si="10"/>
        <v>7.34</v>
      </c>
      <c r="Q33" s="44">
        <f t="shared" si="20"/>
        <v>191.43307999999999</v>
      </c>
      <c r="R33" s="44">
        <f t="shared" si="21"/>
        <v>191.43333333333334</v>
      </c>
      <c r="S33" s="44">
        <f t="shared" si="22"/>
        <v>38.286666666666669</v>
      </c>
      <c r="T33" s="65">
        <f t="shared" si="14"/>
        <v>229.72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61.62</v>
      </c>
      <c r="I34" s="64">
        <f t="shared" si="5"/>
        <v>15.41</v>
      </c>
      <c r="J34" s="64">
        <f>ROUND(0.064*0.95,2)</f>
        <v>0.06</v>
      </c>
      <c r="K34" s="100">
        <f t="shared" si="16"/>
        <v>4.62</v>
      </c>
      <c r="L34" s="64">
        <f t="shared" si="17"/>
        <v>1.0164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11.50353</v>
      </c>
      <c r="P34" s="45">
        <f t="shared" si="10"/>
        <v>0.46</v>
      </c>
      <c r="Q34" s="64">
        <f t="shared" si="20"/>
        <v>11.96353</v>
      </c>
      <c r="R34" s="64">
        <f t="shared" si="21"/>
        <v>11.966666666666667</v>
      </c>
      <c r="S34" s="64">
        <f t="shared" si="22"/>
        <v>2.3933333333333331</v>
      </c>
      <c r="T34" s="103">
        <f t="shared" si="14"/>
        <v>14.36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61.62</v>
      </c>
      <c r="I37" s="64">
        <f t="shared" ref="I37:I59" si="24">ROUND(H37*$I$10,2)</f>
        <v>15.41</v>
      </c>
      <c r="J37" s="64">
        <f>ROUND(0.11*0.95,2)</f>
        <v>0.1</v>
      </c>
      <c r="K37" s="100">
        <f t="shared" ref="K37:K42" si="25">ROUND((H37+I37)*J37,2)</f>
        <v>7.7</v>
      </c>
      <c r="L37" s="64">
        <f t="shared" ref="L37:L42" si="26">(K37*$L$10)</f>
        <v>1.694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19.172549999999998</v>
      </c>
      <c r="P37" s="45">
        <f t="shared" si="10"/>
        <v>0.77</v>
      </c>
      <c r="Q37" s="64">
        <f>SUM(O37+P37)</f>
        <v>19.942549999999997</v>
      </c>
      <c r="R37" s="64">
        <f t="shared" ref="R37:R42" si="28">+T37-S37</f>
        <v>19.941666666666666</v>
      </c>
      <c r="S37" s="64">
        <f t="shared" ref="S37:S42" si="29">+T37/6</f>
        <v>3.9883333333333333</v>
      </c>
      <c r="T37" s="103">
        <f t="shared" ref="T37:T59" si="30">ROUND(Q37*$T$10,2)</f>
        <v>23.93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61.62</v>
      </c>
      <c r="I38" s="64">
        <f t="shared" si="24"/>
        <v>15.41</v>
      </c>
      <c r="J38" s="64">
        <f>ROUND(0.14*0.95,2)</f>
        <v>0.13</v>
      </c>
      <c r="K38" s="100">
        <f t="shared" si="25"/>
        <v>10.01</v>
      </c>
      <c r="L38" s="64">
        <f t="shared" si="26"/>
        <v>2.2021999999999999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24.924315</v>
      </c>
      <c r="P38" s="45">
        <f t="shared" si="10"/>
        <v>0.99</v>
      </c>
      <c r="Q38" s="64">
        <f t="shared" ref="Q38:Q42" si="32">SUM(O38+P38)</f>
        <v>25.914314999999998</v>
      </c>
      <c r="R38" s="64">
        <f t="shared" si="28"/>
        <v>25.916666666666668</v>
      </c>
      <c r="S38" s="64">
        <f t="shared" si="29"/>
        <v>5.1833333333333336</v>
      </c>
      <c r="T38" s="103">
        <f t="shared" si="30"/>
        <v>31.1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61.62</v>
      </c>
      <c r="I39" s="64">
        <f t="shared" si="24"/>
        <v>15.41</v>
      </c>
      <c r="J39" s="64">
        <f>ROUND(0.2*0.95,2)</f>
        <v>0.19</v>
      </c>
      <c r="K39" s="100">
        <f t="shared" si="25"/>
        <v>14.64</v>
      </c>
      <c r="L39" s="64">
        <f t="shared" si="26"/>
        <v>3.2208000000000001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36.440045000000005</v>
      </c>
      <c r="P39" s="45">
        <f t="shared" si="10"/>
        <v>1.45</v>
      </c>
      <c r="Q39" s="64">
        <f t="shared" si="32"/>
        <v>37.890045000000008</v>
      </c>
      <c r="R39" s="64">
        <f t="shared" si="28"/>
        <v>37.891666666666666</v>
      </c>
      <c r="S39" s="64">
        <f t="shared" si="29"/>
        <v>7.5783333333333331</v>
      </c>
      <c r="T39" s="103">
        <f t="shared" si="30"/>
        <v>45.47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61.62</v>
      </c>
      <c r="I40" s="64">
        <f t="shared" si="24"/>
        <v>15.41</v>
      </c>
      <c r="J40" s="64">
        <f>ROUND((0.2+0.11)*0.95,2)</f>
        <v>0.28999999999999998</v>
      </c>
      <c r="K40" s="100">
        <f t="shared" si="25"/>
        <v>22.34</v>
      </c>
      <c r="L40" s="64">
        <f t="shared" si="26"/>
        <v>4.9147999999999996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55.612594999999999</v>
      </c>
      <c r="P40" s="45">
        <f t="shared" si="10"/>
        <v>2.2200000000000002</v>
      </c>
      <c r="Q40" s="64">
        <f t="shared" si="32"/>
        <v>57.832594999999998</v>
      </c>
      <c r="R40" s="64">
        <f t="shared" si="28"/>
        <v>57.833333333333336</v>
      </c>
      <c r="S40" s="64">
        <f t="shared" si="29"/>
        <v>11.566666666666668</v>
      </c>
      <c r="T40" s="103">
        <f t="shared" si="30"/>
        <v>69.400000000000006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61.62</v>
      </c>
      <c r="I41" s="64">
        <f t="shared" si="24"/>
        <v>15.41</v>
      </c>
      <c r="J41" s="64">
        <f>ROUND((0.2+0.14)*0.95,2)</f>
        <v>0.32</v>
      </c>
      <c r="K41" s="100">
        <f t="shared" si="25"/>
        <v>24.65</v>
      </c>
      <c r="L41" s="64">
        <f t="shared" si="26"/>
        <v>5.423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61.364359999999998</v>
      </c>
      <c r="P41" s="45">
        <f t="shared" si="10"/>
        <v>2.4500000000000002</v>
      </c>
      <c r="Q41" s="64">
        <f t="shared" si="32"/>
        <v>63.814360000000001</v>
      </c>
      <c r="R41" s="64">
        <f t="shared" si="28"/>
        <v>63.816666666666663</v>
      </c>
      <c r="S41" s="64">
        <f t="shared" si="29"/>
        <v>12.763333333333334</v>
      </c>
      <c r="T41" s="103">
        <f t="shared" si="30"/>
        <v>76.58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61.62</v>
      </c>
      <c r="I42" s="64">
        <f t="shared" si="24"/>
        <v>15.41</v>
      </c>
      <c r="J42" s="64">
        <f>ROUND((0.2+0.2)*0.95,2)</f>
        <v>0.38</v>
      </c>
      <c r="K42" s="100">
        <f t="shared" si="25"/>
        <v>29.27</v>
      </c>
      <c r="L42" s="64">
        <f t="shared" si="26"/>
        <v>6.4394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72.867890000000003</v>
      </c>
      <c r="P42" s="45">
        <f t="shared" si="10"/>
        <v>2.91</v>
      </c>
      <c r="Q42" s="64">
        <f t="shared" si="32"/>
        <v>75.777889999999999</v>
      </c>
      <c r="R42" s="64">
        <f t="shared" si="28"/>
        <v>75.775000000000006</v>
      </c>
      <c r="S42" s="64">
        <f t="shared" si="29"/>
        <v>15.155000000000001</v>
      </c>
      <c r="T42" s="103">
        <f t="shared" si="30"/>
        <v>90.93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61.62</v>
      </c>
      <c r="I44" s="64">
        <f t="shared" si="24"/>
        <v>15.41</v>
      </c>
      <c r="J44" s="64">
        <f>ROUND(0.03*0.95,2)</f>
        <v>0.03</v>
      </c>
      <c r="K44" s="100">
        <f t="shared" ref="K44:K52" si="34">ROUND((H44+I44)*J44,2)</f>
        <v>2.31</v>
      </c>
      <c r="L44" s="64">
        <f t="shared" ref="L44:L52" si="35">(K44*$L$10)</f>
        <v>0.50819999999999999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5.7517649999999998</v>
      </c>
      <c r="P44" s="45">
        <f t="shared" si="10"/>
        <v>0.23</v>
      </c>
      <c r="Q44" s="64">
        <f t="shared" ref="Q44:Q52" si="38">SUM(O44+P44)</f>
        <v>5.9817650000000002</v>
      </c>
      <c r="R44" s="64">
        <f>+T44-S44</f>
        <v>5.9833333333333334</v>
      </c>
      <c r="S44" s="64">
        <f>+T44/6</f>
        <v>1.1966666666666665</v>
      </c>
      <c r="T44" s="103">
        <f t="shared" si="30"/>
        <v>7.18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61.62</v>
      </c>
      <c r="I45" s="64">
        <f t="shared" si="24"/>
        <v>15.41</v>
      </c>
      <c r="J45" s="64">
        <f>ROUND(0.05*0.95,2)</f>
        <v>0.05</v>
      </c>
      <c r="K45" s="100">
        <f t="shared" si="34"/>
        <v>3.85</v>
      </c>
      <c r="L45" s="64">
        <f t="shared" si="35"/>
        <v>0.84699999999999998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9.5862749999999988</v>
      </c>
      <c r="P45" s="45">
        <f t="shared" si="10"/>
        <v>0.38</v>
      </c>
      <c r="Q45" s="64">
        <f t="shared" si="38"/>
        <v>9.9662749999999996</v>
      </c>
      <c r="R45" s="64">
        <f>+T45-S45</f>
        <v>9.9666666666666668</v>
      </c>
      <c r="S45" s="64">
        <f>+T45/6</f>
        <v>1.9933333333333334</v>
      </c>
      <c r="T45" s="103">
        <f t="shared" si="30"/>
        <v>11.96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61.62</v>
      </c>
      <c r="I46" s="64">
        <f t="shared" si="24"/>
        <v>15.41</v>
      </c>
      <c r="J46" s="64">
        <f>ROUND(0.07*0.95,2)</f>
        <v>7.0000000000000007E-2</v>
      </c>
      <c r="K46" s="100">
        <f t="shared" si="34"/>
        <v>5.39</v>
      </c>
      <c r="L46" s="64">
        <f t="shared" si="35"/>
        <v>1.1858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13.420784999999999</v>
      </c>
      <c r="P46" s="45">
        <f t="shared" si="10"/>
        <v>0.54</v>
      </c>
      <c r="Q46" s="64">
        <f t="shared" si="38"/>
        <v>13.960784999999998</v>
      </c>
      <c r="R46" s="64">
        <f t="shared" ref="R46:R52" si="39">+T46-S46</f>
        <v>13.958333333333334</v>
      </c>
      <c r="S46" s="64">
        <f t="shared" ref="S46:S52" si="40">+T46/6</f>
        <v>2.7916666666666665</v>
      </c>
      <c r="T46" s="103">
        <f t="shared" si="30"/>
        <v>16.75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69.17</v>
      </c>
      <c r="I47" s="64">
        <f t="shared" si="24"/>
        <v>17.29</v>
      </c>
      <c r="J47" s="64">
        <f>ROUND(2*0.95,2)</f>
        <v>1.9</v>
      </c>
      <c r="K47" s="100">
        <f t="shared" si="34"/>
        <v>164.27</v>
      </c>
      <c r="L47" s="64">
        <f t="shared" si="35"/>
        <v>36.139400000000002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386.20184999999998</v>
      </c>
      <c r="P47" s="45">
        <f t="shared" si="10"/>
        <v>14.54</v>
      </c>
      <c r="Q47" s="64">
        <f t="shared" si="38"/>
        <v>400.74185</v>
      </c>
      <c r="R47" s="64">
        <f t="shared" si="39"/>
        <v>400.74166666666667</v>
      </c>
      <c r="S47" s="64">
        <f t="shared" si="40"/>
        <v>80.148333333333326</v>
      </c>
      <c r="T47" s="103">
        <f t="shared" si="30"/>
        <v>480.89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69.17</v>
      </c>
      <c r="I48" s="64">
        <f t="shared" si="24"/>
        <v>17.29</v>
      </c>
      <c r="J48" s="64">
        <f>ROUND((2*1.2)*0.95,2)</f>
        <v>2.2799999999999998</v>
      </c>
      <c r="K48" s="100">
        <f t="shared" si="34"/>
        <v>197.13</v>
      </c>
      <c r="L48" s="64">
        <f t="shared" si="35"/>
        <v>43.368600000000001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463.44953999999996</v>
      </c>
      <c r="P48" s="45">
        <f t="shared" si="10"/>
        <v>17.440000000000001</v>
      </c>
      <c r="Q48" s="64">
        <f t="shared" si="38"/>
        <v>480.88953999999995</v>
      </c>
      <c r="R48" s="64">
        <f t="shared" si="39"/>
        <v>480.89166666666671</v>
      </c>
      <c r="S48" s="64">
        <f t="shared" si="40"/>
        <v>96.178333333333342</v>
      </c>
      <c r="T48" s="103">
        <f t="shared" si="30"/>
        <v>577.07000000000005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61.62</v>
      </c>
      <c r="I49" s="64">
        <f t="shared" si="24"/>
        <v>15.41</v>
      </c>
      <c r="J49" s="64">
        <f>ROUND(0.05*0.95,2)</f>
        <v>0.05</v>
      </c>
      <c r="K49" s="100">
        <f t="shared" si="34"/>
        <v>3.85</v>
      </c>
      <c r="L49" s="64">
        <f t="shared" si="35"/>
        <v>0.84699999999999998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9.5862749999999988</v>
      </c>
      <c r="P49" s="45">
        <f t="shared" si="10"/>
        <v>0.38</v>
      </c>
      <c r="Q49" s="64">
        <f t="shared" si="38"/>
        <v>9.9662749999999996</v>
      </c>
      <c r="R49" s="64">
        <f t="shared" si="39"/>
        <v>9.9666666666666668</v>
      </c>
      <c r="S49" s="64">
        <f t="shared" si="40"/>
        <v>1.9933333333333334</v>
      </c>
      <c r="T49" s="103">
        <f t="shared" si="30"/>
        <v>11.96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61.62</v>
      </c>
      <c r="I50" s="64">
        <f t="shared" si="24"/>
        <v>15.41</v>
      </c>
      <c r="J50" s="64">
        <f>ROUND((0.05*0.8)*0.95,2)</f>
        <v>0.04</v>
      </c>
      <c r="K50" s="100">
        <f t="shared" si="34"/>
        <v>3.08</v>
      </c>
      <c r="L50" s="64">
        <f t="shared" si="35"/>
        <v>0.67759999999999998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7.6690199999999997</v>
      </c>
      <c r="P50" s="45">
        <f t="shared" si="10"/>
        <v>0.31</v>
      </c>
      <c r="Q50" s="64">
        <f t="shared" si="38"/>
        <v>7.9790199999999993</v>
      </c>
      <c r="R50" s="64">
        <f t="shared" si="39"/>
        <v>7.9750000000000005</v>
      </c>
      <c r="S50" s="64">
        <f t="shared" si="40"/>
        <v>1.595</v>
      </c>
      <c r="T50" s="103">
        <f t="shared" si="30"/>
        <v>9.57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61.62</v>
      </c>
      <c r="I51" s="64">
        <f t="shared" si="24"/>
        <v>15.41</v>
      </c>
      <c r="J51" s="64">
        <f>ROUND((0.05*1.2)*0.95,2)</f>
        <v>0.06</v>
      </c>
      <c r="K51" s="100">
        <f t="shared" si="34"/>
        <v>4.62</v>
      </c>
      <c r="L51" s="64">
        <f t="shared" si="35"/>
        <v>1.0164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11.50353</v>
      </c>
      <c r="P51" s="45">
        <f t="shared" si="10"/>
        <v>0.46</v>
      </c>
      <c r="Q51" s="64">
        <f t="shared" si="38"/>
        <v>11.96353</v>
      </c>
      <c r="R51" s="64">
        <f t="shared" si="39"/>
        <v>11.966666666666667</v>
      </c>
      <c r="S51" s="64">
        <f t="shared" si="40"/>
        <v>2.3933333333333331</v>
      </c>
      <c r="T51" s="103">
        <f t="shared" si="30"/>
        <v>14.36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61.62</v>
      </c>
      <c r="I52" s="64">
        <f t="shared" si="24"/>
        <v>15.41</v>
      </c>
      <c r="J52" s="64">
        <f>ROUND(0.05*0.95,2)</f>
        <v>0.05</v>
      </c>
      <c r="K52" s="100">
        <f t="shared" si="34"/>
        <v>3.85</v>
      </c>
      <c r="L52" s="64">
        <f t="shared" si="35"/>
        <v>0.84699999999999998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9.5862749999999988</v>
      </c>
      <c r="P52" s="45">
        <f t="shared" si="10"/>
        <v>0.38</v>
      </c>
      <c r="Q52" s="64">
        <f t="shared" si="38"/>
        <v>9.9662749999999996</v>
      </c>
      <c r="R52" s="64">
        <f t="shared" si="39"/>
        <v>9.9666666666666668</v>
      </c>
      <c r="S52" s="64">
        <f t="shared" si="40"/>
        <v>1.9933333333333334</v>
      </c>
      <c r="T52" s="103">
        <f t="shared" si="30"/>
        <v>11.96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61.62</v>
      </c>
      <c r="I54" s="64">
        <f t="shared" si="24"/>
        <v>15.41</v>
      </c>
      <c r="J54" s="64">
        <f>ROUND(0.26*0.95,2)</f>
        <v>0.25</v>
      </c>
      <c r="K54" s="100">
        <f t="shared" ref="K54:K59" si="43">ROUND((H54+I54)*J54,2)</f>
        <v>19.260000000000002</v>
      </c>
      <c r="L54" s="64">
        <f t="shared" ref="L54:L59" si="44">(K54*$L$10)</f>
        <v>4.2372000000000005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47.943574999999996</v>
      </c>
      <c r="P54" s="45">
        <f t="shared" si="10"/>
        <v>1.91</v>
      </c>
      <c r="Q54" s="64">
        <f t="shared" ref="Q54:Q59" si="47">SUM(O54+P54)</f>
        <v>49.853574999999992</v>
      </c>
      <c r="R54" s="64">
        <f t="shared" ref="R54:R59" si="48">+T54-S54</f>
        <v>49.85</v>
      </c>
      <c r="S54" s="64">
        <f t="shared" ref="S54:S59" si="49">+T54/6</f>
        <v>9.9700000000000006</v>
      </c>
      <c r="T54" s="103">
        <f t="shared" si="30"/>
        <v>59.82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61.62</v>
      </c>
      <c r="I55" s="64">
        <f t="shared" si="24"/>
        <v>15.41</v>
      </c>
      <c r="J55" s="64">
        <f>ROUND(0.05*0.95,2)</f>
        <v>0.05</v>
      </c>
      <c r="K55" s="100">
        <f t="shared" si="43"/>
        <v>3.85</v>
      </c>
      <c r="L55" s="64">
        <f t="shared" si="44"/>
        <v>0.84699999999999998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9.5862749999999988</v>
      </c>
      <c r="P55" s="45">
        <f t="shared" si="10"/>
        <v>0.38</v>
      </c>
      <c r="Q55" s="64">
        <f t="shared" si="47"/>
        <v>9.9662749999999996</v>
      </c>
      <c r="R55" s="64">
        <f t="shared" si="48"/>
        <v>9.9666666666666668</v>
      </c>
      <c r="S55" s="64">
        <f t="shared" si="49"/>
        <v>1.9933333333333334</v>
      </c>
      <c r="T55" s="103">
        <f t="shared" si="30"/>
        <v>11.96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61.62</v>
      </c>
      <c r="I56" s="64">
        <f t="shared" si="24"/>
        <v>15.41</v>
      </c>
      <c r="J56" s="64">
        <f>ROUND(0.08*0.95,2)</f>
        <v>0.08</v>
      </c>
      <c r="K56" s="100">
        <f t="shared" si="43"/>
        <v>6.16</v>
      </c>
      <c r="L56" s="64">
        <f t="shared" si="44"/>
        <v>1.3552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15.338039999999999</v>
      </c>
      <c r="P56" s="45">
        <f t="shared" si="10"/>
        <v>0.61</v>
      </c>
      <c r="Q56" s="64">
        <f t="shared" si="47"/>
        <v>15.948039999999999</v>
      </c>
      <c r="R56" s="64">
        <f t="shared" si="48"/>
        <v>15.950000000000001</v>
      </c>
      <c r="S56" s="64">
        <f t="shared" si="49"/>
        <v>3.19</v>
      </c>
      <c r="T56" s="103">
        <f t="shared" si="30"/>
        <v>19.14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61.62</v>
      </c>
      <c r="I57" s="64">
        <f t="shared" si="24"/>
        <v>15.41</v>
      </c>
      <c r="J57" s="64">
        <f>ROUND((0.08*1.2)*0.95,2)</f>
        <v>0.09</v>
      </c>
      <c r="K57" s="100">
        <f t="shared" si="43"/>
        <v>6.93</v>
      </c>
      <c r="L57" s="64">
        <f t="shared" si="44"/>
        <v>1.5246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17.255295</v>
      </c>
      <c r="P57" s="45">
        <f t="shared" si="10"/>
        <v>0.69</v>
      </c>
      <c r="Q57" s="64">
        <f t="shared" si="47"/>
        <v>17.945295000000002</v>
      </c>
      <c r="R57" s="64">
        <f t="shared" si="48"/>
        <v>17.941666666666666</v>
      </c>
      <c r="S57" s="64">
        <f t="shared" si="49"/>
        <v>3.5883333333333334</v>
      </c>
      <c r="T57" s="103">
        <f t="shared" si="30"/>
        <v>21.53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61.62</v>
      </c>
      <c r="I58" s="64">
        <f t="shared" si="24"/>
        <v>15.41</v>
      </c>
      <c r="J58" s="64">
        <f>ROUND(0.06*0.95,2)</f>
        <v>0.06</v>
      </c>
      <c r="K58" s="100">
        <f t="shared" si="43"/>
        <v>4.62</v>
      </c>
      <c r="L58" s="64">
        <f t="shared" si="44"/>
        <v>1.0164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11.50353</v>
      </c>
      <c r="P58" s="45">
        <f t="shared" si="10"/>
        <v>0.46</v>
      </c>
      <c r="Q58" s="64">
        <f t="shared" si="47"/>
        <v>11.96353</v>
      </c>
      <c r="R58" s="64">
        <f t="shared" si="48"/>
        <v>11.966666666666667</v>
      </c>
      <c r="S58" s="64">
        <f t="shared" si="49"/>
        <v>2.3933333333333331</v>
      </c>
      <c r="T58" s="103">
        <f t="shared" si="30"/>
        <v>14.36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61.62</v>
      </c>
      <c r="I59" s="64">
        <f t="shared" si="24"/>
        <v>15.41</v>
      </c>
      <c r="J59" s="64">
        <f>ROUND((0.06*1.2)*0.95,2)</f>
        <v>7.0000000000000007E-2</v>
      </c>
      <c r="K59" s="100">
        <f t="shared" si="43"/>
        <v>5.39</v>
      </c>
      <c r="L59" s="64">
        <f t="shared" si="44"/>
        <v>1.1858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13.420784999999999</v>
      </c>
      <c r="P59" s="45">
        <f t="shared" si="10"/>
        <v>0.54</v>
      </c>
      <c r="Q59" s="64">
        <f t="shared" si="47"/>
        <v>13.960784999999998</v>
      </c>
      <c r="R59" s="64">
        <f t="shared" si="48"/>
        <v>13.958333333333334</v>
      </c>
      <c r="S59" s="64">
        <f t="shared" si="49"/>
        <v>2.7916666666666665</v>
      </c>
      <c r="T59" s="103">
        <f t="shared" si="30"/>
        <v>16.75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61.62</v>
      </c>
      <c r="I62" s="64">
        <f>ROUND(H62*$I$10,2)</f>
        <v>15.41</v>
      </c>
      <c r="J62" s="64">
        <f>ROUND(0.53*0.95,2)</f>
        <v>0.5</v>
      </c>
      <c r="K62" s="100">
        <f>ROUND((H62+I62)*J62,2)</f>
        <v>38.520000000000003</v>
      </c>
      <c r="L62" s="64">
        <f t="shared" ref="L62:L64" si="51">(K62*$L$10)</f>
        <v>8.474400000000001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95.887149999999991</v>
      </c>
      <c r="P62" s="45">
        <f t="shared" si="10"/>
        <v>3.83</v>
      </c>
      <c r="Q62" s="64">
        <f>SUM(O62+P62)</f>
        <v>99.71714999999999</v>
      </c>
      <c r="R62" s="64">
        <f t="shared" ref="R62:R64" si="53">+T62-S62</f>
        <v>99.716666666666669</v>
      </c>
      <c r="S62" s="64">
        <f t="shared" ref="S62:S64" si="54">+T62/6</f>
        <v>19.943333333333332</v>
      </c>
      <c r="T62" s="103">
        <f>ROUND(Q62*$T$10,2)</f>
        <v>119.66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61.62</v>
      </c>
      <c r="I63" s="64">
        <f>ROUND(H63*$I$10,2)</f>
        <v>15.41</v>
      </c>
      <c r="J63" s="64">
        <f>ROUND(0.3*0.95,2)</f>
        <v>0.28999999999999998</v>
      </c>
      <c r="K63" s="100">
        <f>ROUND((H63+I63)*J63,2)</f>
        <v>22.34</v>
      </c>
      <c r="L63" s="64">
        <f t="shared" si="51"/>
        <v>4.9147999999999996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55.612594999999999</v>
      </c>
      <c r="P63" s="45">
        <f t="shared" si="10"/>
        <v>2.2200000000000002</v>
      </c>
      <c r="Q63" s="64">
        <f>SUM(O63+P63)</f>
        <v>57.832594999999998</v>
      </c>
      <c r="R63" s="64">
        <f t="shared" si="53"/>
        <v>57.833333333333336</v>
      </c>
      <c r="S63" s="64">
        <f t="shared" si="54"/>
        <v>11.566666666666668</v>
      </c>
      <c r="T63" s="103">
        <f>ROUND(Q63*$T$10,2)</f>
        <v>69.400000000000006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61.62</v>
      </c>
      <c r="I64" s="64">
        <f>ROUND(H64*$I$10,2)</f>
        <v>15.41</v>
      </c>
      <c r="J64" s="64">
        <f>ROUND(0.09*0.95,2)</f>
        <v>0.09</v>
      </c>
      <c r="K64" s="100">
        <f>ROUND((H64+I64)*J64,2)</f>
        <v>6.93</v>
      </c>
      <c r="L64" s="64">
        <f t="shared" si="51"/>
        <v>1.5246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17.255295</v>
      </c>
      <c r="P64" s="45">
        <f t="shared" si="10"/>
        <v>0.69</v>
      </c>
      <c r="Q64" s="64">
        <f>SUM(O64+P64)</f>
        <v>17.945295000000002</v>
      </c>
      <c r="R64" s="64">
        <f t="shared" si="53"/>
        <v>17.941666666666666</v>
      </c>
      <c r="S64" s="64">
        <f t="shared" si="54"/>
        <v>3.5883333333333334</v>
      </c>
      <c r="T64" s="103">
        <f>ROUND(Q64*$T$10,2)</f>
        <v>21.53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61.62</v>
      </c>
      <c r="I67" s="64">
        <f t="shared" ref="I67:I93" si="56">ROUND(H67*$I$10,2)</f>
        <v>15.41</v>
      </c>
      <c r="J67" s="64">
        <f>ROUND((0.53*1.2)*0.95,2)</f>
        <v>0.6</v>
      </c>
      <c r="K67" s="100">
        <f>ROUND((H67+I67)*J67,2)</f>
        <v>46.22</v>
      </c>
      <c r="L67" s="64">
        <f t="shared" ref="L67:L69" si="57">(K67*$L$10)</f>
        <v>10.1684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115.05969999999999</v>
      </c>
      <c r="P67" s="45">
        <f t="shared" si="10"/>
        <v>4.59</v>
      </c>
      <c r="Q67" s="64">
        <f>SUM(O67+P67)</f>
        <v>119.6497</v>
      </c>
      <c r="R67" s="64">
        <f t="shared" ref="R67:R69" si="59">+T67-S67</f>
        <v>119.65</v>
      </c>
      <c r="S67" s="64">
        <f t="shared" ref="S67:S69" si="60">+T67/6</f>
        <v>23.930000000000003</v>
      </c>
      <c r="T67" s="103">
        <f t="shared" ref="T67:T93" si="61">ROUND(Q67*$T$10,2)</f>
        <v>143.58000000000001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61.62</v>
      </c>
      <c r="I68" s="64">
        <f t="shared" si="56"/>
        <v>15.41</v>
      </c>
      <c r="J68" s="64">
        <f>ROUND((0.3*1.2)*0.95,2)</f>
        <v>0.34</v>
      </c>
      <c r="K68" s="100">
        <f>ROUND((H68+I68)*J68,2)</f>
        <v>26.19</v>
      </c>
      <c r="L68" s="64">
        <f t="shared" si="57"/>
        <v>5.7618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65.198869999999999</v>
      </c>
      <c r="P68" s="45">
        <f t="shared" si="10"/>
        <v>2.6</v>
      </c>
      <c r="Q68" s="64">
        <f>SUM(O68+P68)</f>
        <v>67.798869999999994</v>
      </c>
      <c r="R68" s="64">
        <f t="shared" si="59"/>
        <v>67.8</v>
      </c>
      <c r="S68" s="64">
        <f t="shared" si="60"/>
        <v>13.56</v>
      </c>
      <c r="T68" s="103">
        <f t="shared" si="61"/>
        <v>81.36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61.62</v>
      </c>
      <c r="I69" s="64">
        <f t="shared" si="56"/>
        <v>15.41</v>
      </c>
      <c r="J69" s="64">
        <f>ROUND((0.09*1.2)*0.95,2)</f>
        <v>0.1</v>
      </c>
      <c r="K69" s="100">
        <f>ROUND((H69+I69)*J69,2)</f>
        <v>7.7</v>
      </c>
      <c r="L69" s="64">
        <f t="shared" si="57"/>
        <v>1.694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19.172549999999998</v>
      </c>
      <c r="P69" s="45">
        <f t="shared" si="10"/>
        <v>0.77</v>
      </c>
      <c r="Q69" s="64">
        <f>SUM(O69+P69)</f>
        <v>19.942549999999997</v>
      </c>
      <c r="R69" s="64">
        <f t="shared" si="59"/>
        <v>19.941666666666666</v>
      </c>
      <c r="S69" s="64">
        <f t="shared" si="60"/>
        <v>3.9883333333333333</v>
      </c>
      <c r="T69" s="103">
        <f t="shared" si="61"/>
        <v>23.93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65.39</v>
      </c>
      <c r="I72" s="64">
        <f t="shared" si="56"/>
        <v>16.350000000000001</v>
      </c>
      <c r="J72" s="64">
        <f>ROUND(0.5*0.95,2)</f>
        <v>0.48</v>
      </c>
      <c r="K72" s="100">
        <f>ROUND((H72+I72)*J72,2)</f>
        <v>39.24</v>
      </c>
      <c r="L72" s="64">
        <f t="shared" ref="L72:L73" si="62">(K72*$L$10)</f>
        <v>8.6328000000000014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94.809840000000008</v>
      </c>
      <c r="P72" s="45">
        <f t="shared" si="10"/>
        <v>3.67</v>
      </c>
      <c r="Q72" s="64">
        <f>SUM(O72+P72)</f>
        <v>98.47984000000001</v>
      </c>
      <c r="R72" s="64">
        <f t="shared" ref="R72:R73" si="64">+T72-S72</f>
        <v>98.483333333333334</v>
      </c>
      <c r="S72" s="64">
        <f t="shared" ref="S72:S73" si="65">+T72/6</f>
        <v>19.696666666666669</v>
      </c>
      <c r="T72" s="103">
        <f t="shared" si="61"/>
        <v>118.18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65.39</v>
      </c>
      <c r="I73" s="64">
        <f t="shared" si="56"/>
        <v>16.350000000000001</v>
      </c>
      <c r="J73" s="64">
        <f>ROUND(1.4*0.95,2)</f>
        <v>1.33</v>
      </c>
      <c r="K73" s="100">
        <f>ROUND((H73+I73)*J73,2)</f>
        <v>108.71</v>
      </c>
      <c r="L73" s="64">
        <f t="shared" si="62"/>
        <v>23.9162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262.68091499999997</v>
      </c>
      <c r="P73" s="45">
        <f t="shared" si="10"/>
        <v>10.17</v>
      </c>
      <c r="Q73" s="64">
        <f>SUM(O73+P73)</f>
        <v>272.85091499999999</v>
      </c>
      <c r="R73" s="64">
        <f t="shared" si="64"/>
        <v>272.85000000000002</v>
      </c>
      <c r="S73" s="64">
        <f t="shared" si="65"/>
        <v>54.57</v>
      </c>
      <c r="T73" s="103">
        <f t="shared" si="61"/>
        <v>327.42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65.39</v>
      </c>
      <c r="I75" s="64">
        <f t="shared" si="56"/>
        <v>16.350000000000001</v>
      </c>
      <c r="J75" s="64">
        <f>ROUND(0.5*0.95,2)</f>
        <v>0.48</v>
      </c>
      <c r="K75" s="100">
        <f>ROUND((H75+I75)*J75,2)</f>
        <v>39.24</v>
      </c>
      <c r="L75" s="64">
        <f t="shared" ref="L75:L76" si="66">(K75*$L$10)</f>
        <v>8.6328000000000014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94.809840000000008</v>
      </c>
      <c r="P75" s="45">
        <f t="shared" si="10"/>
        <v>3.67</v>
      </c>
      <c r="Q75" s="64">
        <f>SUM(O75+P75)</f>
        <v>98.47984000000001</v>
      </c>
      <c r="R75" s="64">
        <f t="shared" ref="R75:R76" si="68">+T75-S75</f>
        <v>98.483333333333334</v>
      </c>
      <c r="S75" s="64">
        <f t="shared" ref="S75:S76" si="69">+T75/6</f>
        <v>19.696666666666669</v>
      </c>
      <c r="T75" s="103">
        <f t="shared" si="61"/>
        <v>118.18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65.39</v>
      </c>
      <c r="I76" s="64">
        <f t="shared" si="56"/>
        <v>16.350000000000001</v>
      </c>
      <c r="J76" s="64">
        <f>ROUND(1.6*0.95,2)</f>
        <v>1.52</v>
      </c>
      <c r="K76" s="100">
        <f>ROUND((H76+I76)*J76,2)</f>
        <v>124.24</v>
      </c>
      <c r="L76" s="64">
        <f t="shared" si="66"/>
        <v>27.332799999999999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300.20675999999997</v>
      </c>
      <c r="P76" s="45">
        <f t="shared" si="10"/>
        <v>11.63</v>
      </c>
      <c r="Q76" s="64">
        <f>SUM(O76+P76)</f>
        <v>311.83675999999997</v>
      </c>
      <c r="R76" s="64">
        <f t="shared" si="68"/>
        <v>311.83333333333331</v>
      </c>
      <c r="S76" s="64">
        <f t="shared" si="69"/>
        <v>62.366666666666667</v>
      </c>
      <c r="T76" s="103">
        <f t="shared" si="61"/>
        <v>374.2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65.39</v>
      </c>
      <c r="I78" s="64">
        <f t="shared" si="56"/>
        <v>16.350000000000001</v>
      </c>
      <c r="J78" s="64">
        <f>ROUND(1.38*0.95,2)</f>
        <v>1.31</v>
      </c>
      <c r="K78" s="100">
        <f>ROUND((H78+I78)*J78,2)</f>
        <v>107.08</v>
      </c>
      <c r="L78" s="64">
        <f t="shared" ref="L78:L81" si="70">(K78*$L$10)</f>
        <v>23.557600000000001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258.736605</v>
      </c>
      <c r="P78" s="45">
        <f t="shared" si="10"/>
        <v>10.02</v>
      </c>
      <c r="Q78" s="64">
        <f>SUM(O78+P78)</f>
        <v>268.75660499999998</v>
      </c>
      <c r="R78" s="64">
        <f t="shared" ref="R78:R81" si="72">+T78-S78</f>
        <v>268.75833333333333</v>
      </c>
      <c r="S78" s="64">
        <f t="shared" ref="S78:S81" si="73">+T78/6</f>
        <v>53.751666666666665</v>
      </c>
      <c r="T78" s="103">
        <f t="shared" si="61"/>
        <v>322.51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65.39</v>
      </c>
      <c r="I79" s="64">
        <f t="shared" si="56"/>
        <v>16.350000000000001</v>
      </c>
      <c r="J79" s="64">
        <f>ROUND(1.68*0.95,2)</f>
        <v>1.6</v>
      </c>
      <c r="K79" s="100">
        <f>ROUND((H79+I79)*J79,2)</f>
        <v>130.78</v>
      </c>
      <c r="L79" s="64">
        <f t="shared" si="70"/>
        <v>28.771599999999999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316.00839999999999</v>
      </c>
      <c r="P79" s="45">
        <f t="shared" si="10"/>
        <v>12.24</v>
      </c>
      <c r="Q79" s="64">
        <f>SUM(O79+P79)</f>
        <v>328.2484</v>
      </c>
      <c r="R79" s="64">
        <f t="shared" si="72"/>
        <v>328.25</v>
      </c>
      <c r="S79" s="64">
        <f t="shared" si="73"/>
        <v>65.649999999999991</v>
      </c>
      <c r="T79" s="103">
        <f t="shared" si="61"/>
        <v>393.9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65.39</v>
      </c>
      <c r="I80" s="64">
        <f t="shared" si="56"/>
        <v>16.350000000000001</v>
      </c>
      <c r="J80" s="64">
        <f>ROUND(1.91*0.95,2)</f>
        <v>1.81</v>
      </c>
      <c r="K80" s="100">
        <f>ROUND((H80+I80)*J80,2)</f>
        <v>147.94999999999999</v>
      </c>
      <c r="L80" s="64">
        <f t="shared" si="70"/>
        <v>32.548999999999999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357.49075499999998</v>
      </c>
      <c r="P80" s="45">
        <f t="shared" si="10"/>
        <v>13.85</v>
      </c>
      <c r="Q80" s="64">
        <f>SUM(O80+P80)</f>
        <v>371.340755</v>
      </c>
      <c r="R80" s="64">
        <f t="shared" si="72"/>
        <v>371.3416666666667</v>
      </c>
      <c r="S80" s="64">
        <f t="shared" si="73"/>
        <v>74.268333333333331</v>
      </c>
      <c r="T80" s="103">
        <f t="shared" si="61"/>
        <v>445.61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65.39</v>
      </c>
      <c r="I81" s="64">
        <f t="shared" si="56"/>
        <v>16.350000000000001</v>
      </c>
      <c r="J81" s="64">
        <f>ROUND(2.2*0.95,2)</f>
        <v>2.09</v>
      </c>
      <c r="K81" s="100">
        <f>ROUND((H81+I81)*J81,2)</f>
        <v>170.84</v>
      </c>
      <c r="L81" s="64">
        <f t="shared" si="70"/>
        <v>37.584800000000001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412.79649499999999</v>
      </c>
      <c r="P81" s="45">
        <f t="shared" si="10"/>
        <v>15.99</v>
      </c>
      <c r="Q81" s="64">
        <f>SUM(O81+P81)</f>
        <v>428.786495</v>
      </c>
      <c r="R81" s="64">
        <f t="shared" si="72"/>
        <v>428.7833333333333</v>
      </c>
      <c r="S81" s="64">
        <f t="shared" si="73"/>
        <v>85.756666666666661</v>
      </c>
      <c r="T81" s="103">
        <f t="shared" si="61"/>
        <v>514.54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65.39</v>
      </c>
      <c r="I83" s="64">
        <f t="shared" si="56"/>
        <v>16.350000000000001</v>
      </c>
      <c r="J83" s="64">
        <f>ROUND(0.57*0.95,2)</f>
        <v>0.54</v>
      </c>
      <c r="K83" s="100">
        <f>ROUND((H83+I83)*J83,2)</f>
        <v>44.14</v>
      </c>
      <c r="L83" s="64">
        <f t="shared" ref="L83:L85" si="74">(K83*$L$10)</f>
        <v>9.7108000000000008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106.65497000000001</v>
      </c>
      <c r="P83" s="45">
        <f t="shared" si="10"/>
        <v>4.13</v>
      </c>
      <c r="Q83" s="64">
        <f>SUM(O83+P83)</f>
        <v>110.78497</v>
      </c>
      <c r="R83" s="64">
        <f t="shared" ref="R83:R85" si="76">+T83-S83</f>
        <v>110.78333333333333</v>
      </c>
      <c r="S83" s="64">
        <f t="shared" ref="S83:S85" si="77">+T83/6</f>
        <v>22.156666666666666</v>
      </c>
      <c r="T83" s="103">
        <f t="shared" si="61"/>
        <v>132.94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65.39</v>
      </c>
      <c r="I84" s="64">
        <f t="shared" si="56"/>
        <v>16.350000000000001</v>
      </c>
      <c r="J84" s="64">
        <f>ROUND(0.62*0.95,2)</f>
        <v>0.59</v>
      </c>
      <c r="K84" s="100">
        <f>ROUND((H84+I84)*J84,2)</f>
        <v>48.23</v>
      </c>
      <c r="L84" s="64">
        <f t="shared" si="74"/>
        <v>10.6106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116.53404499999999</v>
      </c>
      <c r="P84" s="45">
        <f t="shared" si="10"/>
        <v>4.51</v>
      </c>
      <c r="Q84" s="64">
        <f>SUM(O84+P84)</f>
        <v>121.044045</v>
      </c>
      <c r="R84" s="64">
        <f t="shared" si="76"/>
        <v>121.04166666666667</v>
      </c>
      <c r="S84" s="64">
        <f t="shared" si="77"/>
        <v>24.208333333333332</v>
      </c>
      <c r="T84" s="103">
        <f t="shared" si="61"/>
        <v>145.25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65.39</v>
      </c>
      <c r="I85" s="64">
        <f t="shared" si="56"/>
        <v>16.350000000000001</v>
      </c>
      <c r="J85" s="64">
        <f>ROUND(0.83*0.95,2)</f>
        <v>0.79</v>
      </c>
      <c r="K85" s="100">
        <f>ROUND((H85+I85)*J85,2)</f>
        <v>64.569999999999993</v>
      </c>
      <c r="L85" s="64">
        <f t="shared" si="74"/>
        <v>14.205399999999999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156.02594500000001</v>
      </c>
      <c r="P85" s="45">
        <f t="shared" si="10"/>
        <v>6.04</v>
      </c>
      <c r="Q85" s="64">
        <f>SUM(O85+P85)</f>
        <v>162.065945</v>
      </c>
      <c r="R85" s="64">
        <f t="shared" si="76"/>
        <v>162.06666666666666</v>
      </c>
      <c r="S85" s="64">
        <f t="shared" si="77"/>
        <v>32.413333333333334</v>
      </c>
      <c r="T85" s="103">
        <f t="shared" si="61"/>
        <v>194.48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65.39</v>
      </c>
      <c r="I87" s="64">
        <f t="shared" si="56"/>
        <v>16.350000000000001</v>
      </c>
      <c r="J87" s="64">
        <f>ROUND((0.25*1.2)*0.95,2)</f>
        <v>0.28999999999999998</v>
      </c>
      <c r="K87" s="100">
        <f>ROUND((H87+I87)*J87,2)</f>
        <v>23.7</v>
      </c>
      <c r="L87" s="64">
        <f>(K87*$L$10)</f>
        <v>5.2139999999999995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57.271794999999997</v>
      </c>
      <c r="P87" s="45">
        <f t="shared" ref="P87:P150" si="79">ROUND(J87*$P$10,2)</f>
        <v>2.2200000000000002</v>
      </c>
      <c r="Q87" s="64">
        <f>SUM(O87+P87)</f>
        <v>59.491794999999996</v>
      </c>
      <c r="R87" s="64">
        <f>+T87-S87</f>
        <v>59.491666666666667</v>
      </c>
      <c r="S87" s="64">
        <f>+T87/6</f>
        <v>11.898333333333333</v>
      </c>
      <c r="T87" s="103">
        <f t="shared" si="61"/>
        <v>71.39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65.39</v>
      </c>
      <c r="I89" s="64">
        <f t="shared" si="56"/>
        <v>16.350000000000001</v>
      </c>
      <c r="J89" s="64">
        <f>ROUND((0.5*1.2)*0.95,2)</f>
        <v>0.56999999999999995</v>
      </c>
      <c r="K89" s="100">
        <f>ROUND((H89+I89)*J89,2)</f>
        <v>46.59</v>
      </c>
      <c r="L89" s="64">
        <f t="shared" ref="L89:L90" si="80">(K89*$L$10)</f>
        <v>10.2498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112.57753499999998</v>
      </c>
      <c r="P89" s="45">
        <f t="shared" si="79"/>
        <v>4.3600000000000003</v>
      </c>
      <c r="Q89" s="64">
        <f>SUM(O89+P89)</f>
        <v>116.93753499999998</v>
      </c>
      <c r="R89" s="64">
        <f t="shared" ref="R89:R90" si="82">+T89-S89</f>
        <v>116.94166666666668</v>
      </c>
      <c r="S89" s="64">
        <f t="shared" ref="S89:S90" si="83">+T89/6</f>
        <v>23.388333333333335</v>
      </c>
      <c r="T89" s="103">
        <f t="shared" si="61"/>
        <v>140.33000000000001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65.39</v>
      </c>
      <c r="I90" s="64">
        <f t="shared" si="56"/>
        <v>16.350000000000001</v>
      </c>
      <c r="J90" s="64">
        <f>ROUND((1.4*1.2)*0.95,2)</f>
        <v>1.6</v>
      </c>
      <c r="K90" s="100">
        <f>ROUND((H90+I90)*J90,2)</f>
        <v>130.78</v>
      </c>
      <c r="L90" s="64">
        <f t="shared" si="80"/>
        <v>28.771599999999999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316.00839999999999</v>
      </c>
      <c r="P90" s="45">
        <f t="shared" si="79"/>
        <v>12.24</v>
      </c>
      <c r="Q90" s="64">
        <f>SUM(O90+P90)</f>
        <v>328.2484</v>
      </c>
      <c r="R90" s="64">
        <f t="shared" si="82"/>
        <v>328.25</v>
      </c>
      <c r="S90" s="64">
        <f t="shared" si="83"/>
        <v>65.649999999999991</v>
      </c>
      <c r="T90" s="103">
        <f t="shared" si="61"/>
        <v>393.9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65.39</v>
      </c>
      <c r="I92" s="64">
        <f t="shared" si="56"/>
        <v>16.350000000000001</v>
      </c>
      <c r="J92" s="64">
        <f>ROUND((0.5*1.2)*0.95,2)</f>
        <v>0.56999999999999995</v>
      </c>
      <c r="K92" s="100">
        <f>ROUND((H92+I92)*J92,2)</f>
        <v>46.59</v>
      </c>
      <c r="L92" s="64">
        <f t="shared" ref="L92:L93" si="84">(K92*$L$10)</f>
        <v>10.2498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112.57753499999998</v>
      </c>
      <c r="P92" s="45">
        <f t="shared" si="79"/>
        <v>4.3600000000000003</v>
      </c>
      <c r="Q92" s="64">
        <f>SUM(O92+P92)</f>
        <v>116.93753499999998</v>
      </c>
      <c r="R92" s="64">
        <f t="shared" ref="R92:R93" si="86">+T92-S92</f>
        <v>116.94166666666668</v>
      </c>
      <c r="S92" s="64">
        <f t="shared" ref="S92:S93" si="87">+T92/6</f>
        <v>23.388333333333335</v>
      </c>
      <c r="T92" s="103">
        <f t="shared" si="61"/>
        <v>140.33000000000001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65.39</v>
      </c>
      <c r="I93" s="64">
        <f t="shared" si="56"/>
        <v>16.350000000000001</v>
      </c>
      <c r="J93" s="64">
        <f>ROUND((1.6*1.2)*0.95,2)</f>
        <v>1.82</v>
      </c>
      <c r="K93" s="100">
        <f>ROUND((H93+I93)*J93,2)</f>
        <v>148.77000000000001</v>
      </c>
      <c r="L93" s="64">
        <f t="shared" si="84"/>
        <v>32.729400000000005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359.46901000000003</v>
      </c>
      <c r="P93" s="45">
        <f t="shared" si="79"/>
        <v>13.92</v>
      </c>
      <c r="Q93" s="64">
        <f>SUM(O93+P93)</f>
        <v>373.38901000000004</v>
      </c>
      <c r="R93" s="64">
        <f t="shared" si="86"/>
        <v>373.39166666666665</v>
      </c>
      <c r="S93" s="64">
        <f t="shared" si="87"/>
        <v>74.678333333333327</v>
      </c>
      <c r="T93" s="103">
        <f t="shared" si="61"/>
        <v>448.07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72.94</v>
      </c>
      <c r="I95" s="64">
        <f>ROUND(H95*$I$10,2)</f>
        <v>18.239999999999998</v>
      </c>
      <c r="J95" s="64">
        <f>ROUND(0.38*0.95,2)</f>
        <v>0.36</v>
      </c>
      <c r="K95" s="100">
        <f>ROUND((H95+I95)*J95,2)</f>
        <v>32.82</v>
      </c>
      <c r="L95" s="64">
        <f t="shared" ref="L95:L96" si="88">(K95*$L$10)</f>
        <v>7.2203999999999997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75.243180000000009</v>
      </c>
      <c r="P95" s="45">
        <f t="shared" si="79"/>
        <v>2.75</v>
      </c>
      <c r="Q95" s="64">
        <f>SUM(O95+P95)</f>
        <v>77.993180000000009</v>
      </c>
      <c r="R95" s="64">
        <f t="shared" ref="R95:R96" si="90">+T95-S95</f>
        <v>77.991666666666674</v>
      </c>
      <c r="S95" s="64">
        <f t="shared" ref="S95:S96" si="91">+T95/6</f>
        <v>15.598333333333334</v>
      </c>
      <c r="T95" s="103">
        <f t="shared" ref="T95:T96" si="92">ROUND(Q95*$T$10,2)</f>
        <v>93.59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72.94</v>
      </c>
      <c r="I96" s="64">
        <f>ROUND(H96*$I$10,2)</f>
        <v>18.239999999999998</v>
      </c>
      <c r="J96" s="64">
        <f>ROUND(0.32*0.95,2)</f>
        <v>0.3</v>
      </c>
      <c r="K96" s="100">
        <f>ROUND((H96+I96)*J96,2)</f>
        <v>27.35</v>
      </c>
      <c r="L96" s="64">
        <f t="shared" si="88"/>
        <v>6.0170000000000003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62.702650000000006</v>
      </c>
      <c r="P96" s="45">
        <f t="shared" si="79"/>
        <v>2.2999999999999998</v>
      </c>
      <c r="Q96" s="64">
        <f>SUM(O96+P96)</f>
        <v>65.002650000000003</v>
      </c>
      <c r="R96" s="64">
        <f t="shared" si="90"/>
        <v>65</v>
      </c>
      <c r="S96" s="64">
        <f t="shared" si="91"/>
        <v>13</v>
      </c>
      <c r="T96" s="103">
        <f t="shared" si="92"/>
        <v>78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90.54</v>
      </c>
      <c r="I98" s="64">
        <f t="shared" ref="I98:I101" si="93">ROUND(H98*$I$10,2)</f>
        <v>22.64</v>
      </c>
      <c r="J98" s="64">
        <f>ROUND((1.5*0.95)/100,2)</f>
        <v>0.01</v>
      </c>
      <c r="K98" s="100">
        <f>ROUND((H98+I98)*J98,2)</f>
        <v>1.1299999999999999</v>
      </c>
      <c r="L98" s="64">
        <f t="shared" ref="L98:L101" si="94">(K98*$L$10)</f>
        <v>0.24859999999999999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2.3564549999999995</v>
      </c>
      <c r="P98" s="45">
        <f t="shared" si="79"/>
        <v>0.08</v>
      </c>
      <c r="Q98" s="64">
        <f>SUM(O98+P98)</f>
        <v>2.4364549999999996</v>
      </c>
      <c r="R98" s="64">
        <f t="shared" ref="R98:R101" si="96">+T98-S98</f>
        <v>2.4333333333333331</v>
      </c>
      <c r="S98" s="64">
        <f t="shared" ref="S98:S101" si="97">+T98/6</f>
        <v>0.48666666666666664</v>
      </c>
      <c r="T98" s="103">
        <f t="shared" ref="T98:T101" si="98">ROUND(Q98*$T$10,2)</f>
        <v>2.92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90.54</v>
      </c>
      <c r="I99" s="64">
        <f t="shared" si="93"/>
        <v>22.64</v>
      </c>
      <c r="J99" s="64">
        <f>ROUND((3.9*0.95)/100,2)</f>
        <v>0.04</v>
      </c>
      <c r="K99" s="100">
        <f>ROUND((H99+I99)*J99,2)</f>
        <v>4.53</v>
      </c>
      <c r="L99" s="64">
        <f t="shared" si="94"/>
        <v>0.99660000000000004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9.4380199999999999</v>
      </c>
      <c r="P99" s="45">
        <f t="shared" si="79"/>
        <v>0.31</v>
      </c>
      <c r="Q99" s="64">
        <f>SUM(O99+P99)</f>
        <v>9.7480200000000004</v>
      </c>
      <c r="R99" s="64">
        <f t="shared" si="96"/>
        <v>9.75</v>
      </c>
      <c r="S99" s="64">
        <f t="shared" si="97"/>
        <v>1.95</v>
      </c>
      <c r="T99" s="103">
        <f t="shared" si="98"/>
        <v>11.7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75.45</v>
      </c>
      <c r="I100" s="44">
        <f t="shared" si="93"/>
        <v>18.86</v>
      </c>
      <c r="J100" s="44">
        <f>ROUND(1.5*0.95,2)</f>
        <v>1.43</v>
      </c>
      <c r="K100" s="43">
        <f>ROUND((H100+I100)*J100,2)</f>
        <v>134.86000000000001</v>
      </c>
      <c r="L100" s="44">
        <f t="shared" si="94"/>
        <v>29.669200000000004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304.36246499999999</v>
      </c>
      <c r="P100" s="45">
        <f t="shared" si="79"/>
        <v>10.94</v>
      </c>
      <c r="Q100" s="44">
        <f>SUM(O100+P100)</f>
        <v>315.30246499999998</v>
      </c>
      <c r="R100" s="44">
        <f t="shared" si="96"/>
        <v>315.3</v>
      </c>
      <c r="S100" s="44">
        <f t="shared" si="97"/>
        <v>63.06</v>
      </c>
      <c r="T100" s="65">
        <f t="shared" si="98"/>
        <v>378.36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69.17</v>
      </c>
      <c r="I101" s="64">
        <f t="shared" si="93"/>
        <v>17.29</v>
      </c>
      <c r="J101" s="64">
        <f>ROUND(0.13*0.95,2)</f>
        <v>0.12</v>
      </c>
      <c r="K101" s="100">
        <f>ROUND((H101+I101)*J101,2)</f>
        <v>10.38</v>
      </c>
      <c r="L101" s="64">
        <f t="shared" si="94"/>
        <v>2.2836000000000003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24.397860000000001</v>
      </c>
      <c r="P101" s="45">
        <f t="shared" si="79"/>
        <v>0.92</v>
      </c>
      <c r="Q101" s="64">
        <f>SUM(O101+P101)</f>
        <v>25.317860000000003</v>
      </c>
      <c r="R101" s="64">
        <f t="shared" si="96"/>
        <v>25.316666666666666</v>
      </c>
      <c r="S101" s="64">
        <f t="shared" si="97"/>
        <v>5.0633333333333335</v>
      </c>
      <c r="T101" s="103">
        <f t="shared" si="98"/>
        <v>30.38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69.17</v>
      </c>
      <c r="I105" s="44">
        <f>ROUND(H105*$I$10,2)</f>
        <v>17.29</v>
      </c>
      <c r="J105" s="44">
        <f>ROUND(0.6*0.95,2)</f>
        <v>0.56999999999999995</v>
      </c>
      <c r="K105" s="43">
        <f t="shared" ref="K105:K112" si="100">ROUND((H105+I105)*J105,2)</f>
        <v>49.28</v>
      </c>
      <c r="L105" s="44">
        <f t="shared" ref="L105:L112" si="101">(K105*$L$10)</f>
        <v>10.8416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115.85933499999999</v>
      </c>
      <c r="P105" s="45">
        <f t="shared" si="79"/>
        <v>4.3600000000000003</v>
      </c>
      <c r="Q105" s="44">
        <f t="shared" ref="Q105:Q112" si="104">SUM(O105+P105)</f>
        <v>120.21933499999999</v>
      </c>
      <c r="R105" s="44">
        <f t="shared" ref="R105:R112" si="105">+T105-S105</f>
        <v>120.21666666666665</v>
      </c>
      <c r="S105" s="44">
        <f t="shared" ref="S105:S112" si="106">+T105/6</f>
        <v>24.043333333333333</v>
      </c>
      <c r="T105" s="65">
        <f t="shared" ref="T105:T112" si="107">ROUND(Q105*$T$10,2)</f>
        <v>144.26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69.17</v>
      </c>
      <c r="I106" s="44">
        <f t="shared" ref="I106:I112" si="109">ROUND(H106*$I$10,2)</f>
        <v>17.29</v>
      </c>
      <c r="J106" s="44">
        <f>ROUND((0.6*1.8)*0.95,2)</f>
        <v>1.03</v>
      </c>
      <c r="K106" s="43">
        <f t="shared" si="100"/>
        <v>89.05</v>
      </c>
      <c r="L106" s="44">
        <f t="shared" si="101"/>
        <v>19.591000000000001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209.36006499999999</v>
      </c>
      <c r="P106" s="45">
        <f t="shared" si="79"/>
        <v>7.88</v>
      </c>
      <c r="Q106" s="44">
        <f t="shared" si="104"/>
        <v>217.24006499999999</v>
      </c>
      <c r="R106" s="44">
        <f t="shared" si="105"/>
        <v>217.24166666666667</v>
      </c>
      <c r="S106" s="44">
        <f t="shared" si="106"/>
        <v>43.448333333333331</v>
      </c>
      <c r="T106" s="65">
        <f t="shared" si="107"/>
        <v>260.69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69.17</v>
      </c>
      <c r="I107" s="44">
        <f t="shared" si="109"/>
        <v>17.29</v>
      </c>
      <c r="J107" s="44">
        <f>ROUND(0.9*0.95,2)</f>
        <v>0.86</v>
      </c>
      <c r="K107" s="43">
        <f t="shared" si="100"/>
        <v>74.36</v>
      </c>
      <c r="L107" s="44">
        <f t="shared" si="101"/>
        <v>16.359200000000001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174.81473000000003</v>
      </c>
      <c r="P107" s="45">
        <f t="shared" si="79"/>
        <v>6.58</v>
      </c>
      <c r="Q107" s="44">
        <f t="shared" si="104"/>
        <v>181.39473000000004</v>
      </c>
      <c r="R107" s="44">
        <f t="shared" si="105"/>
        <v>181.39166666666665</v>
      </c>
      <c r="S107" s="44">
        <f t="shared" si="106"/>
        <v>36.278333333333329</v>
      </c>
      <c r="T107" s="65">
        <f t="shared" si="107"/>
        <v>217.67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69.17</v>
      </c>
      <c r="I108" s="44">
        <f t="shared" si="109"/>
        <v>17.29</v>
      </c>
      <c r="J108" s="44">
        <f>ROUND((0.9*1.8)*0.95,2)</f>
        <v>1.54</v>
      </c>
      <c r="K108" s="43">
        <f t="shared" si="100"/>
        <v>133.15</v>
      </c>
      <c r="L108" s="44">
        <f t="shared" si="101"/>
        <v>29.293000000000003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313.03266999999994</v>
      </c>
      <c r="P108" s="45">
        <f t="shared" si="79"/>
        <v>11.78</v>
      </c>
      <c r="Q108" s="44">
        <f t="shared" si="104"/>
        <v>324.81266999999991</v>
      </c>
      <c r="R108" s="44">
        <f t="shared" si="105"/>
        <v>324.81666666666666</v>
      </c>
      <c r="S108" s="44">
        <f t="shared" si="106"/>
        <v>64.963333333333324</v>
      </c>
      <c r="T108" s="65">
        <f t="shared" si="107"/>
        <v>389.78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69.17</v>
      </c>
      <c r="I109" s="44">
        <f t="shared" si="109"/>
        <v>17.29</v>
      </c>
      <c r="J109" s="44">
        <f>ROUND(1.2*0.95,2)</f>
        <v>1.1399999999999999</v>
      </c>
      <c r="K109" s="43">
        <f t="shared" si="100"/>
        <v>98.56</v>
      </c>
      <c r="L109" s="44">
        <f t="shared" si="101"/>
        <v>21.683199999999999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231.71866999999997</v>
      </c>
      <c r="P109" s="45">
        <f t="shared" si="79"/>
        <v>8.7200000000000006</v>
      </c>
      <c r="Q109" s="44">
        <f t="shared" si="104"/>
        <v>240.43866999999997</v>
      </c>
      <c r="R109" s="44">
        <f t="shared" si="105"/>
        <v>240.44166666666663</v>
      </c>
      <c r="S109" s="44">
        <f t="shared" si="106"/>
        <v>48.088333333333331</v>
      </c>
      <c r="T109" s="65">
        <f t="shared" si="107"/>
        <v>288.52999999999997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69.17</v>
      </c>
      <c r="I110" s="44">
        <f t="shared" si="109"/>
        <v>17.29</v>
      </c>
      <c r="J110" s="44">
        <f>ROUND((1.2*1.8)*0.95,2)</f>
        <v>2.0499999999999998</v>
      </c>
      <c r="K110" s="43">
        <f t="shared" si="100"/>
        <v>177.24</v>
      </c>
      <c r="L110" s="44">
        <f t="shared" si="101"/>
        <v>38.992800000000003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416.69307499999996</v>
      </c>
      <c r="P110" s="45">
        <f t="shared" si="79"/>
        <v>15.68</v>
      </c>
      <c r="Q110" s="44">
        <f t="shared" si="104"/>
        <v>432.37307499999997</v>
      </c>
      <c r="R110" s="44">
        <f t="shared" si="105"/>
        <v>432.375</v>
      </c>
      <c r="S110" s="44">
        <f t="shared" si="106"/>
        <v>86.475000000000009</v>
      </c>
      <c r="T110" s="65">
        <f t="shared" si="107"/>
        <v>518.85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69.17</v>
      </c>
      <c r="I111" s="44">
        <f t="shared" si="109"/>
        <v>17.29</v>
      </c>
      <c r="J111" s="44">
        <f>ROUND(0.4*0.95,2)</f>
        <v>0.38</v>
      </c>
      <c r="K111" s="43">
        <f t="shared" si="100"/>
        <v>32.85</v>
      </c>
      <c r="L111" s="44">
        <f t="shared" si="101"/>
        <v>7.2270000000000003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77.235489999999999</v>
      </c>
      <c r="P111" s="45">
        <f t="shared" si="79"/>
        <v>2.91</v>
      </c>
      <c r="Q111" s="44">
        <f t="shared" si="104"/>
        <v>80.145489999999995</v>
      </c>
      <c r="R111" s="44">
        <f t="shared" si="105"/>
        <v>80.141666666666666</v>
      </c>
      <c r="S111" s="44">
        <f t="shared" si="106"/>
        <v>16.028333333333332</v>
      </c>
      <c r="T111" s="65">
        <f t="shared" si="107"/>
        <v>96.17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69.17</v>
      </c>
      <c r="I112" s="44">
        <f t="shared" si="109"/>
        <v>17.29</v>
      </c>
      <c r="J112" s="44">
        <f>ROUND((0.4*1.8)*0.95,2)</f>
        <v>0.68</v>
      </c>
      <c r="K112" s="43">
        <f t="shared" si="100"/>
        <v>58.79</v>
      </c>
      <c r="L112" s="44">
        <f t="shared" si="101"/>
        <v>12.9338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138.21794</v>
      </c>
      <c r="P112" s="45">
        <f t="shared" si="79"/>
        <v>5.2</v>
      </c>
      <c r="Q112" s="44">
        <f t="shared" si="104"/>
        <v>143.41793999999999</v>
      </c>
      <c r="R112" s="44">
        <f t="shared" si="105"/>
        <v>143.41666666666666</v>
      </c>
      <c r="S112" s="44">
        <f t="shared" si="106"/>
        <v>28.683333333333334</v>
      </c>
      <c r="T112" s="65">
        <f t="shared" si="107"/>
        <v>172.1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72.94</v>
      </c>
      <c r="I114" s="44">
        <f>ROUND(H114*$I$10,2)</f>
        <v>18.239999999999998</v>
      </c>
      <c r="J114" s="44">
        <f>ROUND(3.51*0.95,2)</f>
        <v>3.33</v>
      </c>
      <c r="K114" s="43">
        <f t="shared" ref="K114:K122" si="110">ROUND((H114+I114)*J114,2)</f>
        <v>303.63</v>
      </c>
      <c r="L114" s="44">
        <f t="shared" ref="L114:L122" si="111">(K114*$L$10)</f>
        <v>66.798599999999993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696.05431499999997</v>
      </c>
      <c r="P114" s="45">
        <f t="shared" si="79"/>
        <v>25.47</v>
      </c>
      <c r="Q114" s="44">
        <f t="shared" ref="Q114:Q122" si="114">SUM(O114+P114)</f>
        <v>721.524315</v>
      </c>
      <c r="R114" s="44">
        <f t="shared" ref="R114:R122" si="115">+T114-S114</f>
        <v>721.52500000000009</v>
      </c>
      <c r="S114" s="44">
        <f t="shared" ref="S114:S122" si="116">+T114/6</f>
        <v>144.30500000000001</v>
      </c>
      <c r="T114" s="65">
        <f t="shared" ref="T114:T122" si="117">ROUND(Q114*$T$10,2)</f>
        <v>865.83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72.94</v>
      </c>
      <c r="I115" s="44">
        <f t="shared" ref="I115:I122" si="119">ROUND(H115*$I$10,2)</f>
        <v>18.239999999999998</v>
      </c>
      <c r="J115" s="44">
        <f>ROUND((3.51*1.8)*0.95,2)</f>
        <v>6</v>
      </c>
      <c r="K115" s="43">
        <f t="shared" si="110"/>
        <v>547.08000000000004</v>
      </c>
      <c r="L115" s="44">
        <f t="shared" si="111"/>
        <v>120.35760000000001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1254.1506000000002</v>
      </c>
      <c r="P115" s="45">
        <f t="shared" si="79"/>
        <v>45.9</v>
      </c>
      <c r="Q115" s="44">
        <f t="shared" si="114"/>
        <v>1300.0506000000003</v>
      </c>
      <c r="R115" s="44">
        <f t="shared" si="115"/>
        <v>1300.05</v>
      </c>
      <c r="S115" s="44">
        <f t="shared" si="116"/>
        <v>260.01</v>
      </c>
      <c r="T115" s="65">
        <f>ROUND(Q115*$T$10,2)</f>
        <v>1560.06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72.94</v>
      </c>
      <c r="I116" s="44">
        <f t="shared" si="119"/>
        <v>18.239999999999998</v>
      </c>
      <c r="J116" s="44">
        <f>ROUND(5.38*0.95,2)</f>
        <v>5.1100000000000003</v>
      </c>
      <c r="K116" s="43">
        <f t="shared" si="110"/>
        <v>465.93</v>
      </c>
      <c r="L116" s="44">
        <f t="shared" si="111"/>
        <v>102.5046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1068.1185049999999</v>
      </c>
      <c r="P116" s="45">
        <f t="shared" si="79"/>
        <v>39.090000000000003</v>
      </c>
      <c r="Q116" s="44">
        <f t="shared" si="114"/>
        <v>1107.2085049999998</v>
      </c>
      <c r="R116" s="44">
        <f t="shared" si="115"/>
        <v>1107.2083333333335</v>
      </c>
      <c r="S116" s="44">
        <f t="shared" si="116"/>
        <v>221.44166666666669</v>
      </c>
      <c r="T116" s="65">
        <f t="shared" si="117"/>
        <v>1328.65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72.94</v>
      </c>
      <c r="I117" s="44">
        <f t="shared" si="119"/>
        <v>18.239999999999998</v>
      </c>
      <c r="J117" s="44">
        <f>ROUND((5.38*1.8)*0.95,2)</f>
        <v>9.1999999999999993</v>
      </c>
      <c r="K117" s="43">
        <f t="shared" si="110"/>
        <v>838.86</v>
      </c>
      <c r="L117" s="44">
        <f t="shared" si="111"/>
        <v>184.54920000000001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1923.0357999999999</v>
      </c>
      <c r="P117" s="45">
        <f t="shared" si="79"/>
        <v>70.38</v>
      </c>
      <c r="Q117" s="44">
        <f t="shared" si="114"/>
        <v>1993.4157999999998</v>
      </c>
      <c r="R117" s="44">
        <f t="shared" si="115"/>
        <v>1993.4166666666665</v>
      </c>
      <c r="S117" s="44">
        <f t="shared" si="116"/>
        <v>398.68333333333334</v>
      </c>
      <c r="T117" s="65">
        <f t="shared" si="117"/>
        <v>2392.1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72.94</v>
      </c>
      <c r="I118" s="44">
        <f t="shared" si="119"/>
        <v>18.239999999999998</v>
      </c>
      <c r="J118" s="44">
        <f>ROUND(7.02*0.95,2)</f>
        <v>6.67</v>
      </c>
      <c r="K118" s="43">
        <f t="shared" si="110"/>
        <v>608.16999999999996</v>
      </c>
      <c r="L118" s="44">
        <f t="shared" si="111"/>
        <v>133.79739999999998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1394.1966849999999</v>
      </c>
      <c r="P118" s="45">
        <f t="shared" si="79"/>
        <v>51.03</v>
      </c>
      <c r="Q118" s="44">
        <f t="shared" si="114"/>
        <v>1445.2266849999999</v>
      </c>
      <c r="R118" s="44">
        <f t="shared" si="115"/>
        <v>1445.2249999999999</v>
      </c>
      <c r="S118" s="44">
        <f t="shared" si="116"/>
        <v>289.04500000000002</v>
      </c>
      <c r="T118" s="65">
        <f t="shared" si="117"/>
        <v>1734.27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72.94</v>
      </c>
      <c r="I119" s="44">
        <f t="shared" si="119"/>
        <v>18.239999999999998</v>
      </c>
      <c r="J119" s="44">
        <f>ROUND((7.02*1.8)*0.95,2)</f>
        <v>12</v>
      </c>
      <c r="K119" s="43">
        <f t="shared" si="110"/>
        <v>1094.1600000000001</v>
      </c>
      <c r="L119" s="44">
        <f t="shared" si="111"/>
        <v>240.71520000000001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2508.3012000000003</v>
      </c>
      <c r="P119" s="45">
        <f t="shared" si="79"/>
        <v>91.8</v>
      </c>
      <c r="Q119" s="44">
        <f t="shared" si="114"/>
        <v>2600.1012000000005</v>
      </c>
      <c r="R119" s="44">
        <f t="shared" si="115"/>
        <v>2600.1</v>
      </c>
      <c r="S119" s="44">
        <f t="shared" si="116"/>
        <v>520.02</v>
      </c>
      <c r="T119" s="65">
        <f t="shared" si="117"/>
        <v>3120.12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69.17</v>
      </c>
      <c r="I120" s="44">
        <f t="shared" si="119"/>
        <v>17.29</v>
      </c>
      <c r="J120" s="44">
        <f>ROUND(2.2*0.95,2)</f>
        <v>2.09</v>
      </c>
      <c r="K120" s="43">
        <f t="shared" si="110"/>
        <v>180.7</v>
      </c>
      <c r="L120" s="44">
        <f t="shared" si="111"/>
        <v>39.753999999999998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424.82569499999994</v>
      </c>
      <c r="P120" s="45">
        <f t="shared" si="79"/>
        <v>15.99</v>
      </c>
      <c r="Q120" s="44">
        <f t="shared" si="114"/>
        <v>440.81569499999995</v>
      </c>
      <c r="R120" s="44">
        <f t="shared" si="115"/>
        <v>440.81666666666666</v>
      </c>
      <c r="S120" s="44">
        <f t="shared" si="116"/>
        <v>88.163333333333341</v>
      </c>
      <c r="T120" s="65">
        <f t="shared" si="117"/>
        <v>528.98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69.17</v>
      </c>
      <c r="I121" s="44">
        <f t="shared" si="119"/>
        <v>17.29</v>
      </c>
      <c r="J121" s="44">
        <f>ROUND((2.2*1.8)*0.95,2)</f>
        <v>3.76</v>
      </c>
      <c r="K121" s="43">
        <f t="shared" si="110"/>
        <v>325.08999999999997</v>
      </c>
      <c r="L121" s="44">
        <f t="shared" si="111"/>
        <v>71.519799999999989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764.28327999999988</v>
      </c>
      <c r="P121" s="45">
        <f t="shared" si="79"/>
        <v>28.76</v>
      </c>
      <c r="Q121" s="44">
        <f t="shared" si="114"/>
        <v>793.04327999999987</v>
      </c>
      <c r="R121" s="44">
        <f t="shared" si="115"/>
        <v>793.04166666666663</v>
      </c>
      <c r="S121" s="44">
        <f t="shared" si="116"/>
        <v>158.60833333333332</v>
      </c>
      <c r="T121" s="65">
        <f t="shared" si="117"/>
        <v>951.65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72.94</v>
      </c>
      <c r="I122" s="44">
        <f t="shared" si="119"/>
        <v>18.239999999999998</v>
      </c>
      <c r="J122" s="44">
        <f>ROUND(4.32*0.95,2)</f>
        <v>4.0999999999999996</v>
      </c>
      <c r="K122" s="43">
        <f t="shared" si="110"/>
        <v>373.84</v>
      </c>
      <c r="L122" s="44">
        <f t="shared" si="111"/>
        <v>82.244799999999998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857.00534999999991</v>
      </c>
      <c r="P122" s="45">
        <f t="shared" si="79"/>
        <v>31.37</v>
      </c>
      <c r="Q122" s="44">
        <f t="shared" si="114"/>
        <v>888.37534999999991</v>
      </c>
      <c r="R122" s="44">
        <f t="shared" si="115"/>
        <v>888.375</v>
      </c>
      <c r="S122" s="44">
        <f t="shared" si="116"/>
        <v>177.67499999999998</v>
      </c>
      <c r="T122" s="65">
        <f t="shared" si="117"/>
        <v>1066.05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72.94</v>
      </c>
      <c r="I126" s="234">
        <f t="shared" ref="I126:I131" si="120">ROUND(H126*$I$10,2)</f>
        <v>18.239999999999998</v>
      </c>
      <c r="J126" s="44">
        <f>ROUND(13*0.95,2)</f>
        <v>12.35</v>
      </c>
      <c r="K126" s="235">
        <f t="shared" ref="K126:K131" si="121">ROUND((H126+I126)*J126,2)</f>
        <v>1126.07</v>
      </c>
      <c r="L126" s="234">
        <f t="shared" ref="L126:L131" si="122">(K126*$L$10)</f>
        <v>247.7354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2581.4563249999997</v>
      </c>
      <c r="P126" s="236">
        <f t="shared" si="79"/>
        <v>94.48</v>
      </c>
      <c r="Q126" s="234">
        <f t="shared" ref="Q126:Q131" si="125">SUM(O126+P126)</f>
        <v>2675.9363249999997</v>
      </c>
      <c r="R126" s="234">
        <f t="shared" ref="R126:R131" si="126">+T126-S126</f>
        <v>2675.9333333333334</v>
      </c>
      <c r="S126" s="234">
        <f t="shared" ref="S126:S131" si="127">+T126/6</f>
        <v>535.18666666666661</v>
      </c>
      <c r="T126" s="237">
        <f t="shared" ref="T126:T131" si="128">ROUND(Q126*$T$10,2)</f>
        <v>3211.12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72.94</v>
      </c>
      <c r="I127" s="234">
        <f t="shared" si="120"/>
        <v>18.239999999999998</v>
      </c>
      <c r="J127" s="44">
        <f>ROUND((13*1.95)*0.95,2)</f>
        <v>24.08</v>
      </c>
      <c r="K127" s="235">
        <f t="shared" si="121"/>
        <v>2195.61</v>
      </c>
      <c r="L127" s="234">
        <f t="shared" si="122"/>
        <v>483.03420000000006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5033.3190399999994</v>
      </c>
      <c r="P127" s="236">
        <f t="shared" si="79"/>
        <v>184.21</v>
      </c>
      <c r="Q127" s="234">
        <f t="shared" si="125"/>
        <v>5217.5290399999994</v>
      </c>
      <c r="R127" s="234">
        <f t="shared" si="126"/>
        <v>5217.5249999999996</v>
      </c>
      <c r="S127" s="234">
        <f t="shared" si="127"/>
        <v>1043.5049999999999</v>
      </c>
      <c r="T127" s="237">
        <f t="shared" si="128"/>
        <v>6261.03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72.94</v>
      </c>
      <c r="I128" s="234">
        <f t="shared" si="120"/>
        <v>18.239999999999998</v>
      </c>
      <c r="J128" s="44">
        <f>ROUND(19.5*0.95,2)</f>
        <v>18.53</v>
      </c>
      <c r="K128" s="235">
        <f t="shared" si="121"/>
        <v>1689.57</v>
      </c>
      <c r="L128" s="234">
        <f t="shared" si="122"/>
        <v>371.7054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3873.2407150000004</v>
      </c>
      <c r="P128" s="236">
        <f t="shared" si="79"/>
        <v>141.75</v>
      </c>
      <c r="Q128" s="234">
        <f t="shared" si="125"/>
        <v>4014.9907150000004</v>
      </c>
      <c r="R128" s="234">
        <f t="shared" si="126"/>
        <v>4014.9916666666663</v>
      </c>
      <c r="S128" s="234">
        <f t="shared" si="127"/>
        <v>802.99833333333333</v>
      </c>
      <c r="T128" s="237">
        <f t="shared" si="128"/>
        <v>4817.99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72.94</v>
      </c>
      <c r="I129" s="234">
        <f t="shared" si="120"/>
        <v>18.239999999999998</v>
      </c>
      <c r="J129" s="44">
        <f>ROUND((19.5*1.95)*0.95,2)</f>
        <v>36.119999999999997</v>
      </c>
      <c r="K129" s="235">
        <f t="shared" si="121"/>
        <v>3293.42</v>
      </c>
      <c r="L129" s="234">
        <f t="shared" si="122"/>
        <v>724.55240000000003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7549.9846600000001</v>
      </c>
      <c r="P129" s="236">
        <f t="shared" si="79"/>
        <v>276.32</v>
      </c>
      <c r="Q129" s="234">
        <f t="shared" si="125"/>
        <v>7826.3046599999998</v>
      </c>
      <c r="R129" s="234">
        <f t="shared" si="126"/>
        <v>7826.3083333333334</v>
      </c>
      <c r="S129" s="234">
        <f t="shared" si="127"/>
        <v>1565.2616666666665</v>
      </c>
      <c r="T129" s="237">
        <f t="shared" si="128"/>
        <v>9391.57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72.94</v>
      </c>
      <c r="I130" s="234">
        <f t="shared" si="120"/>
        <v>18.239999999999998</v>
      </c>
      <c r="J130" s="44">
        <f>ROUND(26*0.95,2)</f>
        <v>24.7</v>
      </c>
      <c r="K130" s="235">
        <f t="shared" si="121"/>
        <v>2252.15</v>
      </c>
      <c r="L130" s="234">
        <f t="shared" si="122"/>
        <v>495.47300000000001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5162.9248499999994</v>
      </c>
      <c r="P130" s="236">
        <f t="shared" si="79"/>
        <v>188.96</v>
      </c>
      <c r="Q130" s="234">
        <f t="shared" si="125"/>
        <v>5351.8848499999995</v>
      </c>
      <c r="R130" s="234">
        <f t="shared" si="126"/>
        <v>5351.8833333333332</v>
      </c>
      <c r="S130" s="234">
        <f t="shared" si="127"/>
        <v>1070.3766666666668</v>
      </c>
      <c r="T130" s="237">
        <f t="shared" si="128"/>
        <v>6422.26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72.94</v>
      </c>
      <c r="I131" s="234">
        <f t="shared" si="120"/>
        <v>18.239999999999998</v>
      </c>
      <c r="J131" s="44">
        <f>ROUND((26*1.95)*0.95,2)</f>
        <v>48.17</v>
      </c>
      <c r="K131" s="235">
        <f t="shared" si="121"/>
        <v>4392.1400000000003</v>
      </c>
      <c r="L131" s="234">
        <f t="shared" si="122"/>
        <v>966.27080000000012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10068.738335000002</v>
      </c>
      <c r="P131" s="236">
        <f t="shared" si="79"/>
        <v>368.5</v>
      </c>
      <c r="Q131" s="234">
        <f t="shared" si="125"/>
        <v>10437.238335000002</v>
      </c>
      <c r="R131" s="234">
        <f t="shared" si="126"/>
        <v>10437.241666666667</v>
      </c>
      <c r="S131" s="234">
        <f t="shared" si="127"/>
        <v>2087.4483333333333</v>
      </c>
      <c r="T131" s="237">
        <f t="shared" si="128"/>
        <v>12524.69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72.94</v>
      </c>
      <c r="I133" s="234">
        <f t="shared" ref="I133:I138" si="131">ROUND(H133*$I$10,2)</f>
        <v>18.239999999999998</v>
      </c>
      <c r="J133" s="44">
        <f>ROUND(13.5*0.95,2)</f>
        <v>12.83</v>
      </c>
      <c r="K133" s="235">
        <f t="shared" ref="K133:K138" si="132">ROUND((H133+I133)*J133,2)</f>
        <v>1169.8399999999999</v>
      </c>
      <c r="L133" s="234">
        <f t="shared" ref="L133:L138" si="133">(K133*$L$10)</f>
        <v>257.3648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2681.7927650000001</v>
      </c>
      <c r="P133" s="236">
        <f t="shared" si="79"/>
        <v>98.15</v>
      </c>
      <c r="Q133" s="234">
        <f t="shared" ref="Q133:Q138" si="136">SUM(O133+P133)</f>
        <v>2779.9427650000002</v>
      </c>
      <c r="R133" s="234">
        <f t="shared" ref="R133:R138" si="137">+T133-S133</f>
        <v>2779.9416666666666</v>
      </c>
      <c r="S133" s="234">
        <f t="shared" ref="S133:S138" si="138">+T133/6</f>
        <v>555.98833333333334</v>
      </c>
      <c r="T133" s="237">
        <f t="shared" ref="T133:T138" si="139">ROUND(Q133*$T$10,2)</f>
        <v>3335.93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72.94</v>
      </c>
      <c r="I134" s="234">
        <f t="shared" si="131"/>
        <v>18.239999999999998</v>
      </c>
      <c r="J134" s="44">
        <f>ROUND((13.5*1.95)*0.95,2)</f>
        <v>25.01</v>
      </c>
      <c r="K134" s="235">
        <f t="shared" si="132"/>
        <v>2280.41</v>
      </c>
      <c r="L134" s="234">
        <f t="shared" si="133"/>
        <v>501.69019999999995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5227.7155549999989</v>
      </c>
      <c r="P134" s="236">
        <f t="shared" si="79"/>
        <v>191.33</v>
      </c>
      <c r="Q134" s="234">
        <f t="shared" si="136"/>
        <v>5419.0455549999988</v>
      </c>
      <c r="R134" s="234">
        <f t="shared" si="137"/>
        <v>5419.041666666667</v>
      </c>
      <c r="S134" s="234">
        <f t="shared" si="138"/>
        <v>1083.8083333333334</v>
      </c>
      <c r="T134" s="237">
        <f t="shared" si="139"/>
        <v>6502.85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72.94</v>
      </c>
      <c r="I135" s="234">
        <f t="shared" si="131"/>
        <v>18.239999999999998</v>
      </c>
      <c r="J135" s="44">
        <f>ROUND(20.28*0.95,2)</f>
        <v>19.27</v>
      </c>
      <c r="K135" s="235">
        <f t="shared" si="132"/>
        <v>1757.04</v>
      </c>
      <c r="L135" s="234">
        <f t="shared" si="133"/>
        <v>386.54879999999997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4027.9153849999998</v>
      </c>
      <c r="P135" s="236">
        <f t="shared" si="79"/>
        <v>147.41999999999999</v>
      </c>
      <c r="Q135" s="234">
        <f t="shared" si="136"/>
        <v>4175.3353849999994</v>
      </c>
      <c r="R135" s="234">
        <f t="shared" si="137"/>
        <v>4175.333333333333</v>
      </c>
      <c r="S135" s="234">
        <f t="shared" si="138"/>
        <v>835.06666666666661</v>
      </c>
      <c r="T135" s="237">
        <f t="shared" si="139"/>
        <v>5010.3999999999996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72.94</v>
      </c>
      <c r="I136" s="234">
        <f t="shared" si="131"/>
        <v>18.239999999999998</v>
      </c>
      <c r="J136" s="44">
        <f>ROUND((20.28*1.95)*0.95,2)</f>
        <v>37.57</v>
      </c>
      <c r="K136" s="235">
        <f t="shared" si="132"/>
        <v>3425.63</v>
      </c>
      <c r="L136" s="234">
        <f t="shared" si="133"/>
        <v>753.6386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7853.0698349999993</v>
      </c>
      <c r="P136" s="236">
        <f t="shared" si="79"/>
        <v>287.41000000000003</v>
      </c>
      <c r="Q136" s="234">
        <f t="shared" si="136"/>
        <v>8140.4798349999992</v>
      </c>
      <c r="R136" s="234">
        <f t="shared" si="137"/>
        <v>8140.4833333333336</v>
      </c>
      <c r="S136" s="234">
        <f t="shared" si="138"/>
        <v>1628.0966666666666</v>
      </c>
      <c r="T136" s="237">
        <f t="shared" si="139"/>
        <v>9768.58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72.94</v>
      </c>
      <c r="I137" s="234">
        <f t="shared" si="131"/>
        <v>18.239999999999998</v>
      </c>
      <c r="J137" s="44">
        <f>ROUND(27*0.95,2)</f>
        <v>25.65</v>
      </c>
      <c r="K137" s="235">
        <f t="shared" si="132"/>
        <v>2338.77</v>
      </c>
      <c r="L137" s="234">
        <f t="shared" si="133"/>
        <v>514.52940000000001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5361.4974750000001</v>
      </c>
      <c r="P137" s="236">
        <f t="shared" si="79"/>
        <v>196.22</v>
      </c>
      <c r="Q137" s="234">
        <f t="shared" si="136"/>
        <v>5557.7174750000004</v>
      </c>
      <c r="R137" s="234">
        <f t="shared" si="137"/>
        <v>5557.7166666666672</v>
      </c>
      <c r="S137" s="234">
        <f t="shared" si="138"/>
        <v>1111.5433333333333</v>
      </c>
      <c r="T137" s="237">
        <f t="shared" si="139"/>
        <v>6669.26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72.94</v>
      </c>
      <c r="I138" s="234">
        <f t="shared" si="131"/>
        <v>18.239999999999998</v>
      </c>
      <c r="J138" s="44">
        <f>ROUND((27*1.95)*0.95,2)</f>
        <v>50.02</v>
      </c>
      <c r="K138" s="235">
        <f t="shared" si="132"/>
        <v>4560.82</v>
      </c>
      <c r="L138" s="234">
        <f t="shared" si="133"/>
        <v>1003.3803999999999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10455.431109999998</v>
      </c>
      <c r="P138" s="236">
        <f t="shared" si="79"/>
        <v>382.65</v>
      </c>
      <c r="Q138" s="234">
        <f t="shared" si="136"/>
        <v>10838.081109999997</v>
      </c>
      <c r="R138" s="234">
        <f t="shared" si="137"/>
        <v>10838.083333333334</v>
      </c>
      <c r="S138" s="234">
        <f t="shared" si="138"/>
        <v>2167.6166666666668</v>
      </c>
      <c r="T138" s="237">
        <f t="shared" si="139"/>
        <v>13005.7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72.94</v>
      </c>
      <c r="I140" s="234">
        <f t="shared" ref="I140:I145" si="141">ROUND(H140*$I$10,2)</f>
        <v>18.239999999999998</v>
      </c>
      <c r="J140" s="44">
        <f>ROUND(10.8*0.95,2)</f>
        <v>10.26</v>
      </c>
      <c r="K140" s="235">
        <f t="shared" ref="K140:K145" si="142">ROUND((H140+I140)*J140,2)</f>
        <v>935.51</v>
      </c>
      <c r="L140" s="234">
        <f t="shared" ref="L140:L145" si="143">(K140*$L$10)</f>
        <v>205.81219999999999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2144.6014299999997</v>
      </c>
      <c r="P140" s="236">
        <f t="shared" si="79"/>
        <v>78.489999999999995</v>
      </c>
      <c r="Q140" s="234">
        <f t="shared" ref="Q140:Q145" si="146">SUM(O140+P140)</f>
        <v>2223.0914299999995</v>
      </c>
      <c r="R140" s="234">
        <f t="shared" ref="R140:R145" si="147">+T140-S140</f>
        <v>2223.0916666666667</v>
      </c>
      <c r="S140" s="234">
        <f t="shared" ref="S140:S145" si="148">+T140/6</f>
        <v>444.61833333333334</v>
      </c>
      <c r="T140" s="237">
        <f t="shared" ref="T140:T145" si="149">ROUND(Q140*$T$10,2)</f>
        <v>2667.71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72.94</v>
      </c>
      <c r="I141" s="234">
        <f t="shared" si="141"/>
        <v>18.239999999999998</v>
      </c>
      <c r="J141" s="44">
        <f>ROUND((10.8*1.95)*0.95,2)</f>
        <v>20.010000000000002</v>
      </c>
      <c r="K141" s="235">
        <f t="shared" si="142"/>
        <v>1824.51</v>
      </c>
      <c r="L141" s="234">
        <f t="shared" si="143"/>
        <v>401.3922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4182.5900549999997</v>
      </c>
      <c r="P141" s="236">
        <f t="shared" si="79"/>
        <v>153.08000000000001</v>
      </c>
      <c r="Q141" s="234">
        <f t="shared" si="146"/>
        <v>4335.6700549999996</v>
      </c>
      <c r="R141" s="234">
        <f t="shared" si="147"/>
        <v>4335.666666666667</v>
      </c>
      <c r="S141" s="234">
        <f t="shared" si="148"/>
        <v>867.13333333333333</v>
      </c>
      <c r="T141" s="237">
        <f t="shared" si="149"/>
        <v>5202.8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72.94</v>
      </c>
      <c r="I142" s="234">
        <f t="shared" si="141"/>
        <v>18.239999999999998</v>
      </c>
      <c r="J142" s="44">
        <f>ROUND(16.22*0.95,2)</f>
        <v>15.41</v>
      </c>
      <c r="K142" s="235">
        <f t="shared" si="142"/>
        <v>1405.08</v>
      </c>
      <c r="L142" s="234">
        <f t="shared" si="143"/>
        <v>309.11759999999998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3221.0721549999998</v>
      </c>
      <c r="P142" s="236">
        <f t="shared" si="79"/>
        <v>117.89</v>
      </c>
      <c r="Q142" s="234">
        <f t="shared" si="146"/>
        <v>3338.9621549999997</v>
      </c>
      <c r="R142" s="234">
        <f t="shared" si="147"/>
        <v>3338.9583333333335</v>
      </c>
      <c r="S142" s="234">
        <f t="shared" si="148"/>
        <v>667.79166666666663</v>
      </c>
      <c r="T142" s="237">
        <f t="shared" si="149"/>
        <v>4006.75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72.94</v>
      </c>
      <c r="I143" s="234">
        <f t="shared" si="141"/>
        <v>18.239999999999998</v>
      </c>
      <c r="J143" s="44">
        <f>ROUND((16.22*1.95)*0.95,2)</f>
        <v>30.05</v>
      </c>
      <c r="K143" s="235">
        <f t="shared" si="142"/>
        <v>2739.96</v>
      </c>
      <c r="L143" s="234">
        <f t="shared" si="143"/>
        <v>602.7912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6281.2054750000007</v>
      </c>
      <c r="P143" s="236">
        <f t="shared" si="79"/>
        <v>229.88</v>
      </c>
      <c r="Q143" s="234">
        <f t="shared" si="146"/>
        <v>6511.0854750000008</v>
      </c>
      <c r="R143" s="234">
        <f t="shared" si="147"/>
        <v>6511.0833333333339</v>
      </c>
      <c r="S143" s="234">
        <f t="shared" si="148"/>
        <v>1302.2166666666667</v>
      </c>
      <c r="T143" s="237">
        <f t="shared" si="149"/>
        <v>7813.3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72.94</v>
      </c>
      <c r="I144" s="234">
        <f t="shared" si="141"/>
        <v>18.239999999999998</v>
      </c>
      <c r="J144" s="44">
        <f>ROUND(21.57*0.95,2)</f>
        <v>20.49</v>
      </c>
      <c r="K144" s="235">
        <f t="shared" si="142"/>
        <v>1868.28</v>
      </c>
      <c r="L144" s="234">
        <f t="shared" si="143"/>
        <v>411.02159999999998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4282.9264949999997</v>
      </c>
      <c r="P144" s="236">
        <f t="shared" si="79"/>
        <v>156.75</v>
      </c>
      <c r="Q144" s="234">
        <f t="shared" si="146"/>
        <v>4439.6764949999997</v>
      </c>
      <c r="R144" s="234">
        <f t="shared" si="147"/>
        <v>4439.6749999999993</v>
      </c>
      <c r="S144" s="234">
        <f t="shared" si="148"/>
        <v>887.93499999999995</v>
      </c>
      <c r="T144" s="237">
        <f t="shared" si="149"/>
        <v>5327.61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72.94</v>
      </c>
      <c r="I145" s="234">
        <f t="shared" si="141"/>
        <v>18.239999999999998</v>
      </c>
      <c r="J145" s="44">
        <f>ROUND((21.57*1.95)*0.95,2)</f>
        <v>39.96</v>
      </c>
      <c r="K145" s="235">
        <f t="shared" si="142"/>
        <v>3643.55</v>
      </c>
      <c r="L145" s="234">
        <f t="shared" si="143"/>
        <v>801.58100000000002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8352.6395800000009</v>
      </c>
      <c r="P145" s="236">
        <f t="shared" si="79"/>
        <v>305.69</v>
      </c>
      <c r="Q145" s="234">
        <f t="shared" si="146"/>
        <v>8658.3295800000014</v>
      </c>
      <c r="R145" s="234">
        <f t="shared" si="147"/>
        <v>8658.3333333333339</v>
      </c>
      <c r="S145" s="234">
        <f t="shared" si="148"/>
        <v>1731.6666666666667</v>
      </c>
      <c r="T145" s="237">
        <f t="shared" si="149"/>
        <v>10390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72.94</v>
      </c>
      <c r="I147" s="234">
        <f t="shared" ref="I147:I154" si="151">ROUND(H147*$I$10,2)</f>
        <v>18.239999999999998</v>
      </c>
      <c r="J147" s="44">
        <f>ROUND(11.2*0.95,2)</f>
        <v>10.64</v>
      </c>
      <c r="K147" s="235">
        <f t="shared" ref="K147:K154" si="152">ROUND((H147+I147)*J147,2)</f>
        <v>970.16</v>
      </c>
      <c r="L147" s="234">
        <f t="shared" ref="L147:L154" si="153">(K147*$L$10)</f>
        <v>213.43519999999998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2224.0329200000001</v>
      </c>
      <c r="P147" s="236">
        <f t="shared" si="79"/>
        <v>81.400000000000006</v>
      </c>
      <c r="Q147" s="234">
        <f t="shared" ref="Q147:Q154" si="156">SUM(O147+P147)</f>
        <v>2305.4329200000002</v>
      </c>
      <c r="R147" s="234">
        <f t="shared" ref="R147:R154" si="157">+T147-S147</f>
        <v>2305.4333333333334</v>
      </c>
      <c r="S147" s="234">
        <f t="shared" ref="S147:S154" si="158">+T147/6</f>
        <v>461.08666666666664</v>
      </c>
      <c r="T147" s="237">
        <f t="shared" ref="T147:T154" si="159">ROUND(Q147*$T$10,2)</f>
        <v>2766.52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72.94</v>
      </c>
      <c r="I148" s="234">
        <f t="shared" si="151"/>
        <v>18.239999999999998</v>
      </c>
      <c r="J148" s="44">
        <f>ROUND((11.2*1.95)*0.95,2)</f>
        <v>20.75</v>
      </c>
      <c r="K148" s="235">
        <f t="shared" si="152"/>
        <v>1891.99</v>
      </c>
      <c r="L148" s="234">
        <f t="shared" si="153"/>
        <v>416.23779999999999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4337.2769249999992</v>
      </c>
      <c r="P148" s="236">
        <f t="shared" si="79"/>
        <v>158.74</v>
      </c>
      <c r="Q148" s="234">
        <f t="shared" si="156"/>
        <v>4496.016924999999</v>
      </c>
      <c r="R148" s="234">
        <f t="shared" si="157"/>
        <v>4496.0166666666664</v>
      </c>
      <c r="S148" s="234">
        <f t="shared" si="158"/>
        <v>899.20333333333338</v>
      </c>
      <c r="T148" s="237">
        <f t="shared" si="159"/>
        <v>5395.22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72.94</v>
      </c>
      <c r="I149" s="234">
        <f t="shared" si="151"/>
        <v>18.239999999999998</v>
      </c>
      <c r="J149" s="44">
        <f>ROUND(16.82*0.95,2)</f>
        <v>15.98</v>
      </c>
      <c r="K149" s="235">
        <f t="shared" si="152"/>
        <v>1457.06</v>
      </c>
      <c r="L149" s="234">
        <f t="shared" si="153"/>
        <v>320.5532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3340.2254900000003</v>
      </c>
      <c r="P149" s="236">
        <f t="shared" si="79"/>
        <v>122.25</v>
      </c>
      <c r="Q149" s="234">
        <f t="shared" si="156"/>
        <v>3462.4754900000003</v>
      </c>
      <c r="R149" s="234">
        <f t="shared" si="157"/>
        <v>3462.4750000000004</v>
      </c>
      <c r="S149" s="234">
        <f t="shared" si="158"/>
        <v>692.495</v>
      </c>
      <c r="T149" s="237">
        <f t="shared" si="159"/>
        <v>4154.97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72.94</v>
      </c>
      <c r="I150" s="234">
        <f t="shared" si="151"/>
        <v>18.239999999999998</v>
      </c>
      <c r="J150" s="44">
        <f>ROUND((16.82*1.95)*0.95,2)</f>
        <v>31.16</v>
      </c>
      <c r="K150" s="235">
        <f t="shared" si="152"/>
        <v>2841.17</v>
      </c>
      <c r="L150" s="234">
        <f t="shared" si="153"/>
        <v>625.05740000000003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6513.2235799999999</v>
      </c>
      <c r="P150" s="236">
        <f t="shared" si="79"/>
        <v>238.37</v>
      </c>
      <c r="Q150" s="234">
        <f t="shared" si="156"/>
        <v>6751.5935799999997</v>
      </c>
      <c r="R150" s="234">
        <f t="shared" si="157"/>
        <v>6751.5916666666662</v>
      </c>
      <c r="S150" s="234">
        <f t="shared" si="158"/>
        <v>1350.3183333333334</v>
      </c>
      <c r="T150" s="237">
        <f t="shared" si="159"/>
        <v>8101.91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72.94</v>
      </c>
      <c r="I151" s="234">
        <f t="shared" si="151"/>
        <v>18.239999999999998</v>
      </c>
      <c r="J151" s="44">
        <f>ROUND(22.38*0.95,2)</f>
        <v>21.26</v>
      </c>
      <c r="K151" s="235">
        <f t="shared" si="152"/>
        <v>1938.49</v>
      </c>
      <c r="L151" s="234">
        <f t="shared" si="153"/>
        <v>426.46780000000001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4443.8775299999998</v>
      </c>
      <c r="P151" s="236">
        <f t="shared" ref="P151:P224" si="160">ROUND(J151*$P$10,2)</f>
        <v>162.63999999999999</v>
      </c>
      <c r="Q151" s="234">
        <f t="shared" si="156"/>
        <v>4606.5175300000001</v>
      </c>
      <c r="R151" s="234">
        <f t="shared" si="157"/>
        <v>4606.5166666666664</v>
      </c>
      <c r="S151" s="234">
        <f t="shared" si="158"/>
        <v>921.30333333333328</v>
      </c>
      <c r="T151" s="237">
        <f t="shared" si="159"/>
        <v>5527.82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72.94</v>
      </c>
      <c r="I152" s="234">
        <f t="shared" si="151"/>
        <v>18.239999999999998</v>
      </c>
      <c r="J152" s="44">
        <f>ROUND((22.38*1.95)*0.95,2)</f>
        <v>41.46</v>
      </c>
      <c r="K152" s="235">
        <f t="shared" si="152"/>
        <v>3780.32</v>
      </c>
      <c r="L152" s="234">
        <f t="shared" si="153"/>
        <v>831.67040000000009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8666.1772300000011</v>
      </c>
      <c r="P152" s="236">
        <f t="shared" si="160"/>
        <v>317.17</v>
      </c>
      <c r="Q152" s="234">
        <f t="shared" si="156"/>
        <v>8983.3472300000012</v>
      </c>
      <c r="R152" s="234">
        <f t="shared" si="157"/>
        <v>8983.35</v>
      </c>
      <c r="S152" s="234">
        <f t="shared" si="158"/>
        <v>1796.67</v>
      </c>
      <c r="T152" s="237">
        <f t="shared" si="159"/>
        <v>10780.02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76.709999999999994</v>
      </c>
      <c r="I153" s="234">
        <f t="shared" si="151"/>
        <v>19.18</v>
      </c>
      <c r="J153" s="44">
        <f>ROUND(6.7*0.95,2)</f>
        <v>6.37</v>
      </c>
      <c r="K153" s="235">
        <f t="shared" si="152"/>
        <v>610.82000000000005</v>
      </c>
      <c r="L153" s="234">
        <f t="shared" si="153"/>
        <v>134.38040000000001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1368.0940349999998</v>
      </c>
      <c r="P153" s="236">
        <f t="shared" si="160"/>
        <v>48.73</v>
      </c>
      <c r="Q153" s="234">
        <f t="shared" si="156"/>
        <v>1416.8240349999999</v>
      </c>
      <c r="R153" s="234">
        <f t="shared" si="157"/>
        <v>1416.825</v>
      </c>
      <c r="S153" s="234">
        <f t="shared" si="158"/>
        <v>283.36500000000001</v>
      </c>
      <c r="T153" s="237">
        <f t="shared" si="159"/>
        <v>1700.19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76.709999999999994</v>
      </c>
      <c r="I154" s="234">
        <f t="shared" si="151"/>
        <v>19.18</v>
      </c>
      <c r="J154" s="44">
        <f>ROUND((6.7*1.8)*0.95,2)</f>
        <v>11.46</v>
      </c>
      <c r="K154" s="235">
        <f t="shared" si="152"/>
        <v>1098.9000000000001</v>
      </c>
      <c r="L154" s="234">
        <f t="shared" si="153"/>
        <v>241.75800000000001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2461.2798299999999</v>
      </c>
      <c r="P154" s="236">
        <f t="shared" si="160"/>
        <v>87.67</v>
      </c>
      <c r="Q154" s="234">
        <f t="shared" si="156"/>
        <v>2548.94983</v>
      </c>
      <c r="R154" s="234">
        <f t="shared" si="157"/>
        <v>2548.9499999999998</v>
      </c>
      <c r="S154" s="234">
        <f t="shared" si="158"/>
        <v>509.78999999999996</v>
      </c>
      <c r="T154" s="237">
        <f t="shared" si="159"/>
        <v>3058.74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76.709999999999994</v>
      </c>
      <c r="I158" s="44">
        <f>ROUND(H158*$I$10,2)</f>
        <v>19.18</v>
      </c>
      <c r="J158" s="44">
        <f>ROUND(0.175*0.95,2)</f>
        <v>0.17</v>
      </c>
      <c r="K158" s="43">
        <f>ROUND((H158+I158)*J158,2)</f>
        <v>16.3</v>
      </c>
      <c r="L158" s="44">
        <f t="shared" ref="L158:L162" si="161">(K158*$L$10)</f>
        <v>3.5860000000000003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36.509535</v>
      </c>
      <c r="P158" s="45">
        <f t="shared" si="160"/>
        <v>1.3</v>
      </c>
      <c r="Q158" s="44">
        <f>SUM(O158+P158)</f>
        <v>37.809534999999997</v>
      </c>
      <c r="R158" s="44">
        <f t="shared" ref="R158:R161" si="163">+T158-S158</f>
        <v>37.80833333333333</v>
      </c>
      <c r="S158" s="44">
        <f t="shared" ref="S158:S161" si="164">+T158/6</f>
        <v>7.5616666666666665</v>
      </c>
      <c r="T158" s="65">
        <f t="shared" ref="T158:T162" si="165">ROUND(Q158*$T$10,2)</f>
        <v>45.37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76.709999999999994</v>
      </c>
      <c r="I159" s="44">
        <f>ROUND(H159*$I$10,2)</f>
        <v>19.18</v>
      </c>
      <c r="J159" s="44">
        <f>ROUND(0.442*0.95,2)</f>
        <v>0.42</v>
      </c>
      <c r="K159" s="43">
        <f>ROUND((H159+I159)*J159,2)</f>
        <v>40.270000000000003</v>
      </c>
      <c r="L159" s="44">
        <f t="shared" si="161"/>
        <v>8.8594000000000008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90.199309999999983</v>
      </c>
      <c r="P159" s="45">
        <f t="shared" si="160"/>
        <v>3.21</v>
      </c>
      <c r="Q159" s="44">
        <f>SUM(O159+P159)</f>
        <v>93.409309999999977</v>
      </c>
      <c r="R159" s="44">
        <f t="shared" si="163"/>
        <v>93.408333333333331</v>
      </c>
      <c r="S159" s="44">
        <f t="shared" si="164"/>
        <v>18.681666666666668</v>
      </c>
      <c r="T159" s="65">
        <f t="shared" si="165"/>
        <v>112.09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76.709999999999994</v>
      </c>
      <c r="I160" s="44">
        <f>ROUND(H160*$I$10,2)</f>
        <v>19.18</v>
      </c>
      <c r="J160" s="44">
        <f>ROUND(2.142*0.95,2)</f>
        <v>2.0299999999999998</v>
      </c>
      <c r="K160" s="43">
        <f>ROUND((H160+I160)*J160,2)</f>
        <v>194.66</v>
      </c>
      <c r="L160" s="44">
        <f t="shared" si="161"/>
        <v>42.825200000000002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435.98976499999998</v>
      </c>
      <c r="P160" s="45">
        <f t="shared" si="160"/>
        <v>15.53</v>
      </c>
      <c r="Q160" s="44">
        <f>SUM(O160+P160)</f>
        <v>451.51976499999995</v>
      </c>
      <c r="R160" s="44">
        <f t="shared" si="163"/>
        <v>451.51666666666671</v>
      </c>
      <c r="S160" s="44">
        <f t="shared" si="164"/>
        <v>90.303333333333342</v>
      </c>
      <c r="T160" s="65">
        <f t="shared" si="165"/>
        <v>541.82000000000005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76.709999999999994</v>
      </c>
      <c r="I161" s="44">
        <f>ROUND(H161*$I$10,2)</f>
        <v>19.18</v>
      </c>
      <c r="J161" s="44">
        <f>ROUND(4.175*0.95,2)</f>
        <v>3.97</v>
      </c>
      <c r="K161" s="43">
        <f>ROUND((H161+I161)*J161,2)</f>
        <v>380.68</v>
      </c>
      <c r="L161" s="44">
        <f t="shared" si="161"/>
        <v>83.749600000000001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852.63803500000006</v>
      </c>
      <c r="P161" s="45">
        <f t="shared" si="160"/>
        <v>30.37</v>
      </c>
      <c r="Q161" s="44">
        <f>SUM(O161+P161)</f>
        <v>883.00803500000006</v>
      </c>
      <c r="R161" s="44">
        <f t="shared" si="163"/>
        <v>883.00833333333321</v>
      </c>
      <c r="S161" s="44">
        <f t="shared" si="164"/>
        <v>176.60166666666666</v>
      </c>
      <c r="T161" s="65">
        <f t="shared" si="165"/>
        <v>1059.6099999999999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76.709999999999994</v>
      </c>
      <c r="I162" s="44">
        <f>ROUND(H162*$I$10,2)</f>
        <v>19.18</v>
      </c>
      <c r="J162" s="44">
        <f>ROUND(0.125*0.95,2)</f>
        <v>0.12</v>
      </c>
      <c r="K162" s="43">
        <f>ROUND((H162+I162)*J162,2)</f>
        <v>11.51</v>
      </c>
      <c r="L162" s="44">
        <f t="shared" si="161"/>
        <v>2.5322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25.77646</v>
      </c>
      <c r="P162" s="45">
        <f t="shared" si="160"/>
        <v>0.92</v>
      </c>
      <c r="Q162" s="44">
        <f>SUM(O162+P162)</f>
        <v>26.696460000000002</v>
      </c>
      <c r="R162" s="44">
        <f>+T162-S162</f>
        <v>26.7</v>
      </c>
      <c r="S162" s="44">
        <f>+T162/6</f>
        <v>5.34</v>
      </c>
      <c r="T162" s="65">
        <f t="shared" si="165"/>
        <v>32.04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68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76.709999999999994</v>
      </c>
      <c r="I164" s="44">
        <f t="shared" ref="I164:I167" si="167">ROUND(H164*$I$10,2)</f>
        <v>19.18</v>
      </c>
      <c r="J164" s="44">
        <f>ROUND((0.175+0.1)*0.95,2)</f>
        <v>0.26</v>
      </c>
      <c r="K164" s="43">
        <f t="shared" ref="K164:K167" si="168">ROUND((H164+I164)*J164,2)</f>
        <v>24.93</v>
      </c>
      <c r="L164" s="44">
        <f t="shared" ref="L164:L167" si="169">(K164*$L$10)</f>
        <v>5.4846000000000004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55.838830000000002</v>
      </c>
      <c r="P164" s="45">
        <f t="shared" ref="P164:P167" si="172">ROUND(J164*$P$10,2)</f>
        <v>1.99</v>
      </c>
      <c r="Q164" s="44">
        <f t="shared" ref="Q164:Q167" si="173">SUM(O164+P164)</f>
        <v>57.828830000000004</v>
      </c>
      <c r="R164" s="44">
        <f t="shared" ref="R164:R167" si="174">+T164-S164</f>
        <v>57.825000000000003</v>
      </c>
      <c r="S164" s="44">
        <f t="shared" ref="S164:S167" si="175">+T164/6</f>
        <v>11.565</v>
      </c>
      <c r="T164" s="65">
        <f t="shared" ref="T164:T167" si="176">ROUND(Q164*$T$10,2)</f>
        <v>69.39</v>
      </c>
      <c r="U164" s="69" t="s">
        <v>635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76.709999999999994</v>
      </c>
      <c r="I165" s="44">
        <f t="shared" si="167"/>
        <v>19.18</v>
      </c>
      <c r="J165" s="44">
        <f>ROUND((0.442+0.1)*0.95,2)</f>
        <v>0.51</v>
      </c>
      <c r="K165" s="43">
        <f t="shared" si="168"/>
        <v>48.9</v>
      </c>
      <c r="L165" s="44">
        <f t="shared" si="169"/>
        <v>10.757999999999999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109.528605</v>
      </c>
      <c r="P165" s="45">
        <f t="shared" si="172"/>
        <v>3.9</v>
      </c>
      <c r="Q165" s="44">
        <f t="shared" si="173"/>
        <v>113.428605</v>
      </c>
      <c r="R165" s="44">
        <f t="shared" si="174"/>
        <v>113.42500000000001</v>
      </c>
      <c r="S165" s="44">
        <f t="shared" si="175"/>
        <v>22.685000000000002</v>
      </c>
      <c r="T165" s="65">
        <f t="shared" si="176"/>
        <v>136.11000000000001</v>
      </c>
      <c r="U165" s="69" t="s">
        <v>635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76.709999999999994</v>
      </c>
      <c r="I166" s="44">
        <f t="shared" si="167"/>
        <v>19.18</v>
      </c>
      <c r="J166" s="44">
        <f>ROUND((2.142+0.1)*0.95,2)</f>
        <v>2.13</v>
      </c>
      <c r="K166" s="43">
        <f t="shared" si="168"/>
        <v>204.25</v>
      </c>
      <c r="L166" s="44">
        <f t="shared" si="169"/>
        <v>44.935000000000002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457.46811500000001</v>
      </c>
      <c r="P166" s="45">
        <f t="shared" si="172"/>
        <v>16.29</v>
      </c>
      <c r="Q166" s="44">
        <f t="shared" si="173"/>
        <v>473.75811500000003</v>
      </c>
      <c r="R166" s="44">
        <f t="shared" si="174"/>
        <v>473.75833333333333</v>
      </c>
      <c r="S166" s="44">
        <f t="shared" si="175"/>
        <v>94.751666666666665</v>
      </c>
      <c r="T166" s="65">
        <f t="shared" si="176"/>
        <v>568.51</v>
      </c>
      <c r="U166" s="69" t="s">
        <v>635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76.709999999999994</v>
      </c>
      <c r="I167" s="44">
        <f t="shared" si="167"/>
        <v>19.18</v>
      </c>
      <c r="J167" s="44">
        <f>ROUND((4.175+0.1)*0.95,2)</f>
        <v>4.0599999999999996</v>
      </c>
      <c r="K167" s="43">
        <f t="shared" si="168"/>
        <v>389.31</v>
      </c>
      <c r="L167" s="44">
        <f t="shared" si="169"/>
        <v>85.648200000000003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871.96732999999995</v>
      </c>
      <c r="P167" s="45">
        <f t="shared" si="172"/>
        <v>31.06</v>
      </c>
      <c r="Q167" s="44">
        <f t="shared" si="173"/>
        <v>903.02732999999989</v>
      </c>
      <c r="R167" s="44">
        <f t="shared" si="174"/>
        <v>903.02500000000009</v>
      </c>
      <c r="S167" s="44">
        <f t="shared" si="175"/>
        <v>180.60500000000002</v>
      </c>
      <c r="T167" s="65">
        <f t="shared" si="176"/>
        <v>1083.6300000000001</v>
      </c>
      <c r="U167" s="69" t="s">
        <v>635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76.709999999999994</v>
      </c>
      <c r="I169" s="44">
        <f>ROUND(H169*$I$10,2)</f>
        <v>19.18</v>
      </c>
      <c r="J169" s="44">
        <f>ROUND(0.208*0.95,2)</f>
        <v>0.2</v>
      </c>
      <c r="K169" s="43">
        <f>ROUND((H169+I169)*J169,2)</f>
        <v>19.18</v>
      </c>
      <c r="L169" s="44">
        <f t="shared" ref="L169:L172" si="178">(K169*$L$10)</f>
        <v>4.2195999999999998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42.956699999999998</v>
      </c>
      <c r="P169" s="45">
        <f t="shared" si="160"/>
        <v>1.53</v>
      </c>
      <c r="Q169" s="44">
        <f>SUM(O169+P169)</f>
        <v>44.486699999999999</v>
      </c>
      <c r="R169" s="44">
        <f>+T169-S169</f>
        <v>44.483333333333334</v>
      </c>
      <c r="S169" s="44">
        <f>+T169/6</f>
        <v>8.8966666666666665</v>
      </c>
      <c r="T169" s="65">
        <f t="shared" ref="T169:T172" si="180">ROUND(Q169*$T$10,2)</f>
        <v>53.38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76.709999999999994</v>
      </c>
      <c r="I170" s="44">
        <f>ROUND(H170*$I$10,2)</f>
        <v>19.18</v>
      </c>
      <c r="J170" s="44">
        <f>ROUND(0.475*0.95,2)</f>
        <v>0.45</v>
      </c>
      <c r="K170" s="43">
        <f>ROUND((H170+I170)*J170,2)</f>
        <v>43.15</v>
      </c>
      <c r="L170" s="44">
        <f t="shared" si="178"/>
        <v>9.4930000000000003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96.646474999999995</v>
      </c>
      <c r="P170" s="45">
        <f t="shared" si="160"/>
        <v>3.44</v>
      </c>
      <c r="Q170" s="44">
        <f>SUM(O170+P170)</f>
        <v>100.08647499999999</v>
      </c>
      <c r="R170" s="44">
        <f>+T170-S170</f>
        <v>100.08333333333333</v>
      </c>
      <c r="S170" s="44">
        <f>+T170/6</f>
        <v>20.016666666666666</v>
      </c>
      <c r="T170" s="65">
        <f t="shared" si="180"/>
        <v>120.1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76.709999999999994</v>
      </c>
      <c r="I171" s="44">
        <f>ROUND(H171*$I$10,2)</f>
        <v>19.18</v>
      </c>
      <c r="J171" s="44">
        <f>ROUND(2.175*0.95,2)</f>
        <v>2.0699999999999998</v>
      </c>
      <c r="K171" s="43">
        <f>ROUND((H171+I171)*J171,2)</f>
        <v>198.49</v>
      </c>
      <c r="L171" s="44">
        <f t="shared" si="178"/>
        <v>43.6678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444.57378499999999</v>
      </c>
      <c r="P171" s="45">
        <f t="shared" si="160"/>
        <v>15.84</v>
      </c>
      <c r="Q171" s="44">
        <f>SUM(O171+P171)</f>
        <v>460.41378499999996</v>
      </c>
      <c r="R171" s="44">
        <f t="shared" ref="R171:R172" si="181">+T171-S171</f>
        <v>460.41666666666669</v>
      </c>
      <c r="S171" s="44">
        <f t="shared" ref="S171:S172" si="182">+T171/6</f>
        <v>92.083333333333329</v>
      </c>
      <c r="T171" s="65">
        <f t="shared" si="180"/>
        <v>552.5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76.709999999999994</v>
      </c>
      <c r="I172" s="44">
        <f>ROUND(H172*$I$10,2)</f>
        <v>19.18</v>
      </c>
      <c r="J172" s="44">
        <f>ROUND(4.208*0.95,2)</f>
        <v>4</v>
      </c>
      <c r="K172" s="43">
        <f>ROUND((H172+I172)*J172,2)</f>
        <v>383.56</v>
      </c>
      <c r="L172" s="44">
        <f t="shared" si="178"/>
        <v>84.383200000000002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859.08519999999999</v>
      </c>
      <c r="P172" s="45">
        <f t="shared" si="160"/>
        <v>30.6</v>
      </c>
      <c r="Q172" s="44">
        <f>SUM(O172+P172)</f>
        <v>889.68520000000001</v>
      </c>
      <c r="R172" s="44">
        <f t="shared" si="181"/>
        <v>889.68333333333328</v>
      </c>
      <c r="S172" s="44">
        <f t="shared" si="182"/>
        <v>177.93666666666664</v>
      </c>
      <c r="T172" s="65">
        <f t="shared" si="180"/>
        <v>1067.6199999999999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68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76.709999999999994</v>
      </c>
      <c r="I174" s="44">
        <f t="shared" ref="I174:I177" si="184">ROUND(H174*$I$10,2)</f>
        <v>19.18</v>
      </c>
      <c r="J174" s="44">
        <f>ROUND((0.208+0.1)*0.95,2)</f>
        <v>0.28999999999999998</v>
      </c>
      <c r="K174" s="43">
        <f t="shared" ref="K174:K177" si="185">ROUND((H174+I174)*J174,2)</f>
        <v>27.81</v>
      </c>
      <c r="L174" s="44">
        <f t="shared" ref="L174:L177" si="186">(K174*$L$10)</f>
        <v>6.1181999999999999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62.285995</v>
      </c>
      <c r="P174" s="45">
        <f t="shared" ref="P174:P177" si="189">ROUND(J174*$P$10,2)</f>
        <v>2.2200000000000002</v>
      </c>
      <c r="Q174" s="44">
        <f t="shared" ref="Q174:Q177" si="190">SUM(O174+P174)</f>
        <v>64.505994999999999</v>
      </c>
      <c r="R174" s="44">
        <f t="shared" ref="R174:R177" si="191">+T174-S174</f>
        <v>64.508333333333326</v>
      </c>
      <c r="S174" s="44">
        <f t="shared" ref="S174:S177" si="192">+T174/6</f>
        <v>12.901666666666666</v>
      </c>
      <c r="T174" s="65">
        <f t="shared" ref="T174:T177" si="193">ROUND(Q174*$T$10,2)</f>
        <v>77.41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76.709999999999994</v>
      </c>
      <c r="I175" s="44">
        <f t="shared" si="184"/>
        <v>19.18</v>
      </c>
      <c r="J175" s="44">
        <f>ROUND((0.475+0.1)*0.95,2)</f>
        <v>0.55000000000000004</v>
      </c>
      <c r="K175" s="43">
        <f t="shared" si="185"/>
        <v>52.74</v>
      </c>
      <c r="L175" s="44">
        <f t="shared" si="186"/>
        <v>11.6028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118.124825</v>
      </c>
      <c r="P175" s="45">
        <f t="shared" si="189"/>
        <v>4.21</v>
      </c>
      <c r="Q175" s="44">
        <f t="shared" si="190"/>
        <v>122.334825</v>
      </c>
      <c r="R175" s="44">
        <f t="shared" si="191"/>
        <v>122.33333333333334</v>
      </c>
      <c r="S175" s="44">
        <f t="shared" si="192"/>
        <v>24.466666666666669</v>
      </c>
      <c r="T175" s="65">
        <f t="shared" si="193"/>
        <v>146.80000000000001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76.709999999999994</v>
      </c>
      <c r="I176" s="44">
        <f t="shared" si="184"/>
        <v>19.18</v>
      </c>
      <c r="J176" s="44">
        <f>ROUND((2.175+0.1)*0.95,2)</f>
        <v>2.16</v>
      </c>
      <c r="K176" s="43">
        <f t="shared" si="185"/>
        <v>207.12</v>
      </c>
      <c r="L176" s="44">
        <f t="shared" si="186"/>
        <v>45.566400000000002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463.90307999999999</v>
      </c>
      <c r="P176" s="45">
        <f t="shared" si="189"/>
        <v>16.52</v>
      </c>
      <c r="Q176" s="44">
        <f t="shared" si="190"/>
        <v>480.42307999999997</v>
      </c>
      <c r="R176" s="44">
        <f t="shared" si="191"/>
        <v>480.42500000000001</v>
      </c>
      <c r="S176" s="44">
        <f t="shared" si="192"/>
        <v>96.084999999999994</v>
      </c>
      <c r="T176" s="65">
        <f t="shared" si="193"/>
        <v>576.51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76.709999999999994</v>
      </c>
      <c r="I177" s="44">
        <f t="shared" si="184"/>
        <v>19.18</v>
      </c>
      <c r="J177" s="44">
        <f>ROUND((4.208+0.1)*0.95,2)</f>
        <v>4.09</v>
      </c>
      <c r="K177" s="43">
        <f t="shared" si="185"/>
        <v>392.19</v>
      </c>
      <c r="L177" s="44">
        <f t="shared" si="186"/>
        <v>86.281800000000004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878.41449499999999</v>
      </c>
      <c r="P177" s="45">
        <f t="shared" si="189"/>
        <v>31.29</v>
      </c>
      <c r="Q177" s="44">
        <f t="shared" si="190"/>
        <v>909.70449499999995</v>
      </c>
      <c r="R177" s="44">
        <f t="shared" si="191"/>
        <v>909.70833333333337</v>
      </c>
      <c r="S177" s="44">
        <f t="shared" si="192"/>
        <v>181.94166666666669</v>
      </c>
      <c r="T177" s="65">
        <f t="shared" si="193"/>
        <v>1091.6500000000001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76.709999999999994</v>
      </c>
      <c r="I179" s="44">
        <f>ROUND(H179*$I$10,2)</f>
        <v>19.18</v>
      </c>
      <c r="J179" s="44">
        <f>ROUND(0.508*0.95,2)</f>
        <v>0.48</v>
      </c>
      <c r="K179" s="43">
        <f>ROUND((H179+I179)*J179,2)</f>
        <v>46.03</v>
      </c>
      <c r="L179" s="44">
        <f t="shared" ref="L179:L181" si="195">(K179*$L$10)</f>
        <v>10.1266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103.09363999999999</v>
      </c>
      <c r="P179" s="45">
        <f t="shared" si="160"/>
        <v>3.67</v>
      </c>
      <c r="Q179" s="44">
        <f>SUM(O179+P179)</f>
        <v>106.76364</v>
      </c>
      <c r="R179" s="44">
        <f t="shared" ref="R179:R181" si="197">+T179-S179</f>
        <v>106.76666666666667</v>
      </c>
      <c r="S179" s="44">
        <f t="shared" ref="S179:S181" si="198">+T179/6</f>
        <v>21.353333333333335</v>
      </c>
      <c r="T179" s="65">
        <f t="shared" ref="T179:T181" si="199">ROUND(Q179*$T$10,2)</f>
        <v>128.12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76.709999999999994</v>
      </c>
      <c r="I180" s="44">
        <f>ROUND(H180*$I$10,2)</f>
        <v>19.18</v>
      </c>
      <c r="J180" s="44">
        <f>ROUND(2.208*0.95,2)</f>
        <v>2.1</v>
      </c>
      <c r="K180" s="43">
        <f>ROUND((H180+I180)*J180,2)</f>
        <v>201.37</v>
      </c>
      <c r="L180" s="44">
        <f t="shared" si="195"/>
        <v>44.301400000000001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451.02094999999997</v>
      </c>
      <c r="P180" s="45">
        <f t="shared" si="160"/>
        <v>16.07</v>
      </c>
      <c r="Q180" s="44">
        <f>SUM(O180+P180)</f>
        <v>467.09094999999996</v>
      </c>
      <c r="R180" s="44">
        <f t="shared" si="197"/>
        <v>467.09166666666664</v>
      </c>
      <c r="S180" s="44">
        <f t="shared" si="198"/>
        <v>93.418333333333337</v>
      </c>
      <c r="T180" s="65">
        <f t="shared" si="199"/>
        <v>560.51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76.709999999999994</v>
      </c>
      <c r="I181" s="44">
        <f>ROUND(H181*$I$10,2)</f>
        <v>19.18</v>
      </c>
      <c r="J181" s="44">
        <f>ROUND(4.242*0.95,2)</f>
        <v>4.03</v>
      </c>
      <c r="K181" s="43">
        <f>ROUND((H181+I181)*J181,2)</f>
        <v>386.44</v>
      </c>
      <c r="L181" s="44">
        <f t="shared" si="195"/>
        <v>85.016800000000003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865.53236500000003</v>
      </c>
      <c r="P181" s="45">
        <f t="shared" si="160"/>
        <v>30.83</v>
      </c>
      <c r="Q181" s="44">
        <f>SUM(O181+P181)</f>
        <v>896.36236500000007</v>
      </c>
      <c r="R181" s="44">
        <f t="shared" si="197"/>
        <v>896.35833333333346</v>
      </c>
      <c r="S181" s="44">
        <f t="shared" si="198"/>
        <v>179.27166666666668</v>
      </c>
      <c r="T181" s="65">
        <f t="shared" si="199"/>
        <v>1075.6300000000001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80.48</v>
      </c>
      <c r="I183" s="44">
        <f t="shared" ref="I183:I188" si="201">ROUND(H183*$I$10,2)</f>
        <v>20.12</v>
      </c>
      <c r="J183" s="44">
        <f>ROUND(2.067*0.95,2)</f>
        <v>1.96</v>
      </c>
      <c r="K183" s="43">
        <f t="shared" ref="K183:K188" si="202">ROUND((H183+I183)*J183,2)</f>
        <v>197.18</v>
      </c>
      <c r="L183" s="44">
        <f t="shared" ref="L183:L188" si="203">(K183*$L$10)</f>
        <v>43.379600000000003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432.21917999999999</v>
      </c>
      <c r="P183" s="45">
        <f t="shared" si="160"/>
        <v>14.99</v>
      </c>
      <c r="Q183" s="44">
        <f t="shared" ref="Q183:Q188" si="206">SUM(O183+P183)</f>
        <v>447.20918</v>
      </c>
      <c r="R183" s="44">
        <f t="shared" ref="R183:R188" si="207">+T183-S183</f>
        <v>447.20833333333331</v>
      </c>
      <c r="S183" s="44">
        <f t="shared" ref="S183:S188" si="208">+T183/6</f>
        <v>89.441666666666663</v>
      </c>
      <c r="T183" s="65">
        <f t="shared" ref="T183:T188" si="209">ROUND(Q183*$T$10,2)</f>
        <v>536.65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80.48</v>
      </c>
      <c r="I184" s="44">
        <f t="shared" si="201"/>
        <v>20.12</v>
      </c>
      <c r="J184" s="44">
        <f>ROUND(3.233*0.95,2)</f>
        <v>3.07</v>
      </c>
      <c r="K184" s="43">
        <f t="shared" si="202"/>
        <v>308.83999999999997</v>
      </c>
      <c r="L184" s="44">
        <f t="shared" si="203"/>
        <v>67.944800000000001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676.98628500000007</v>
      </c>
      <c r="P184" s="45">
        <f t="shared" si="160"/>
        <v>23.49</v>
      </c>
      <c r="Q184" s="44">
        <f t="shared" si="206"/>
        <v>700.47628500000008</v>
      </c>
      <c r="R184" s="44">
        <f t="shared" si="207"/>
        <v>700.47500000000002</v>
      </c>
      <c r="S184" s="44">
        <f t="shared" si="208"/>
        <v>140.095</v>
      </c>
      <c r="T184" s="65">
        <f t="shared" si="209"/>
        <v>840.57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80.48</v>
      </c>
      <c r="I185" s="44">
        <f t="shared" si="201"/>
        <v>20.12</v>
      </c>
      <c r="J185" s="44">
        <f>ROUND(5.233*0.95,2)</f>
        <v>4.97</v>
      </c>
      <c r="K185" s="43">
        <f t="shared" si="202"/>
        <v>499.98</v>
      </c>
      <c r="L185" s="44">
        <f t="shared" si="203"/>
        <v>109.99560000000001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1095.969535</v>
      </c>
      <c r="P185" s="45">
        <f t="shared" si="160"/>
        <v>38.020000000000003</v>
      </c>
      <c r="Q185" s="44">
        <f t="shared" si="206"/>
        <v>1133.9895349999999</v>
      </c>
      <c r="R185" s="44">
        <f t="shared" si="207"/>
        <v>1133.9916666666666</v>
      </c>
      <c r="S185" s="44">
        <f t="shared" si="208"/>
        <v>226.79833333333332</v>
      </c>
      <c r="T185" s="65">
        <f t="shared" si="209"/>
        <v>1360.79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80.48</v>
      </c>
      <c r="I186" s="44">
        <f t="shared" si="201"/>
        <v>20.12</v>
      </c>
      <c r="J186" s="44">
        <f>ROUND(9.233*0.95,2)</f>
        <v>8.77</v>
      </c>
      <c r="K186" s="43">
        <f t="shared" si="202"/>
        <v>882.26</v>
      </c>
      <c r="L186" s="44">
        <f t="shared" si="203"/>
        <v>194.09719999999999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1933.9360349999997</v>
      </c>
      <c r="P186" s="45">
        <f t="shared" si="160"/>
        <v>67.09</v>
      </c>
      <c r="Q186" s="44">
        <f t="shared" si="206"/>
        <v>2001.0260349999996</v>
      </c>
      <c r="R186" s="44">
        <f t="shared" si="207"/>
        <v>2001.0250000000001</v>
      </c>
      <c r="S186" s="44">
        <f t="shared" si="208"/>
        <v>400.20499999999998</v>
      </c>
      <c r="T186" s="65">
        <f t="shared" si="209"/>
        <v>2401.23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80.48</v>
      </c>
      <c r="I187" s="44">
        <f t="shared" si="201"/>
        <v>20.12</v>
      </c>
      <c r="J187" s="44">
        <f>ROUND(17.233*0.95,2)</f>
        <v>16.37</v>
      </c>
      <c r="K187" s="43">
        <f t="shared" si="202"/>
        <v>1646.82</v>
      </c>
      <c r="L187" s="44">
        <f t="shared" si="203"/>
        <v>362.30039999999997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3609.8690349999997</v>
      </c>
      <c r="P187" s="45">
        <f t="shared" si="160"/>
        <v>125.23</v>
      </c>
      <c r="Q187" s="44">
        <f t="shared" si="206"/>
        <v>3735.0990349999997</v>
      </c>
      <c r="R187" s="44">
        <f t="shared" si="207"/>
        <v>3735.1</v>
      </c>
      <c r="S187" s="44">
        <f t="shared" si="208"/>
        <v>747.02</v>
      </c>
      <c r="T187" s="65">
        <f t="shared" si="209"/>
        <v>4482.12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80.48</v>
      </c>
      <c r="I188" s="44">
        <f t="shared" si="201"/>
        <v>20.12</v>
      </c>
      <c r="J188" s="44">
        <f>ROUND(49.233*0.95,2)</f>
        <v>46.77</v>
      </c>
      <c r="K188" s="43">
        <f t="shared" si="202"/>
        <v>4705.0600000000004</v>
      </c>
      <c r="L188" s="44">
        <f t="shared" si="203"/>
        <v>1035.1132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10313.601035</v>
      </c>
      <c r="P188" s="45">
        <f t="shared" si="160"/>
        <v>357.79</v>
      </c>
      <c r="Q188" s="44">
        <f t="shared" si="206"/>
        <v>10671.391035000001</v>
      </c>
      <c r="R188" s="44">
        <f t="shared" si="207"/>
        <v>10671.391666666666</v>
      </c>
      <c r="S188" s="44">
        <f t="shared" si="208"/>
        <v>2134.2783333333332</v>
      </c>
      <c r="T188" s="65">
        <f t="shared" si="209"/>
        <v>12805.67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80.48</v>
      </c>
      <c r="I190" s="44">
        <f t="shared" ref="I190:I199" si="211">ROUND(H190*$I$10,2)</f>
        <v>20.12</v>
      </c>
      <c r="J190" s="44">
        <f>ROUND(0.283*0.95,2)</f>
        <v>0.27</v>
      </c>
      <c r="K190" s="43">
        <f t="shared" ref="K190:K199" si="212">ROUND((H190+I190)*J190,2)</f>
        <v>27.16</v>
      </c>
      <c r="L190" s="44">
        <f t="shared" ref="L190:L199" si="213">(K190*$L$10)</f>
        <v>5.9752000000000001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59.537284999999997</v>
      </c>
      <c r="P190" s="45">
        <f t="shared" si="160"/>
        <v>2.0699999999999998</v>
      </c>
      <c r="Q190" s="44">
        <f t="shared" ref="Q190:Q199" si="216">SUM(O190+P190)</f>
        <v>61.607284999999997</v>
      </c>
      <c r="R190" s="44">
        <f t="shared" ref="R190:R199" si="217">+T190-S190</f>
        <v>61.608333333333341</v>
      </c>
      <c r="S190" s="44">
        <f t="shared" ref="S190:S199" si="218">+T190/6</f>
        <v>12.321666666666667</v>
      </c>
      <c r="T190" s="65">
        <f t="shared" ref="T190:T199" si="219">ROUND(Q190*$T$10,2)</f>
        <v>73.930000000000007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80.48</v>
      </c>
      <c r="I191" s="44">
        <f t="shared" si="211"/>
        <v>20.12</v>
      </c>
      <c r="J191" s="44">
        <f>ROUND(0.455*0.95,2)</f>
        <v>0.43</v>
      </c>
      <c r="K191" s="43">
        <f t="shared" si="212"/>
        <v>43.26</v>
      </c>
      <c r="L191" s="44">
        <f t="shared" si="213"/>
        <v>9.517199999999999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94.824965000000006</v>
      </c>
      <c r="P191" s="45">
        <f t="shared" si="160"/>
        <v>3.29</v>
      </c>
      <c r="Q191" s="44">
        <f t="shared" si="216"/>
        <v>98.114965000000012</v>
      </c>
      <c r="R191" s="44">
        <f t="shared" si="217"/>
        <v>98.11666666666666</v>
      </c>
      <c r="S191" s="44">
        <f t="shared" si="218"/>
        <v>19.623333333333331</v>
      </c>
      <c r="T191" s="65">
        <f t="shared" si="219"/>
        <v>117.74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80.48</v>
      </c>
      <c r="I192" s="44">
        <f t="shared" si="211"/>
        <v>20.12</v>
      </c>
      <c r="J192" s="44">
        <f>ROUND(0.767*0.95,2)</f>
        <v>0.73</v>
      </c>
      <c r="K192" s="43">
        <f t="shared" si="212"/>
        <v>73.44</v>
      </c>
      <c r="L192" s="44">
        <f t="shared" si="213"/>
        <v>16.1568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160.98021499999999</v>
      </c>
      <c r="P192" s="45">
        <f t="shared" si="160"/>
        <v>5.58</v>
      </c>
      <c r="Q192" s="44">
        <f t="shared" si="216"/>
        <v>166.560215</v>
      </c>
      <c r="R192" s="44">
        <f t="shared" si="217"/>
        <v>166.55833333333334</v>
      </c>
      <c r="S192" s="44">
        <f t="shared" si="218"/>
        <v>33.311666666666667</v>
      </c>
      <c r="T192" s="65">
        <f t="shared" si="219"/>
        <v>199.87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80.48</v>
      </c>
      <c r="I193" s="44">
        <f t="shared" si="211"/>
        <v>20.12</v>
      </c>
      <c r="J193" s="44">
        <f>ROUND(1.583*0.95,2)</f>
        <v>1.5</v>
      </c>
      <c r="K193" s="43">
        <f t="shared" si="212"/>
        <v>150.9</v>
      </c>
      <c r="L193" s="44">
        <f t="shared" si="213"/>
        <v>33.198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330.77625</v>
      </c>
      <c r="P193" s="45">
        <f t="shared" si="160"/>
        <v>11.48</v>
      </c>
      <c r="Q193" s="44">
        <f t="shared" si="216"/>
        <v>342.25625000000002</v>
      </c>
      <c r="R193" s="44">
        <f t="shared" si="217"/>
        <v>342.25833333333333</v>
      </c>
      <c r="S193" s="44">
        <f t="shared" si="218"/>
        <v>68.451666666666668</v>
      </c>
      <c r="T193" s="65">
        <f t="shared" si="219"/>
        <v>410.71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80.48</v>
      </c>
      <c r="I194" s="44">
        <f t="shared" si="211"/>
        <v>20.12</v>
      </c>
      <c r="J194" s="44">
        <f>ROUND(3.183*0.95,2)</f>
        <v>3.02</v>
      </c>
      <c r="K194" s="43">
        <f t="shared" si="212"/>
        <v>303.81</v>
      </c>
      <c r="L194" s="44">
        <f t="shared" si="213"/>
        <v>66.838200000000001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665.96041000000002</v>
      </c>
      <c r="P194" s="45">
        <f t="shared" si="160"/>
        <v>23.1</v>
      </c>
      <c r="Q194" s="44">
        <f t="shared" si="216"/>
        <v>689.06041000000005</v>
      </c>
      <c r="R194" s="44">
        <f t="shared" si="217"/>
        <v>689.05833333333339</v>
      </c>
      <c r="S194" s="44">
        <f t="shared" si="218"/>
        <v>137.81166666666667</v>
      </c>
      <c r="T194" s="65">
        <f t="shared" si="219"/>
        <v>826.87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80.48</v>
      </c>
      <c r="I195" s="44">
        <f t="shared" si="211"/>
        <v>20.12</v>
      </c>
      <c r="J195" s="44">
        <f>ROUND((3.183+1)*0.95,2)</f>
        <v>3.97</v>
      </c>
      <c r="K195" s="43">
        <f t="shared" si="212"/>
        <v>399.38</v>
      </c>
      <c r="L195" s="44">
        <f t="shared" si="213"/>
        <v>87.863600000000005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875.45203500000002</v>
      </c>
      <c r="P195" s="45">
        <f t="shared" si="160"/>
        <v>30.37</v>
      </c>
      <c r="Q195" s="44">
        <f t="shared" si="216"/>
        <v>905.82203500000003</v>
      </c>
      <c r="R195" s="44">
        <f t="shared" si="217"/>
        <v>905.82500000000005</v>
      </c>
      <c r="S195" s="44">
        <f t="shared" si="218"/>
        <v>181.16499999999999</v>
      </c>
      <c r="T195" s="65">
        <f t="shared" si="219"/>
        <v>1086.99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80.48</v>
      </c>
      <c r="I196" s="44">
        <f t="shared" si="211"/>
        <v>20.12</v>
      </c>
      <c r="J196" s="44">
        <f>ROUND((4.183+1)*0.95,2)</f>
        <v>4.92</v>
      </c>
      <c r="K196" s="43">
        <f t="shared" si="212"/>
        <v>494.95</v>
      </c>
      <c r="L196" s="44">
        <f t="shared" si="213"/>
        <v>108.889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1084.9436599999999</v>
      </c>
      <c r="P196" s="45">
        <f t="shared" si="160"/>
        <v>37.64</v>
      </c>
      <c r="Q196" s="44">
        <f t="shared" si="216"/>
        <v>1122.58366</v>
      </c>
      <c r="R196" s="44">
        <f t="shared" si="217"/>
        <v>1122.5833333333333</v>
      </c>
      <c r="S196" s="44">
        <f t="shared" si="218"/>
        <v>224.51666666666665</v>
      </c>
      <c r="T196" s="65">
        <f t="shared" si="219"/>
        <v>1347.1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80.48</v>
      </c>
      <c r="I197" s="44">
        <f t="shared" si="211"/>
        <v>20.12</v>
      </c>
      <c r="J197" s="44">
        <f>ROUND((5.183+1)*0.95,2)</f>
        <v>5.87</v>
      </c>
      <c r="K197" s="43">
        <f t="shared" si="212"/>
        <v>590.52</v>
      </c>
      <c r="L197" s="44">
        <f t="shared" si="213"/>
        <v>129.9144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1294.435285</v>
      </c>
      <c r="P197" s="45">
        <f t="shared" si="160"/>
        <v>44.91</v>
      </c>
      <c r="Q197" s="44">
        <f t="shared" si="216"/>
        <v>1339.3452850000001</v>
      </c>
      <c r="R197" s="44">
        <f t="shared" si="217"/>
        <v>1339.3416666666667</v>
      </c>
      <c r="S197" s="44">
        <f t="shared" si="218"/>
        <v>267.86833333333334</v>
      </c>
      <c r="T197" s="65">
        <f t="shared" si="219"/>
        <v>1607.21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80.48</v>
      </c>
      <c r="I198" s="44">
        <f t="shared" si="211"/>
        <v>20.12</v>
      </c>
      <c r="J198" s="44">
        <f>ROUND((6.183+1)*0.95,2)</f>
        <v>6.82</v>
      </c>
      <c r="K198" s="43">
        <f t="shared" si="212"/>
        <v>686.09</v>
      </c>
      <c r="L198" s="44">
        <f t="shared" si="213"/>
        <v>150.93980000000002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1503.9269099999999</v>
      </c>
      <c r="P198" s="45">
        <f t="shared" si="160"/>
        <v>52.17</v>
      </c>
      <c r="Q198" s="44">
        <f t="shared" si="216"/>
        <v>1556.09691</v>
      </c>
      <c r="R198" s="44">
        <f t="shared" si="217"/>
        <v>1556.1</v>
      </c>
      <c r="S198" s="44">
        <f t="shared" si="218"/>
        <v>311.21999999999997</v>
      </c>
      <c r="T198" s="65">
        <f t="shared" si="219"/>
        <v>1867.32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80.48</v>
      </c>
      <c r="I199" s="44">
        <f t="shared" si="211"/>
        <v>20.12</v>
      </c>
      <c r="J199" s="44">
        <f>ROUND((7.183+1)*0.95,2)</f>
        <v>7.77</v>
      </c>
      <c r="K199" s="43">
        <f t="shared" si="212"/>
        <v>781.66</v>
      </c>
      <c r="L199" s="44">
        <f t="shared" si="213"/>
        <v>171.96519999999998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1713.418535</v>
      </c>
      <c r="P199" s="45">
        <f t="shared" si="160"/>
        <v>59.44</v>
      </c>
      <c r="Q199" s="44">
        <f t="shared" si="216"/>
        <v>1772.8585350000001</v>
      </c>
      <c r="R199" s="44">
        <f t="shared" si="217"/>
        <v>1772.8583333333331</v>
      </c>
      <c r="S199" s="44">
        <f t="shared" si="218"/>
        <v>354.57166666666666</v>
      </c>
      <c r="T199" s="65">
        <f t="shared" si="219"/>
        <v>2127.4299999999998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80.48</v>
      </c>
      <c r="I201" s="44">
        <f t="shared" ref="I201:I210" si="221">ROUND(H201*$I$10,2)</f>
        <v>20.12</v>
      </c>
      <c r="J201" s="44">
        <f>ROUND(0.167*0.95,2)</f>
        <v>0.16</v>
      </c>
      <c r="K201" s="43">
        <f t="shared" ref="K201:K210" si="222">ROUND((H201+I201)*J201,2)</f>
        <v>16.100000000000001</v>
      </c>
      <c r="L201" s="44">
        <f t="shared" ref="L201:L210" si="223">(K201*$L$10)</f>
        <v>3.5420000000000003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35.287680000000002</v>
      </c>
      <c r="P201" s="45">
        <f t="shared" si="160"/>
        <v>1.22</v>
      </c>
      <c r="Q201" s="44">
        <f t="shared" ref="Q201:Q210" si="226">SUM(O201+P201)</f>
        <v>36.507680000000001</v>
      </c>
      <c r="R201" s="44">
        <f t="shared" ref="R201:R210" si="227">+T201-S201</f>
        <v>36.508333333333333</v>
      </c>
      <c r="S201" s="44">
        <f t="shared" ref="S201:S210" si="228">+T201/6</f>
        <v>7.3016666666666667</v>
      </c>
      <c r="T201" s="65">
        <f t="shared" ref="T201:T210" si="229">ROUND(Q201*$T$10,2)</f>
        <v>43.81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80.48</v>
      </c>
      <c r="I202" s="44">
        <f t="shared" si="221"/>
        <v>20.12</v>
      </c>
      <c r="J202" s="44">
        <f>ROUND(0.3*0.95,2)</f>
        <v>0.28999999999999998</v>
      </c>
      <c r="K202" s="43">
        <f t="shared" si="222"/>
        <v>29.17</v>
      </c>
      <c r="L202" s="44">
        <f t="shared" si="223"/>
        <v>6.4174000000000007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63.945194999999998</v>
      </c>
      <c r="P202" s="45">
        <f t="shared" si="160"/>
        <v>2.2200000000000002</v>
      </c>
      <c r="Q202" s="44">
        <f t="shared" si="226"/>
        <v>66.165194999999997</v>
      </c>
      <c r="R202" s="44">
        <f t="shared" si="227"/>
        <v>66.166666666666671</v>
      </c>
      <c r="S202" s="44">
        <f t="shared" si="228"/>
        <v>13.233333333333334</v>
      </c>
      <c r="T202" s="65">
        <f t="shared" si="229"/>
        <v>79.400000000000006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80.48</v>
      </c>
      <c r="I203" s="44">
        <f t="shared" si="221"/>
        <v>20.12</v>
      </c>
      <c r="J203" s="44">
        <f>ROUND(0.513*0.95,2)</f>
        <v>0.49</v>
      </c>
      <c r="K203" s="43">
        <f t="shared" si="222"/>
        <v>49.29</v>
      </c>
      <c r="L203" s="44">
        <f t="shared" si="223"/>
        <v>10.8438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108.048695</v>
      </c>
      <c r="P203" s="45">
        <f t="shared" si="160"/>
        <v>3.75</v>
      </c>
      <c r="Q203" s="44">
        <f t="shared" si="226"/>
        <v>111.798695</v>
      </c>
      <c r="R203" s="44">
        <f t="shared" si="227"/>
        <v>111.8</v>
      </c>
      <c r="S203" s="44">
        <f t="shared" si="228"/>
        <v>22.36</v>
      </c>
      <c r="T203" s="65">
        <f t="shared" si="229"/>
        <v>134.16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80.48</v>
      </c>
      <c r="I204" s="44">
        <f t="shared" si="221"/>
        <v>20.12</v>
      </c>
      <c r="J204" s="44">
        <f>ROUND(0.75*0.95,2)</f>
        <v>0.71</v>
      </c>
      <c r="K204" s="43">
        <f t="shared" si="222"/>
        <v>71.430000000000007</v>
      </c>
      <c r="L204" s="44">
        <f t="shared" si="223"/>
        <v>15.714600000000001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156.572305</v>
      </c>
      <c r="P204" s="45">
        <f t="shared" si="160"/>
        <v>5.43</v>
      </c>
      <c r="Q204" s="44">
        <f t="shared" si="226"/>
        <v>162.00230500000001</v>
      </c>
      <c r="R204" s="44">
        <f t="shared" si="227"/>
        <v>162</v>
      </c>
      <c r="S204" s="44">
        <f t="shared" si="228"/>
        <v>32.4</v>
      </c>
      <c r="T204" s="65">
        <f t="shared" si="229"/>
        <v>194.4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80.48</v>
      </c>
      <c r="I205" s="44">
        <f t="shared" si="221"/>
        <v>20.12</v>
      </c>
      <c r="J205" s="44">
        <f>ROUND(1.367*0.95,2)</f>
        <v>1.3</v>
      </c>
      <c r="K205" s="43">
        <f t="shared" si="222"/>
        <v>130.78</v>
      </c>
      <c r="L205" s="44">
        <f t="shared" si="223"/>
        <v>28.771599999999999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286.67275000000001</v>
      </c>
      <c r="P205" s="45">
        <f t="shared" si="160"/>
        <v>9.9499999999999993</v>
      </c>
      <c r="Q205" s="44">
        <f t="shared" si="226"/>
        <v>296.62275</v>
      </c>
      <c r="R205" s="44">
        <f t="shared" si="227"/>
        <v>296.625</v>
      </c>
      <c r="S205" s="44">
        <f t="shared" si="228"/>
        <v>59.324999999999996</v>
      </c>
      <c r="T205" s="65">
        <f t="shared" si="229"/>
        <v>355.95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80.48</v>
      </c>
      <c r="I206" s="44">
        <f t="shared" si="221"/>
        <v>20.12</v>
      </c>
      <c r="J206" s="44">
        <f>ROUND((1.367+0.6)*0.95,2)</f>
        <v>1.87</v>
      </c>
      <c r="K206" s="43">
        <f t="shared" si="222"/>
        <v>188.12</v>
      </c>
      <c r="L206" s="44">
        <f t="shared" si="223"/>
        <v>41.386400000000002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412.36528500000003</v>
      </c>
      <c r="P206" s="45">
        <f t="shared" si="160"/>
        <v>14.31</v>
      </c>
      <c r="Q206" s="44">
        <f t="shared" si="226"/>
        <v>426.67528500000003</v>
      </c>
      <c r="R206" s="44">
        <f t="shared" si="227"/>
        <v>426.67500000000001</v>
      </c>
      <c r="S206" s="44">
        <f t="shared" si="228"/>
        <v>85.334999999999994</v>
      </c>
      <c r="T206" s="65">
        <f t="shared" si="229"/>
        <v>512.01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80.48</v>
      </c>
      <c r="I207" s="44">
        <f t="shared" si="221"/>
        <v>20.12</v>
      </c>
      <c r="J207" s="44">
        <f>ROUND((1.967+0.6)*0.95,2)</f>
        <v>2.44</v>
      </c>
      <c r="K207" s="43">
        <f t="shared" si="222"/>
        <v>245.46</v>
      </c>
      <c r="L207" s="44">
        <f t="shared" si="223"/>
        <v>54.001200000000004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538.05781999999999</v>
      </c>
      <c r="P207" s="45">
        <f t="shared" si="160"/>
        <v>18.670000000000002</v>
      </c>
      <c r="Q207" s="44">
        <f t="shared" si="226"/>
        <v>556.72781999999995</v>
      </c>
      <c r="R207" s="44">
        <f t="shared" si="227"/>
        <v>556.72500000000002</v>
      </c>
      <c r="S207" s="44">
        <f t="shared" si="228"/>
        <v>111.34500000000001</v>
      </c>
      <c r="T207" s="65">
        <f t="shared" si="229"/>
        <v>668.07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80.48</v>
      </c>
      <c r="I208" s="44">
        <f t="shared" si="221"/>
        <v>20.12</v>
      </c>
      <c r="J208" s="44">
        <f>ROUND((2.567+0.6)*0.95,2)</f>
        <v>3.01</v>
      </c>
      <c r="K208" s="43">
        <f t="shared" si="222"/>
        <v>302.81</v>
      </c>
      <c r="L208" s="44">
        <f t="shared" si="223"/>
        <v>66.618200000000002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663.76255499999991</v>
      </c>
      <c r="P208" s="45">
        <f t="shared" si="160"/>
        <v>23.03</v>
      </c>
      <c r="Q208" s="44">
        <f t="shared" si="226"/>
        <v>686.79255499999988</v>
      </c>
      <c r="R208" s="44">
        <f t="shared" si="227"/>
        <v>686.79166666666663</v>
      </c>
      <c r="S208" s="44">
        <f t="shared" si="228"/>
        <v>137.35833333333332</v>
      </c>
      <c r="T208" s="65">
        <f t="shared" si="229"/>
        <v>824.15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80.48</v>
      </c>
      <c r="I209" s="44">
        <f t="shared" si="221"/>
        <v>20.12</v>
      </c>
      <c r="J209" s="44">
        <f>ROUND((3.167+0.6)*0.95,2)</f>
        <v>3.58</v>
      </c>
      <c r="K209" s="43">
        <f t="shared" si="222"/>
        <v>360.15</v>
      </c>
      <c r="L209" s="44">
        <f t="shared" si="223"/>
        <v>79.23299999999999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789.45509000000004</v>
      </c>
      <c r="P209" s="45">
        <f t="shared" si="160"/>
        <v>27.39</v>
      </c>
      <c r="Q209" s="44">
        <f t="shared" si="226"/>
        <v>816.84509000000003</v>
      </c>
      <c r="R209" s="44">
        <f t="shared" si="227"/>
        <v>816.8416666666667</v>
      </c>
      <c r="S209" s="44">
        <f t="shared" si="228"/>
        <v>163.36833333333334</v>
      </c>
      <c r="T209" s="65">
        <f t="shared" si="229"/>
        <v>980.21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80.48</v>
      </c>
      <c r="I210" s="44">
        <f t="shared" si="221"/>
        <v>20.12</v>
      </c>
      <c r="J210" s="44">
        <f>ROUND((3.767+0.6)*0.95,2)</f>
        <v>4.1500000000000004</v>
      </c>
      <c r="K210" s="43">
        <f t="shared" si="222"/>
        <v>417.49</v>
      </c>
      <c r="L210" s="44">
        <f t="shared" si="223"/>
        <v>91.847800000000007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915.14762500000006</v>
      </c>
      <c r="P210" s="45">
        <f t="shared" si="160"/>
        <v>31.75</v>
      </c>
      <c r="Q210" s="44">
        <f t="shared" si="226"/>
        <v>946.89762500000006</v>
      </c>
      <c r="R210" s="44">
        <f t="shared" si="227"/>
        <v>946.9</v>
      </c>
      <c r="S210" s="44">
        <f t="shared" si="228"/>
        <v>189.38</v>
      </c>
      <c r="T210" s="65">
        <f t="shared" si="229"/>
        <v>1136.28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80.48</v>
      </c>
      <c r="I212" s="44">
        <f t="shared" ref="I212:I240" si="231">ROUND(H212*$I$10,2)</f>
        <v>20.12</v>
      </c>
      <c r="J212" s="44">
        <f>ROUND(0.275*0.95,2)</f>
        <v>0.26</v>
      </c>
      <c r="K212" s="43">
        <f t="shared" ref="K212:K240" si="232">ROUND((H212+I212)*J212,2)</f>
        <v>26.16</v>
      </c>
      <c r="L212" s="44">
        <f t="shared" ref="L212:L244" si="233">(K212*$L$10)</f>
        <v>5.7552000000000003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57.33943</v>
      </c>
      <c r="P212" s="45">
        <f t="shared" si="160"/>
        <v>1.99</v>
      </c>
      <c r="Q212" s="44">
        <f t="shared" ref="Q212:Q240" si="236">SUM(O212+P212)</f>
        <v>59.329430000000002</v>
      </c>
      <c r="R212" s="44">
        <f t="shared" ref="R212:R240" si="237">+T212-S212</f>
        <v>59.333333333333336</v>
      </c>
      <c r="S212" s="44">
        <f t="shared" ref="S212:S240" si="238">+T212/6</f>
        <v>11.866666666666667</v>
      </c>
      <c r="T212" s="65">
        <f t="shared" ref="T212:T271" si="239">ROUND(Q212*$T$10,2)</f>
        <v>71.2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80.48</v>
      </c>
      <c r="I213" s="44">
        <f t="shared" si="231"/>
        <v>20.12</v>
      </c>
      <c r="J213" s="44">
        <f>ROUND(0.441*0.95,2)</f>
        <v>0.42</v>
      </c>
      <c r="K213" s="43">
        <f t="shared" si="232"/>
        <v>42.25</v>
      </c>
      <c r="L213" s="44">
        <f t="shared" si="233"/>
        <v>9.2949999999999999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92.614909999999995</v>
      </c>
      <c r="P213" s="45">
        <f t="shared" si="160"/>
        <v>3.21</v>
      </c>
      <c r="Q213" s="44">
        <f t="shared" si="236"/>
        <v>95.824909999999988</v>
      </c>
      <c r="R213" s="44">
        <f t="shared" si="237"/>
        <v>95.824999999999989</v>
      </c>
      <c r="S213" s="44">
        <f t="shared" si="238"/>
        <v>19.164999999999999</v>
      </c>
      <c r="T213" s="65">
        <f t="shared" si="239"/>
        <v>114.99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80.48</v>
      </c>
      <c r="I214" s="44">
        <f t="shared" si="231"/>
        <v>20.12</v>
      </c>
      <c r="J214" s="44">
        <f>ROUND(0.708*0.95,2)</f>
        <v>0.67</v>
      </c>
      <c r="K214" s="43">
        <f t="shared" si="232"/>
        <v>67.400000000000006</v>
      </c>
      <c r="L214" s="44">
        <f t="shared" si="233"/>
        <v>14.828000000000001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147.74428500000002</v>
      </c>
      <c r="P214" s="45">
        <f t="shared" si="160"/>
        <v>5.13</v>
      </c>
      <c r="Q214" s="44">
        <f t="shared" si="236"/>
        <v>152.87428500000001</v>
      </c>
      <c r="R214" s="44">
        <f t="shared" si="237"/>
        <v>152.875</v>
      </c>
      <c r="S214" s="44">
        <f t="shared" si="238"/>
        <v>30.574999999999999</v>
      </c>
      <c r="T214" s="65">
        <f t="shared" si="239"/>
        <v>183.45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80.48</v>
      </c>
      <c r="I215" s="44">
        <f t="shared" si="231"/>
        <v>20.12</v>
      </c>
      <c r="J215" s="44">
        <f>ROUND(1.358*0.95,2)</f>
        <v>1.29</v>
      </c>
      <c r="K215" s="43">
        <f t="shared" si="232"/>
        <v>129.77000000000001</v>
      </c>
      <c r="L215" s="44">
        <f t="shared" si="233"/>
        <v>28.549400000000002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284.462695</v>
      </c>
      <c r="P215" s="45">
        <f t="shared" si="160"/>
        <v>9.8699999999999992</v>
      </c>
      <c r="Q215" s="44">
        <f t="shared" si="236"/>
        <v>294.332695</v>
      </c>
      <c r="R215" s="44">
        <f t="shared" si="237"/>
        <v>294.33333333333331</v>
      </c>
      <c r="S215" s="44">
        <f t="shared" si="238"/>
        <v>58.866666666666667</v>
      </c>
      <c r="T215" s="65">
        <f t="shared" si="239"/>
        <v>353.2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80.48</v>
      </c>
      <c r="I216" s="44">
        <f t="shared" si="231"/>
        <v>20.12</v>
      </c>
      <c r="J216" s="44">
        <f>ROUND(2.608*0.95,2)</f>
        <v>2.48</v>
      </c>
      <c r="K216" s="43">
        <f t="shared" si="232"/>
        <v>249.49</v>
      </c>
      <c r="L216" s="44">
        <f t="shared" si="233"/>
        <v>54.887800000000006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546.88584000000003</v>
      </c>
      <c r="P216" s="45">
        <f t="shared" si="160"/>
        <v>18.97</v>
      </c>
      <c r="Q216" s="44">
        <f t="shared" si="236"/>
        <v>565.85584000000006</v>
      </c>
      <c r="R216" s="44">
        <f t="shared" si="237"/>
        <v>565.85833333333335</v>
      </c>
      <c r="S216" s="44">
        <f t="shared" si="238"/>
        <v>113.17166666666667</v>
      </c>
      <c r="T216" s="65">
        <f t="shared" si="239"/>
        <v>679.03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80.48</v>
      </c>
      <c r="I217" s="44">
        <f t="shared" si="231"/>
        <v>20.12</v>
      </c>
      <c r="J217" s="44">
        <f>ROUND((2.608+0.9)*0.95,2)</f>
        <v>3.33</v>
      </c>
      <c r="K217" s="43">
        <f t="shared" si="232"/>
        <v>335</v>
      </c>
      <c r="L217" s="44">
        <f t="shared" si="233"/>
        <v>73.7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734.32571499999995</v>
      </c>
      <c r="P217" s="45">
        <f t="shared" si="160"/>
        <v>25.47</v>
      </c>
      <c r="Q217" s="44">
        <f t="shared" si="236"/>
        <v>759.79571499999997</v>
      </c>
      <c r="R217" s="44">
        <f t="shared" si="237"/>
        <v>759.79166666666663</v>
      </c>
      <c r="S217" s="44">
        <f t="shared" si="238"/>
        <v>151.95833333333334</v>
      </c>
      <c r="T217" s="65">
        <f t="shared" si="239"/>
        <v>911.75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80.48</v>
      </c>
      <c r="I218" s="44">
        <f t="shared" si="231"/>
        <v>20.12</v>
      </c>
      <c r="J218" s="44">
        <f>ROUND((3.508+0.9)*0.95,2)</f>
        <v>4.1900000000000004</v>
      </c>
      <c r="K218" s="43">
        <f t="shared" si="232"/>
        <v>421.51</v>
      </c>
      <c r="L218" s="44">
        <f t="shared" si="233"/>
        <v>92.732199999999992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923.96344499999998</v>
      </c>
      <c r="P218" s="45">
        <f t="shared" si="160"/>
        <v>32.049999999999997</v>
      </c>
      <c r="Q218" s="44">
        <f t="shared" si="236"/>
        <v>956.01344499999993</v>
      </c>
      <c r="R218" s="44">
        <f t="shared" si="237"/>
        <v>956.01666666666665</v>
      </c>
      <c r="S218" s="44">
        <f t="shared" si="238"/>
        <v>191.20333333333335</v>
      </c>
      <c r="T218" s="65">
        <f t="shared" si="239"/>
        <v>1147.22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80.48</v>
      </c>
      <c r="I219" s="44">
        <f t="shared" si="231"/>
        <v>20.12</v>
      </c>
      <c r="J219" s="44">
        <f>ROUND((4.408+0.9)*0.95,2)</f>
        <v>5.04</v>
      </c>
      <c r="K219" s="43">
        <f t="shared" si="232"/>
        <v>507.02</v>
      </c>
      <c r="L219" s="44">
        <f t="shared" si="233"/>
        <v>111.5444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1111.4033200000001</v>
      </c>
      <c r="P219" s="45">
        <f t="shared" si="160"/>
        <v>38.56</v>
      </c>
      <c r="Q219" s="44">
        <f t="shared" si="236"/>
        <v>1149.9633200000001</v>
      </c>
      <c r="R219" s="44">
        <f t="shared" si="237"/>
        <v>1149.9666666666667</v>
      </c>
      <c r="S219" s="44">
        <f t="shared" si="238"/>
        <v>229.99333333333334</v>
      </c>
      <c r="T219" s="65">
        <f t="shared" si="239"/>
        <v>1379.96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80.48</v>
      </c>
      <c r="I220" s="44">
        <f t="shared" si="231"/>
        <v>20.12</v>
      </c>
      <c r="J220" s="44">
        <f>ROUND((5.308+0.9)*0.95,2)</f>
        <v>5.9</v>
      </c>
      <c r="K220" s="43">
        <f t="shared" si="232"/>
        <v>593.54</v>
      </c>
      <c r="L220" s="44">
        <f t="shared" si="233"/>
        <v>130.5788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1301.0532499999999</v>
      </c>
      <c r="P220" s="45">
        <f t="shared" si="160"/>
        <v>45.14</v>
      </c>
      <c r="Q220" s="44">
        <f t="shared" si="236"/>
        <v>1346.19325</v>
      </c>
      <c r="R220" s="44">
        <f t="shared" si="237"/>
        <v>1346.1916666666666</v>
      </c>
      <c r="S220" s="44">
        <f t="shared" si="238"/>
        <v>269.23833333333334</v>
      </c>
      <c r="T220" s="65">
        <f t="shared" si="239"/>
        <v>1615.43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80.48</v>
      </c>
      <c r="I221" s="44">
        <f t="shared" si="231"/>
        <v>20.12</v>
      </c>
      <c r="J221" s="44">
        <f>ROUND((6.208+0.9)*0.95,2)</f>
        <v>6.75</v>
      </c>
      <c r="K221" s="43">
        <f t="shared" si="232"/>
        <v>679.05</v>
      </c>
      <c r="L221" s="44">
        <f t="shared" si="233"/>
        <v>149.39099999999999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1488.4931249999997</v>
      </c>
      <c r="P221" s="45">
        <f t="shared" si="160"/>
        <v>51.64</v>
      </c>
      <c r="Q221" s="44">
        <f t="shared" si="236"/>
        <v>1540.1331249999998</v>
      </c>
      <c r="R221" s="44">
        <f t="shared" si="237"/>
        <v>1540.1333333333334</v>
      </c>
      <c r="S221" s="44">
        <f t="shared" si="238"/>
        <v>308.0266666666667</v>
      </c>
      <c r="T221" s="65">
        <f t="shared" si="239"/>
        <v>1848.16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80.48</v>
      </c>
      <c r="I222" s="44">
        <f t="shared" si="231"/>
        <v>20.12</v>
      </c>
      <c r="J222" s="44">
        <f>ROUND(0.467*0.95,2)</f>
        <v>0.44</v>
      </c>
      <c r="K222" s="43">
        <f t="shared" si="232"/>
        <v>44.26</v>
      </c>
      <c r="L222" s="44">
        <f t="shared" si="233"/>
        <v>9.7371999999999996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97.022819999999996</v>
      </c>
      <c r="P222" s="45">
        <f t="shared" si="160"/>
        <v>3.37</v>
      </c>
      <c r="Q222" s="44">
        <f t="shared" si="236"/>
        <v>100.39282</v>
      </c>
      <c r="R222" s="44">
        <f t="shared" si="237"/>
        <v>100.39166666666667</v>
      </c>
      <c r="S222" s="44">
        <f t="shared" si="238"/>
        <v>20.078333333333333</v>
      </c>
      <c r="T222" s="65">
        <f t="shared" si="239"/>
        <v>120.47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76.709999999999994</v>
      </c>
      <c r="I223" s="44">
        <f t="shared" si="231"/>
        <v>19.18</v>
      </c>
      <c r="J223" s="44">
        <f>ROUND(1.065*0.95,2)</f>
        <v>1.01</v>
      </c>
      <c r="K223" s="43">
        <f t="shared" si="232"/>
        <v>96.85</v>
      </c>
      <c r="L223" s="44">
        <f t="shared" si="233"/>
        <v>21.306999999999999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216.92035499999997</v>
      </c>
      <c r="P223" s="45">
        <f t="shared" si="160"/>
        <v>7.73</v>
      </c>
      <c r="Q223" s="44">
        <f t="shared" si="236"/>
        <v>224.65035499999996</v>
      </c>
      <c r="R223" s="44">
        <f t="shared" si="237"/>
        <v>224.64999999999998</v>
      </c>
      <c r="S223" s="44">
        <f t="shared" si="238"/>
        <v>44.93</v>
      </c>
      <c r="T223" s="65">
        <f t="shared" si="239"/>
        <v>269.58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76.709999999999994</v>
      </c>
      <c r="I224" s="44">
        <f t="shared" si="231"/>
        <v>19.18</v>
      </c>
      <c r="J224" s="44">
        <f>ROUND(0.83*0.95,2)</f>
        <v>0.79</v>
      </c>
      <c r="K224" s="43">
        <f t="shared" si="232"/>
        <v>75.75</v>
      </c>
      <c r="L224" s="44">
        <f t="shared" si="233"/>
        <v>16.664999999999999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169.66554500000001</v>
      </c>
      <c r="P224" s="45">
        <f t="shared" si="160"/>
        <v>6.04</v>
      </c>
      <c r="Q224" s="44">
        <f t="shared" si="236"/>
        <v>175.705545</v>
      </c>
      <c r="R224" s="44">
        <f t="shared" si="237"/>
        <v>175.70833333333331</v>
      </c>
      <c r="S224" s="44">
        <f t="shared" si="238"/>
        <v>35.141666666666666</v>
      </c>
      <c r="T224" s="65">
        <f t="shared" si="239"/>
        <v>210.85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77.97</v>
      </c>
      <c r="I225" s="44">
        <f t="shared" si="231"/>
        <v>19.489999999999998</v>
      </c>
      <c r="J225" s="223">
        <f>ROUND((0.83+0.415)*0.95,2)</f>
        <v>1.18</v>
      </c>
      <c r="K225" s="43">
        <f t="shared" si="232"/>
        <v>115</v>
      </c>
      <c r="L225" s="44">
        <f t="shared" si="233"/>
        <v>25.3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255.68689000000001</v>
      </c>
      <c r="P225" s="45">
        <f t="shared" ref="P225:P271" si="240">ROUND(J225*$P$10,2)</f>
        <v>9.0299999999999994</v>
      </c>
      <c r="Q225" s="44">
        <f t="shared" si="236"/>
        <v>264.71688999999998</v>
      </c>
      <c r="R225" s="44">
        <f t="shared" si="237"/>
        <v>264.7166666666667</v>
      </c>
      <c r="S225" s="44">
        <f t="shared" si="238"/>
        <v>52.943333333333335</v>
      </c>
      <c r="T225" s="65">
        <f t="shared" si="239"/>
        <v>317.66000000000003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76.709999999999994</v>
      </c>
      <c r="I226" s="44">
        <f t="shared" si="231"/>
        <v>19.18</v>
      </c>
      <c r="J226" s="44">
        <f>ROUND(0.523*0.95,2)</f>
        <v>0.5</v>
      </c>
      <c r="K226" s="43">
        <f t="shared" si="232"/>
        <v>47.95</v>
      </c>
      <c r="L226" s="44">
        <f t="shared" si="233"/>
        <v>10.549000000000001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107.39175</v>
      </c>
      <c r="P226" s="45">
        <f t="shared" si="240"/>
        <v>3.83</v>
      </c>
      <c r="Q226" s="44">
        <f t="shared" si="236"/>
        <v>111.22175</v>
      </c>
      <c r="R226" s="44">
        <f t="shared" si="237"/>
        <v>111.22499999999999</v>
      </c>
      <c r="S226" s="44">
        <f t="shared" si="238"/>
        <v>22.245000000000001</v>
      </c>
      <c r="T226" s="65">
        <f t="shared" si="239"/>
        <v>133.47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76.709999999999994</v>
      </c>
      <c r="I227" s="44">
        <f t="shared" si="231"/>
        <v>19.18</v>
      </c>
      <c r="J227" s="44">
        <f>ROUND((0.523+1.138)*0.95,2)</f>
        <v>1.58</v>
      </c>
      <c r="K227" s="43">
        <f t="shared" si="232"/>
        <v>151.51</v>
      </c>
      <c r="L227" s="44">
        <f t="shared" si="233"/>
        <v>33.3322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339.34329000000002</v>
      </c>
      <c r="P227" s="45">
        <f t="shared" si="240"/>
        <v>12.09</v>
      </c>
      <c r="Q227" s="44">
        <f t="shared" si="236"/>
        <v>351.43329</v>
      </c>
      <c r="R227" s="44">
        <f t="shared" si="237"/>
        <v>351.43333333333334</v>
      </c>
      <c r="S227" s="44">
        <f t="shared" si="238"/>
        <v>70.286666666666676</v>
      </c>
      <c r="T227" s="65">
        <f t="shared" si="239"/>
        <v>421.72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76.709999999999994</v>
      </c>
      <c r="I228" s="44">
        <f t="shared" si="231"/>
        <v>19.18</v>
      </c>
      <c r="J228" s="44">
        <f>ROUND(0.668*0.95,2)</f>
        <v>0.63</v>
      </c>
      <c r="K228" s="43">
        <f t="shared" si="232"/>
        <v>60.41</v>
      </c>
      <c r="L228" s="44">
        <f t="shared" si="233"/>
        <v>13.290199999999999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135.30506500000001</v>
      </c>
      <c r="P228" s="45">
        <f t="shared" si="240"/>
        <v>4.82</v>
      </c>
      <c r="Q228" s="44">
        <f t="shared" si="236"/>
        <v>140.12506500000001</v>
      </c>
      <c r="R228" s="44">
        <f t="shared" si="237"/>
        <v>140.125</v>
      </c>
      <c r="S228" s="44">
        <f t="shared" si="238"/>
        <v>28.025000000000002</v>
      </c>
      <c r="T228" s="65">
        <f t="shared" si="239"/>
        <v>168.15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76.709999999999994</v>
      </c>
      <c r="I229" s="44">
        <f t="shared" si="231"/>
        <v>19.18</v>
      </c>
      <c r="J229" s="44">
        <f>ROUND(1.18*0.95,2)</f>
        <v>1.1200000000000001</v>
      </c>
      <c r="K229" s="43">
        <f t="shared" si="232"/>
        <v>107.4</v>
      </c>
      <c r="L229" s="44">
        <f t="shared" si="233"/>
        <v>23.628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240.54776000000001</v>
      </c>
      <c r="P229" s="45">
        <f t="shared" si="240"/>
        <v>8.57</v>
      </c>
      <c r="Q229" s="44">
        <f t="shared" si="236"/>
        <v>249.11776</v>
      </c>
      <c r="R229" s="44">
        <f t="shared" si="237"/>
        <v>249.11666666666667</v>
      </c>
      <c r="S229" s="44">
        <f t="shared" si="238"/>
        <v>49.823333333333331</v>
      </c>
      <c r="T229" s="65">
        <f t="shared" si="239"/>
        <v>298.94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76.709999999999994</v>
      </c>
      <c r="I230" s="44">
        <f t="shared" si="231"/>
        <v>19.18</v>
      </c>
      <c r="J230" s="44">
        <f>ROUND(0.333*0.95,2)</f>
        <v>0.32</v>
      </c>
      <c r="K230" s="43">
        <f t="shared" si="232"/>
        <v>30.68</v>
      </c>
      <c r="L230" s="44">
        <f t="shared" si="233"/>
        <v>6.7496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68.720959999999991</v>
      </c>
      <c r="P230" s="45">
        <f t="shared" si="240"/>
        <v>2.4500000000000002</v>
      </c>
      <c r="Q230" s="44">
        <f t="shared" si="236"/>
        <v>71.170959999999994</v>
      </c>
      <c r="R230" s="44">
        <f t="shared" si="237"/>
        <v>71.174999999999997</v>
      </c>
      <c r="S230" s="44">
        <f t="shared" si="238"/>
        <v>14.234999999999999</v>
      </c>
      <c r="T230" s="65">
        <f t="shared" si="239"/>
        <v>85.41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76.709999999999994</v>
      </c>
      <c r="I231" s="44">
        <f t="shared" si="231"/>
        <v>19.18</v>
      </c>
      <c r="J231" s="44">
        <f>ROUND(2.18*0.95,2)</f>
        <v>2.0699999999999998</v>
      </c>
      <c r="K231" s="43">
        <f t="shared" si="232"/>
        <v>198.49</v>
      </c>
      <c r="L231" s="44">
        <f t="shared" si="233"/>
        <v>43.6678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444.57378499999999</v>
      </c>
      <c r="P231" s="45">
        <f t="shared" si="240"/>
        <v>15.84</v>
      </c>
      <c r="Q231" s="44">
        <f t="shared" si="236"/>
        <v>460.41378499999996</v>
      </c>
      <c r="R231" s="44">
        <f t="shared" si="237"/>
        <v>460.41666666666669</v>
      </c>
      <c r="S231" s="44">
        <f t="shared" si="238"/>
        <v>92.083333333333329</v>
      </c>
      <c r="T231" s="65">
        <f t="shared" si="239"/>
        <v>552.5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76.709999999999994</v>
      </c>
      <c r="I232" s="44">
        <f t="shared" si="231"/>
        <v>19.18</v>
      </c>
      <c r="J232" s="44">
        <f>ROUND(0.833*0.95,2)</f>
        <v>0.79</v>
      </c>
      <c r="K232" s="43">
        <f t="shared" si="232"/>
        <v>75.75</v>
      </c>
      <c r="L232" s="44">
        <f t="shared" si="233"/>
        <v>16.664999999999999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169.66554500000001</v>
      </c>
      <c r="P232" s="45">
        <f t="shared" si="240"/>
        <v>6.04</v>
      </c>
      <c r="Q232" s="44">
        <f t="shared" si="236"/>
        <v>175.705545</v>
      </c>
      <c r="R232" s="44">
        <f t="shared" si="237"/>
        <v>175.70833333333331</v>
      </c>
      <c r="S232" s="44">
        <f t="shared" si="238"/>
        <v>35.141666666666666</v>
      </c>
      <c r="T232" s="65">
        <f t="shared" si="239"/>
        <v>210.85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76.709999999999994</v>
      </c>
      <c r="I233" s="44">
        <f t="shared" si="231"/>
        <v>19.18</v>
      </c>
      <c r="J233" s="44">
        <f>ROUND(0.13*0.95,2)</f>
        <v>0.12</v>
      </c>
      <c r="K233" s="43">
        <f t="shared" si="232"/>
        <v>11.51</v>
      </c>
      <c r="L233" s="44">
        <f t="shared" si="233"/>
        <v>2.5322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25.77646</v>
      </c>
      <c r="P233" s="45">
        <f t="shared" si="240"/>
        <v>0.92</v>
      </c>
      <c r="Q233" s="44">
        <f t="shared" si="236"/>
        <v>26.696460000000002</v>
      </c>
      <c r="R233" s="44">
        <f t="shared" si="237"/>
        <v>26.7</v>
      </c>
      <c r="S233" s="44">
        <f t="shared" si="238"/>
        <v>5.34</v>
      </c>
      <c r="T233" s="65">
        <f t="shared" si="239"/>
        <v>32.04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76.709999999999994</v>
      </c>
      <c r="I234" s="44">
        <f t="shared" si="231"/>
        <v>19.18</v>
      </c>
      <c r="J234" s="44">
        <f>ROUND(0.05*0.95,2)</f>
        <v>0.05</v>
      </c>
      <c r="K234" s="43">
        <f t="shared" si="232"/>
        <v>4.79</v>
      </c>
      <c r="L234" s="44">
        <f t="shared" si="233"/>
        <v>1.0538000000000001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10.733074999999999</v>
      </c>
      <c r="P234" s="45">
        <f t="shared" si="240"/>
        <v>0.38</v>
      </c>
      <c r="Q234" s="44">
        <f t="shared" si="236"/>
        <v>11.113075</v>
      </c>
      <c r="R234" s="44">
        <f t="shared" si="237"/>
        <v>11.116666666666667</v>
      </c>
      <c r="S234" s="44">
        <f t="shared" si="238"/>
        <v>2.2233333333333332</v>
      </c>
      <c r="T234" s="65">
        <f t="shared" si="239"/>
        <v>13.34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72.94</v>
      </c>
      <c r="I235" s="44">
        <f t="shared" si="231"/>
        <v>18.239999999999998</v>
      </c>
      <c r="J235" s="44">
        <f>ROUND(0.45*0.95,2)</f>
        <v>0.43</v>
      </c>
      <c r="K235" s="43">
        <f t="shared" si="232"/>
        <v>39.21</v>
      </c>
      <c r="L235" s="44">
        <f t="shared" si="233"/>
        <v>8.6262000000000008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89.883965000000003</v>
      </c>
      <c r="P235" s="45">
        <f t="shared" si="240"/>
        <v>3.29</v>
      </c>
      <c r="Q235" s="44">
        <f t="shared" si="236"/>
        <v>93.17396500000001</v>
      </c>
      <c r="R235" s="44">
        <f t="shared" si="237"/>
        <v>93.174999999999997</v>
      </c>
      <c r="S235" s="44">
        <f t="shared" si="238"/>
        <v>18.635000000000002</v>
      </c>
      <c r="T235" s="65">
        <f t="shared" si="239"/>
        <v>111.81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72.94</v>
      </c>
      <c r="I236" s="44">
        <f t="shared" si="231"/>
        <v>18.239999999999998</v>
      </c>
      <c r="J236" s="44">
        <f>ROUND(0.54*0.95,2)</f>
        <v>0.51</v>
      </c>
      <c r="K236" s="43">
        <f t="shared" si="232"/>
        <v>46.5</v>
      </c>
      <c r="L236" s="44">
        <f t="shared" si="233"/>
        <v>10.23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106.600605</v>
      </c>
      <c r="P236" s="45">
        <f t="shared" si="240"/>
        <v>3.9</v>
      </c>
      <c r="Q236" s="44">
        <f t="shared" si="236"/>
        <v>110.50060500000001</v>
      </c>
      <c r="R236" s="44">
        <f t="shared" si="237"/>
        <v>110.5</v>
      </c>
      <c r="S236" s="44">
        <f t="shared" si="238"/>
        <v>22.099999999999998</v>
      </c>
      <c r="T236" s="65">
        <f t="shared" si="239"/>
        <v>132.6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76.709999999999994</v>
      </c>
      <c r="I237" s="44">
        <f t="shared" si="231"/>
        <v>19.18</v>
      </c>
      <c r="J237" s="44">
        <f>ROUND(0.26*0.95,2)</f>
        <v>0.25</v>
      </c>
      <c r="K237" s="43">
        <f t="shared" si="232"/>
        <v>23.97</v>
      </c>
      <c r="L237" s="44">
        <f t="shared" si="233"/>
        <v>5.2733999999999996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53.689774999999997</v>
      </c>
      <c r="P237" s="45">
        <f t="shared" si="240"/>
        <v>1.91</v>
      </c>
      <c r="Q237" s="44">
        <f t="shared" si="236"/>
        <v>55.599774999999994</v>
      </c>
      <c r="R237" s="44">
        <f t="shared" si="237"/>
        <v>55.6</v>
      </c>
      <c r="S237" s="44">
        <f t="shared" si="238"/>
        <v>11.12</v>
      </c>
      <c r="T237" s="65">
        <f t="shared" si="239"/>
        <v>66.72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76.709999999999994</v>
      </c>
      <c r="I238" s="44">
        <f t="shared" si="231"/>
        <v>19.18</v>
      </c>
      <c r="J238" s="44">
        <f>ROUND(0.16*0.95,2)</f>
        <v>0.15</v>
      </c>
      <c r="K238" s="43">
        <f t="shared" si="232"/>
        <v>14.38</v>
      </c>
      <c r="L238" s="44">
        <f t="shared" si="233"/>
        <v>3.1636000000000002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32.211424999999998</v>
      </c>
      <c r="P238" s="45">
        <f t="shared" si="240"/>
        <v>1.1499999999999999</v>
      </c>
      <c r="Q238" s="44">
        <f t="shared" si="236"/>
        <v>33.361424999999997</v>
      </c>
      <c r="R238" s="44">
        <f t="shared" si="237"/>
        <v>33.358333333333334</v>
      </c>
      <c r="S238" s="44">
        <f t="shared" si="238"/>
        <v>6.6716666666666669</v>
      </c>
      <c r="T238" s="65">
        <f t="shared" si="239"/>
        <v>40.03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76.709999999999994</v>
      </c>
      <c r="I239" s="44">
        <f t="shared" si="231"/>
        <v>19.18</v>
      </c>
      <c r="J239" s="44">
        <f>ROUND(0.13*0.95,2)</f>
        <v>0.12</v>
      </c>
      <c r="K239" s="43">
        <f t="shared" si="232"/>
        <v>11.51</v>
      </c>
      <c r="L239" s="44">
        <f t="shared" si="233"/>
        <v>2.5322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25.77646</v>
      </c>
      <c r="P239" s="45">
        <f t="shared" si="240"/>
        <v>0.92</v>
      </c>
      <c r="Q239" s="44">
        <f t="shared" si="236"/>
        <v>26.696460000000002</v>
      </c>
      <c r="R239" s="44">
        <f t="shared" si="237"/>
        <v>26.7</v>
      </c>
      <c r="S239" s="44">
        <f t="shared" si="238"/>
        <v>5.34</v>
      </c>
      <c r="T239" s="65">
        <f t="shared" si="239"/>
        <v>32.04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76.709999999999994</v>
      </c>
      <c r="I240" s="44">
        <f t="shared" si="231"/>
        <v>19.18</v>
      </c>
      <c r="J240" s="44">
        <f>ROUND(0.17*0.95,2)</f>
        <v>0.16</v>
      </c>
      <c r="K240" s="43">
        <f t="shared" si="232"/>
        <v>15.34</v>
      </c>
      <c r="L240" s="44">
        <f t="shared" si="233"/>
        <v>3.3748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34.360479999999995</v>
      </c>
      <c r="P240" s="45">
        <f t="shared" si="240"/>
        <v>1.22</v>
      </c>
      <c r="Q240" s="44">
        <f t="shared" si="236"/>
        <v>35.580479999999994</v>
      </c>
      <c r="R240" s="44">
        <f t="shared" si="237"/>
        <v>35.583333333333336</v>
      </c>
      <c r="S240" s="44">
        <f t="shared" si="238"/>
        <v>7.1166666666666671</v>
      </c>
      <c r="T240" s="65">
        <f t="shared" si="239"/>
        <v>42.7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76.709999999999994</v>
      </c>
      <c r="I242" s="44">
        <f>ROUND(H242*$I$10,2)</f>
        <v>19.18</v>
      </c>
      <c r="J242" s="44">
        <f>ROUND(0.31*0.95,2)</f>
        <v>0.28999999999999998</v>
      </c>
      <c r="K242" s="43">
        <f>ROUND((H242+I242)*J242,2)</f>
        <v>27.81</v>
      </c>
      <c r="L242" s="44">
        <f t="shared" si="233"/>
        <v>6.1181999999999999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62.285995</v>
      </c>
      <c r="P242" s="45">
        <f t="shared" si="240"/>
        <v>2.2200000000000002</v>
      </c>
      <c r="Q242" s="44">
        <f>SUM(O242+P242)</f>
        <v>64.505994999999999</v>
      </c>
      <c r="R242" s="44">
        <f t="shared" ref="R242:R244" si="247">+T242-S242</f>
        <v>64.508333333333326</v>
      </c>
      <c r="S242" s="44">
        <f t="shared" ref="S242:S244" si="248">+T242/6</f>
        <v>12.901666666666666</v>
      </c>
      <c r="T242" s="65">
        <f t="shared" si="239"/>
        <v>77.41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76.709999999999994</v>
      </c>
      <c r="I243" s="44">
        <f>ROUND(H243*$I$10,2)</f>
        <v>19.18</v>
      </c>
      <c r="J243" s="44">
        <f>ROUND(0.25*0.95,2)</f>
        <v>0.24</v>
      </c>
      <c r="K243" s="43">
        <f>ROUND((H243+I243)*J243,2)</f>
        <v>23.01</v>
      </c>
      <c r="L243" s="44">
        <f t="shared" si="233"/>
        <v>5.0622000000000007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51.54072</v>
      </c>
      <c r="P243" s="45">
        <f t="shared" si="240"/>
        <v>1.84</v>
      </c>
      <c r="Q243" s="44">
        <f>SUM(O243+P243)</f>
        <v>53.380720000000004</v>
      </c>
      <c r="R243" s="44">
        <f t="shared" si="247"/>
        <v>53.383333333333333</v>
      </c>
      <c r="S243" s="44">
        <f t="shared" si="248"/>
        <v>10.676666666666668</v>
      </c>
      <c r="T243" s="65">
        <f t="shared" si="239"/>
        <v>64.06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76.709999999999994</v>
      </c>
      <c r="I244" s="44">
        <f>ROUND(H244*$I$10,2)</f>
        <v>19.18</v>
      </c>
      <c r="J244" s="44">
        <f>ROUND(0.07*0.95,2)</f>
        <v>7.0000000000000007E-2</v>
      </c>
      <c r="K244" s="43">
        <f>ROUND((H244+I244)*J244,2)</f>
        <v>6.71</v>
      </c>
      <c r="L244" s="44">
        <f t="shared" si="233"/>
        <v>1.4762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15.031184999999999</v>
      </c>
      <c r="P244" s="45">
        <f t="shared" si="240"/>
        <v>0.54</v>
      </c>
      <c r="Q244" s="44">
        <f>SUM(O244+P244)</f>
        <v>15.571185</v>
      </c>
      <c r="R244" s="44">
        <f t="shared" si="247"/>
        <v>15.575000000000001</v>
      </c>
      <c r="S244" s="44">
        <f t="shared" si="248"/>
        <v>3.1150000000000002</v>
      </c>
      <c r="T244" s="65">
        <f t="shared" si="239"/>
        <v>18.690000000000001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76.709999999999994</v>
      </c>
      <c r="I246" s="44">
        <f t="shared" ref="I246:I251" si="249">ROUND(H246*$I$10,2)</f>
        <v>19.18</v>
      </c>
      <c r="J246" s="44">
        <f>ROUND(2.713*0.95,2)</f>
        <v>2.58</v>
      </c>
      <c r="K246" s="43">
        <f t="shared" ref="K246:K251" si="250">ROUND((H246+I246)*J246,2)</f>
        <v>247.4</v>
      </c>
      <c r="L246" s="44">
        <f t="shared" ref="L246:L271" si="251">(K246*$L$10)</f>
        <v>54.428000000000004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554.11459000000002</v>
      </c>
      <c r="P246" s="45">
        <f t="shared" si="240"/>
        <v>19.739999999999998</v>
      </c>
      <c r="Q246" s="44">
        <f t="shared" ref="Q246:Q251" si="254">SUM(O246+P246)</f>
        <v>573.85459000000003</v>
      </c>
      <c r="R246" s="44">
        <f t="shared" ref="R246:R251" si="255">+T246-S246</f>
        <v>573.85833333333335</v>
      </c>
      <c r="S246" s="44">
        <f t="shared" ref="S246:S251" si="256">+T246/6</f>
        <v>114.77166666666666</v>
      </c>
      <c r="T246" s="65">
        <f t="shared" si="239"/>
        <v>688.63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75.45</v>
      </c>
      <c r="I247" s="44">
        <f t="shared" si="249"/>
        <v>18.86</v>
      </c>
      <c r="J247" s="44">
        <f>ROUND((2.713+1.357)*0.95,2)</f>
        <v>3.87</v>
      </c>
      <c r="K247" s="43">
        <f t="shared" si="250"/>
        <v>364.98</v>
      </c>
      <c r="L247" s="44">
        <f t="shared" si="251"/>
        <v>80.295600000000007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823.70548500000007</v>
      </c>
      <c r="P247" s="45">
        <f t="shared" si="240"/>
        <v>29.61</v>
      </c>
      <c r="Q247" s="44">
        <f t="shared" si="254"/>
        <v>853.31548500000008</v>
      </c>
      <c r="R247" s="44">
        <f t="shared" si="255"/>
        <v>853.31666666666672</v>
      </c>
      <c r="S247" s="44">
        <f t="shared" si="256"/>
        <v>170.66333333333333</v>
      </c>
      <c r="T247" s="65">
        <f t="shared" si="239"/>
        <v>1023.98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85.51</v>
      </c>
      <c r="I248" s="44">
        <f t="shared" si="249"/>
        <v>21.38</v>
      </c>
      <c r="J248" s="44">
        <f>ROUND(2.992*0.95,2)</f>
        <v>2.84</v>
      </c>
      <c r="K248" s="43">
        <f t="shared" si="250"/>
        <v>303.57</v>
      </c>
      <c r="L248" s="44">
        <f t="shared" si="251"/>
        <v>66.785399999999996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648.06621999999993</v>
      </c>
      <c r="P248" s="45">
        <f t="shared" si="240"/>
        <v>21.73</v>
      </c>
      <c r="Q248" s="44">
        <f t="shared" si="254"/>
        <v>669.79621999999995</v>
      </c>
      <c r="R248" s="44">
        <f t="shared" si="255"/>
        <v>669.8</v>
      </c>
      <c r="S248" s="44">
        <f t="shared" si="256"/>
        <v>133.96</v>
      </c>
      <c r="T248" s="65">
        <f t="shared" si="239"/>
        <v>803.76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77.97</v>
      </c>
      <c r="I249" s="44">
        <f t="shared" si="249"/>
        <v>19.489999999999998</v>
      </c>
      <c r="J249" s="44">
        <f>ROUND((2.992+1.496)*0.95,2)</f>
        <v>4.26</v>
      </c>
      <c r="K249" s="43">
        <f t="shared" si="250"/>
        <v>415.18</v>
      </c>
      <c r="L249" s="44">
        <f t="shared" si="251"/>
        <v>91.339600000000004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923.08582999999999</v>
      </c>
      <c r="P249" s="45">
        <f t="shared" si="240"/>
        <v>32.590000000000003</v>
      </c>
      <c r="Q249" s="44">
        <f t="shared" si="254"/>
        <v>955.67583000000002</v>
      </c>
      <c r="R249" s="44">
        <f t="shared" si="255"/>
        <v>955.67499999999995</v>
      </c>
      <c r="S249" s="44">
        <f t="shared" si="256"/>
        <v>191.13499999999999</v>
      </c>
      <c r="T249" s="65">
        <f t="shared" si="239"/>
        <v>1146.81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72.94</v>
      </c>
      <c r="I250" s="44">
        <f t="shared" si="249"/>
        <v>18.239999999999998</v>
      </c>
      <c r="J250" s="44">
        <f>ROUND(0.575*0.95,2)</f>
        <v>0.55000000000000004</v>
      </c>
      <c r="K250" s="43">
        <f t="shared" si="250"/>
        <v>50.15</v>
      </c>
      <c r="L250" s="44">
        <f t="shared" si="251"/>
        <v>11.032999999999999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114.965025</v>
      </c>
      <c r="P250" s="45">
        <f t="shared" si="240"/>
        <v>4.21</v>
      </c>
      <c r="Q250" s="44">
        <f t="shared" si="254"/>
        <v>119.17502499999999</v>
      </c>
      <c r="R250" s="44">
        <f t="shared" si="255"/>
        <v>119.175</v>
      </c>
      <c r="S250" s="44">
        <f t="shared" si="256"/>
        <v>23.834999999999997</v>
      </c>
      <c r="T250" s="65">
        <f t="shared" si="239"/>
        <v>143.01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75.45</v>
      </c>
      <c r="I251" s="44">
        <f t="shared" si="249"/>
        <v>18.86</v>
      </c>
      <c r="J251" s="44">
        <f>ROUND(1.955*0.95,2)</f>
        <v>1.86</v>
      </c>
      <c r="K251" s="43">
        <f t="shared" si="250"/>
        <v>175.42</v>
      </c>
      <c r="L251" s="44">
        <f t="shared" si="251"/>
        <v>38.592399999999998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395.89342999999997</v>
      </c>
      <c r="P251" s="45">
        <f t="shared" si="240"/>
        <v>14.23</v>
      </c>
      <c r="Q251" s="44">
        <f t="shared" si="254"/>
        <v>410.12342999999998</v>
      </c>
      <c r="R251" s="44">
        <f t="shared" si="255"/>
        <v>410.125</v>
      </c>
      <c r="S251" s="44">
        <f t="shared" si="256"/>
        <v>82.024999999999991</v>
      </c>
      <c r="T251" s="65">
        <f t="shared" si="239"/>
        <v>492.15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85.51</v>
      </c>
      <c r="I253" s="44">
        <f t="shared" ref="I253:I256" si="257">ROUND(H253*$I$10,2)</f>
        <v>21.38</v>
      </c>
      <c r="J253" s="44">
        <f>ROUND(4.932*0.95,2)</f>
        <v>4.6900000000000004</v>
      </c>
      <c r="K253" s="43">
        <f t="shared" ref="K253:K256" si="258">ROUND((H253+I253)*J253,2)</f>
        <v>501.31</v>
      </c>
      <c r="L253" s="44">
        <f t="shared" si="251"/>
        <v>110.2882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1070.2121950000001</v>
      </c>
      <c r="P253" s="45">
        <f t="shared" si="240"/>
        <v>35.880000000000003</v>
      </c>
      <c r="Q253" s="44">
        <f t="shared" ref="Q253:Q256" si="261">SUM(O253+P253)</f>
        <v>1106.0921950000002</v>
      </c>
      <c r="R253" s="44">
        <f t="shared" ref="R253:R256" si="262">+T253-S253</f>
        <v>1106.0916666666667</v>
      </c>
      <c r="S253" s="44">
        <f t="shared" ref="S253:S256" si="263">+T253/6</f>
        <v>221.21833333333333</v>
      </c>
      <c r="T253" s="65">
        <f t="shared" si="239"/>
        <v>1327.31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85.51</v>
      </c>
      <c r="I254" s="44">
        <f t="shared" si="257"/>
        <v>21.38</v>
      </c>
      <c r="J254" s="44">
        <f>ROUND(3.533*0.95,2)</f>
        <v>3.36</v>
      </c>
      <c r="K254" s="43">
        <f t="shared" si="258"/>
        <v>359.15</v>
      </c>
      <c r="L254" s="44">
        <f t="shared" si="251"/>
        <v>79.012999999999991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766.72227999999984</v>
      </c>
      <c r="P254" s="45">
        <f t="shared" si="240"/>
        <v>25.7</v>
      </c>
      <c r="Q254" s="44">
        <f t="shared" si="261"/>
        <v>792.42227999999989</v>
      </c>
      <c r="R254" s="44">
        <f t="shared" si="262"/>
        <v>792.42499999999995</v>
      </c>
      <c r="S254" s="44">
        <f t="shared" si="263"/>
        <v>158.48499999999999</v>
      </c>
      <c r="T254" s="65">
        <f t="shared" si="239"/>
        <v>950.91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85.51</v>
      </c>
      <c r="I255" s="44">
        <f t="shared" si="257"/>
        <v>21.38</v>
      </c>
      <c r="J255" s="44">
        <f>ROUND(0.417*0.95,2)</f>
        <v>0.4</v>
      </c>
      <c r="K255" s="43">
        <f t="shared" si="258"/>
        <v>42.76</v>
      </c>
      <c r="L255" s="44">
        <f t="shared" si="251"/>
        <v>9.4071999999999996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91.281399999999991</v>
      </c>
      <c r="P255" s="45">
        <f t="shared" si="240"/>
        <v>3.06</v>
      </c>
      <c r="Q255" s="44">
        <f t="shared" si="261"/>
        <v>94.341399999999993</v>
      </c>
      <c r="R255" s="44">
        <f t="shared" si="262"/>
        <v>94.341666666666669</v>
      </c>
      <c r="S255" s="44">
        <f t="shared" si="263"/>
        <v>18.868333333333332</v>
      </c>
      <c r="T255" s="65">
        <f t="shared" si="239"/>
        <v>113.21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85.51</v>
      </c>
      <c r="I256" s="44">
        <f t="shared" si="257"/>
        <v>21.38</v>
      </c>
      <c r="J256" s="44">
        <f>ROUND(1.59*0.95,2)</f>
        <v>1.51</v>
      </c>
      <c r="K256" s="43">
        <f t="shared" si="258"/>
        <v>161.4</v>
      </c>
      <c r="L256" s="44">
        <f t="shared" si="251"/>
        <v>35.508000000000003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344.56410499999998</v>
      </c>
      <c r="P256" s="45">
        <f t="shared" si="240"/>
        <v>11.55</v>
      </c>
      <c r="Q256" s="44">
        <f t="shared" si="261"/>
        <v>356.114105</v>
      </c>
      <c r="R256" s="44">
        <f t="shared" si="262"/>
        <v>356.11666666666667</v>
      </c>
      <c r="S256" s="44">
        <f t="shared" si="263"/>
        <v>71.223333333333329</v>
      </c>
      <c r="T256" s="65">
        <f t="shared" si="239"/>
        <v>427.34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85.51</v>
      </c>
      <c r="I258" s="44">
        <f t="shared" ref="I258:I271" si="266">ROUND(H258*$I$10,2)</f>
        <v>21.38</v>
      </c>
      <c r="J258" s="44">
        <f>ROUND(3.165*0.95,2)</f>
        <v>3.01</v>
      </c>
      <c r="K258" s="43">
        <f t="shared" ref="K258:K271" si="267">ROUND((H258+I258)*J258,2)</f>
        <v>321.74</v>
      </c>
      <c r="L258" s="44">
        <f t="shared" si="251"/>
        <v>70.782800000000009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686.85715500000003</v>
      </c>
      <c r="P258" s="45">
        <f t="shared" si="240"/>
        <v>23.03</v>
      </c>
      <c r="Q258" s="44">
        <f t="shared" ref="Q258:Q271" si="270">SUM(O258+P258)</f>
        <v>709.88715500000001</v>
      </c>
      <c r="R258" s="44">
        <f t="shared" ref="R258:R271" si="271">+T258-S258</f>
        <v>709.88333333333333</v>
      </c>
      <c r="S258" s="44">
        <f t="shared" ref="S258:S271" si="272">+T258/6</f>
        <v>141.97666666666666</v>
      </c>
      <c r="T258" s="65">
        <f t="shared" si="239"/>
        <v>851.86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85.51</v>
      </c>
      <c r="I259" s="44">
        <f t="shared" si="266"/>
        <v>21.38</v>
      </c>
      <c r="J259" s="44">
        <f>ROUND(4.5*0.95,2)</f>
        <v>4.28</v>
      </c>
      <c r="K259" s="43">
        <f t="shared" si="267"/>
        <v>457.49</v>
      </c>
      <c r="L259" s="44">
        <f t="shared" si="251"/>
        <v>100.6478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976.65973999999994</v>
      </c>
      <c r="P259" s="45">
        <f t="shared" si="240"/>
        <v>32.74</v>
      </c>
      <c r="Q259" s="44">
        <f t="shared" si="270"/>
        <v>1009.39974</v>
      </c>
      <c r="R259" s="44">
        <f t="shared" si="271"/>
        <v>1009.4</v>
      </c>
      <c r="S259" s="44">
        <f t="shared" si="272"/>
        <v>201.88</v>
      </c>
      <c r="T259" s="65">
        <f t="shared" si="239"/>
        <v>1211.28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85.51</v>
      </c>
      <c r="I260" s="44">
        <f t="shared" si="266"/>
        <v>21.38</v>
      </c>
      <c r="J260" s="44">
        <f>ROUND(0.5*0.95,2)</f>
        <v>0.48</v>
      </c>
      <c r="K260" s="43">
        <f t="shared" si="267"/>
        <v>51.31</v>
      </c>
      <c r="L260" s="44">
        <f t="shared" si="251"/>
        <v>11.2882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109.53524</v>
      </c>
      <c r="P260" s="45">
        <f t="shared" si="240"/>
        <v>3.67</v>
      </c>
      <c r="Q260" s="44">
        <f t="shared" si="270"/>
        <v>113.20524</v>
      </c>
      <c r="R260" s="44">
        <f t="shared" si="271"/>
        <v>113.20833333333333</v>
      </c>
      <c r="S260" s="44">
        <f t="shared" si="272"/>
        <v>22.641666666666666</v>
      </c>
      <c r="T260" s="65">
        <f t="shared" si="239"/>
        <v>135.85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80.48</v>
      </c>
      <c r="I261" s="44">
        <f t="shared" si="266"/>
        <v>20.12</v>
      </c>
      <c r="J261" s="44">
        <f>ROUND(1.807*0.95,2)</f>
        <v>1.72</v>
      </c>
      <c r="K261" s="43">
        <f t="shared" si="267"/>
        <v>173.03</v>
      </c>
      <c r="L261" s="44">
        <f t="shared" si="251"/>
        <v>38.066600000000001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379.28766000000002</v>
      </c>
      <c r="P261" s="45">
        <f t="shared" si="240"/>
        <v>13.16</v>
      </c>
      <c r="Q261" s="44">
        <f t="shared" si="270"/>
        <v>392.44766000000004</v>
      </c>
      <c r="R261" s="44">
        <f t="shared" si="271"/>
        <v>392.45</v>
      </c>
      <c r="S261" s="44">
        <f t="shared" si="272"/>
        <v>78.489999999999995</v>
      </c>
      <c r="T261" s="65">
        <f t="shared" si="239"/>
        <v>470.94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80.48</v>
      </c>
      <c r="I262" s="44">
        <f t="shared" si="266"/>
        <v>20.12</v>
      </c>
      <c r="J262" s="44">
        <f>ROUND(7.907*0.95,2)</f>
        <v>7.51</v>
      </c>
      <c r="K262" s="43">
        <f t="shared" si="267"/>
        <v>755.51</v>
      </c>
      <c r="L262" s="44">
        <f t="shared" si="251"/>
        <v>166.2122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1656.0913049999997</v>
      </c>
      <c r="P262" s="45">
        <f t="shared" si="240"/>
        <v>57.45</v>
      </c>
      <c r="Q262" s="44">
        <f t="shared" si="270"/>
        <v>1713.5413049999997</v>
      </c>
      <c r="R262" s="44">
        <f t="shared" si="271"/>
        <v>1713.5416666666667</v>
      </c>
      <c r="S262" s="44">
        <f t="shared" si="272"/>
        <v>342.70833333333331</v>
      </c>
      <c r="T262" s="65">
        <f t="shared" si="239"/>
        <v>2056.25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80.48</v>
      </c>
      <c r="I263" s="44">
        <f t="shared" si="266"/>
        <v>20.12</v>
      </c>
      <c r="J263" s="44">
        <f>ROUND((1)*0.95,2)</f>
        <v>0.95</v>
      </c>
      <c r="K263" s="43">
        <f t="shared" si="267"/>
        <v>95.57</v>
      </c>
      <c r="L263" s="44">
        <f t="shared" si="251"/>
        <v>21.025399999999998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209.49162499999997</v>
      </c>
      <c r="P263" s="45">
        <f t="shared" si="240"/>
        <v>7.27</v>
      </c>
      <c r="Q263" s="44">
        <f t="shared" si="270"/>
        <v>216.76162499999998</v>
      </c>
      <c r="R263" s="44">
        <f t="shared" si="271"/>
        <v>216.75833333333335</v>
      </c>
      <c r="S263" s="44">
        <f t="shared" si="272"/>
        <v>43.351666666666667</v>
      </c>
      <c r="T263" s="65">
        <f t="shared" si="239"/>
        <v>260.11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80.48</v>
      </c>
      <c r="I264" s="44">
        <f t="shared" si="266"/>
        <v>20.12</v>
      </c>
      <c r="J264" s="44">
        <f>ROUND(1.917*0.95,2)</f>
        <v>1.82</v>
      </c>
      <c r="K264" s="43">
        <f t="shared" si="267"/>
        <v>183.09</v>
      </c>
      <c r="L264" s="44">
        <f t="shared" si="251"/>
        <v>40.279800000000002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401.33940999999999</v>
      </c>
      <c r="P264" s="45">
        <f t="shared" si="240"/>
        <v>13.92</v>
      </c>
      <c r="Q264" s="44">
        <f t="shared" si="270"/>
        <v>415.25941</v>
      </c>
      <c r="R264" s="44">
        <f t="shared" si="271"/>
        <v>415.25833333333333</v>
      </c>
      <c r="S264" s="44">
        <f t="shared" si="272"/>
        <v>83.051666666666662</v>
      </c>
      <c r="T264" s="65">
        <f t="shared" si="239"/>
        <v>498.31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80.48</v>
      </c>
      <c r="I265" s="44">
        <f t="shared" si="266"/>
        <v>20.12</v>
      </c>
      <c r="J265" s="44">
        <f>ROUND(1.617*0.95,2)</f>
        <v>1.54</v>
      </c>
      <c r="K265" s="43">
        <f t="shared" si="267"/>
        <v>154.91999999999999</v>
      </c>
      <c r="L265" s="44">
        <f t="shared" si="251"/>
        <v>34.0824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339.59206999999992</v>
      </c>
      <c r="P265" s="45">
        <f t="shared" si="240"/>
        <v>11.78</v>
      </c>
      <c r="Q265" s="44">
        <f t="shared" si="270"/>
        <v>351.37206999999989</v>
      </c>
      <c r="R265" s="44">
        <f t="shared" si="271"/>
        <v>351.375</v>
      </c>
      <c r="S265" s="44">
        <f t="shared" si="272"/>
        <v>70.274999999999991</v>
      </c>
      <c r="T265" s="65">
        <f t="shared" si="239"/>
        <v>421.65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80.48</v>
      </c>
      <c r="I266" s="44">
        <f t="shared" si="266"/>
        <v>20.12</v>
      </c>
      <c r="J266" s="44">
        <f>ROUND(1*0.95,2)</f>
        <v>0.95</v>
      </c>
      <c r="K266" s="43">
        <f t="shared" si="267"/>
        <v>95.57</v>
      </c>
      <c r="L266" s="44">
        <f t="shared" si="251"/>
        <v>21.025399999999998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209.49162499999997</v>
      </c>
      <c r="P266" s="45">
        <f t="shared" si="240"/>
        <v>7.27</v>
      </c>
      <c r="Q266" s="44">
        <f t="shared" si="270"/>
        <v>216.76162499999998</v>
      </c>
      <c r="R266" s="44">
        <f t="shared" si="271"/>
        <v>216.75833333333335</v>
      </c>
      <c r="S266" s="44">
        <f t="shared" si="272"/>
        <v>43.351666666666667</v>
      </c>
      <c r="T266" s="65">
        <f t="shared" si="239"/>
        <v>260.11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80.48</v>
      </c>
      <c r="I267" s="44">
        <f t="shared" si="266"/>
        <v>20.12</v>
      </c>
      <c r="J267" s="44">
        <f>ROUND(0.645*0.95,2)</f>
        <v>0.61</v>
      </c>
      <c r="K267" s="43">
        <f t="shared" si="267"/>
        <v>61.37</v>
      </c>
      <c r="L267" s="44">
        <f t="shared" si="251"/>
        <v>13.5014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134.52055499999997</v>
      </c>
      <c r="P267" s="45">
        <f t="shared" si="240"/>
        <v>4.67</v>
      </c>
      <c r="Q267" s="44">
        <f t="shared" si="270"/>
        <v>139.19055499999996</v>
      </c>
      <c r="R267" s="44">
        <f t="shared" si="271"/>
        <v>139.19166666666666</v>
      </c>
      <c r="S267" s="44">
        <f t="shared" si="272"/>
        <v>27.838333333333335</v>
      </c>
      <c r="T267" s="65">
        <f t="shared" si="239"/>
        <v>167.03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80.48</v>
      </c>
      <c r="I268" s="44">
        <f t="shared" si="266"/>
        <v>20.12</v>
      </c>
      <c r="J268" s="44">
        <f>ROUND(2.358*0.95,2)</f>
        <v>2.2400000000000002</v>
      </c>
      <c r="K268" s="43">
        <f t="shared" si="267"/>
        <v>225.34</v>
      </c>
      <c r="L268" s="44">
        <f t="shared" si="251"/>
        <v>49.574800000000003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493.95432</v>
      </c>
      <c r="P268" s="45">
        <f t="shared" si="240"/>
        <v>17.14</v>
      </c>
      <c r="Q268" s="44">
        <f t="shared" si="270"/>
        <v>511.09431999999998</v>
      </c>
      <c r="R268" s="44">
        <f t="shared" si="271"/>
        <v>511.09166666666664</v>
      </c>
      <c r="S268" s="44">
        <f t="shared" si="272"/>
        <v>102.21833333333332</v>
      </c>
      <c r="T268" s="65">
        <f t="shared" si="239"/>
        <v>613.30999999999995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80.48</v>
      </c>
      <c r="I269" s="44">
        <f t="shared" si="266"/>
        <v>20.12</v>
      </c>
      <c r="J269" s="44">
        <f>ROUND(0.667*0.95,2)</f>
        <v>0.63</v>
      </c>
      <c r="K269" s="43">
        <f t="shared" si="267"/>
        <v>63.38</v>
      </c>
      <c r="L269" s="44">
        <f t="shared" si="251"/>
        <v>13.9436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138.92846500000002</v>
      </c>
      <c r="P269" s="45">
        <f t="shared" si="240"/>
        <v>4.82</v>
      </c>
      <c r="Q269" s="44">
        <f t="shared" si="270"/>
        <v>143.74846500000001</v>
      </c>
      <c r="R269" s="44">
        <f t="shared" si="271"/>
        <v>143.75</v>
      </c>
      <c r="S269" s="44">
        <f t="shared" si="272"/>
        <v>28.75</v>
      </c>
      <c r="T269" s="65">
        <f t="shared" si="239"/>
        <v>172.5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80.48</v>
      </c>
      <c r="I270" s="44">
        <f t="shared" si="266"/>
        <v>20.12</v>
      </c>
      <c r="J270" s="44">
        <f>ROUND(1.373*0.95,2)</f>
        <v>1.3</v>
      </c>
      <c r="K270" s="43">
        <f t="shared" si="267"/>
        <v>130.78</v>
      </c>
      <c r="L270" s="44">
        <f t="shared" si="251"/>
        <v>28.771599999999999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286.67275000000001</v>
      </c>
      <c r="P270" s="45">
        <f t="shared" si="240"/>
        <v>9.9499999999999993</v>
      </c>
      <c r="Q270" s="44">
        <f t="shared" si="270"/>
        <v>296.62275</v>
      </c>
      <c r="R270" s="44">
        <f t="shared" si="271"/>
        <v>296.625</v>
      </c>
      <c r="S270" s="44">
        <f t="shared" si="272"/>
        <v>59.324999999999996</v>
      </c>
      <c r="T270" s="65">
        <f t="shared" si="239"/>
        <v>355.95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80.48</v>
      </c>
      <c r="I271" s="44">
        <f t="shared" si="266"/>
        <v>20.12</v>
      </c>
      <c r="J271" s="44">
        <f>ROUND(3.39*0.95,2)</f>
        <v>3.22</v>
      </c>
      <c r="K271" s="43">
        <f t="shared" si="267"/>
        <v>323.93</v>
      </c>
      <c r="L271" s="44">
        <f t="shared" si="251"/>
        <v>71.264600000000002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710.06391000000008</v>
      </c>
      <c r="P271" s="45">
        <f t="shared" si="240"/>
        <v>24.63</v>
      </c>
      <c r="Q271" s="44">
        <f t="shared" si="270"/>
        <v>734.69391000000007</v>
      </c>
      <c r="R271" s="44">
        <f t="shared" si="271"/>
        <v>734.69166666666661</v>
      </c>
      <c r="S271" s="44">
        <f t="shared" si="272"/>
        <v>146.93833333333333</v>
      </c>
      <c r="T271" s="65">
        <f t="shared" si="239"/>
        <v>881.63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259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F38CC-451C-45A5-A569-301BD9631AAC}">
  <dimension ref="B3:AA55"/>
  <sheetViews>
    <sheetView topLeftCell="A15" workbookViewId="0">
      <selection activeCell="R23" sqref="R23"/>
    </sheetView>
  </sheetViews>
  <sheetFormatPr defaultRowHeight="15" x14ac:dyDescent="0.25"/>
  <cols>
    <col min="2" max="2" width="14.28515625" customWidth="1"/>
    <col min="3" max="3" width="22" customWidth="1"/>
    <col min="4" max="4" width="20.5703125" hidden="1" customWidth="1"/>
    <col min="5" max="6" width="11.28515625" hidden="1" customWidth="1"/>
    <col min="7" max="8" width="13.28515625" hidden="1" customWidth="1"/>
    <col min="9" max="9" width="12.7109375" hidden="1" customWidth="1"/>
    <col min="10" max="10" width="12.5703125" hidden="1" customWidth="1"/>
    <col min="11" max="11" width="11.42578125" hidden="1" customWidth="1"/>
    <col min="12" max="12" width="12" hidden="1" customWidth="1"/>
    <col min="13" max="13" width="11.28515625" hidden="1" customWidth="1"/>
    <col min="14" max="14" width="9.140625" customWidth="1"/>
    <col min="15" max="20" width="15.140625" bestFit="1" customWidth="1"/>
    <col min="22" max="22" width="34.42578125" customWidth="1"/>
    <col min="23" max="23" width="11.42578125" customWidth="1"/>
  </cols>
  <sheetData>
    <row r="3" spans="2:27" ht="17.25" x14ac:dyDescent="0.25">
      <c r="B3" s="355" t="s">
        <v>442</v>
      </c>
      <c r="C3" s="356"/>
      <c r="D3" s="356"/>
      <c r="E3" s="356"/>
      <c r="F3" s="356"/>
      <c r="G3" s="356"/>
      <c r="H3" s="356"/>
      <c r="I3" s="356"/>
      <c r="J3" s="356"/>
      <c r="K3" s="356"/>
      <c r="L3" s="356"/>
    </row>
    <row r="5" spans="2:27" ht="15.75" thickBot="1" x14ac:dyDescent="0.3">
      <c r="B5" s="172"/>
      <c r="C5" s="172"/>
      <c r="D5" s="172"/>
      <c r="E5" s="172"/>
      <c r="F5" s="172"/>
      <c r="G5" s="172"/>
      <c r="H5" s="357"/>
      <c r="I5" s="357"/>
      <c r="J5" s="357"/>
      <c r="K5" s="357"/>
      <c r="L5" s="357"/>
      <c r="M5" s="357"/>
      <c r="N5" s="173">
        <f>2000/12</f>
        <v>166.66666666666666</v>
      </c>
      <c r="O5" t="s">
        <v>443</v>
      </c>
    </row>
    <row r="6" spans="2:27" ht="18" customHeight="1" thickBot="1" x14ac:dyDescent="0.3">
      <c r="B6" s="172"/>
      <c r="C6" s="172"/>
      <c r="D6" s="358" t="s">
        <v>444</v>
      </c>
      <c r="E6" s="360" t="s">
        <v>445</v>
      </c>
      <c r="F6" s="361"/>
      <c r="G6" s="362"/>
      <c r="H6" s="363" t="s">
        <v>446</v>
      </c>
      <c r="I6" s="364"/>
      <c r="J6" s="364"/>
      <c r="K6" s="364"/>
      <c r="L6" s="364"/>
      <c r="M6" s="365"/>
      <c r="N6" s="351" t="s">
        <v>447</v>
      </c>
      <c r="O6" s="352"/>
      <c r="P6" s="352"/>
      <c r="Q6" s="352"/>
      <c r="R6" s="352"/>
      <c r="S6" s="352"/>
      <c r="T6" s="352"/>
      <c r="V6" s="174" t="s">
        <v>448</v>
      </c>
    </row>
    <row r="7" spans="2:27" ht="17.25" x14ac:dyDescent="0.25">
      <c r="B7" s="175"/>
      <c r="C7" s="176" t="s">
        <v>449</v>
      </c>
      <c r="D7" s="359"/>
      <c r="E7" s="177" t="s">
        <v>450</v>
      </c>
      <c r="F7" s="176" t="s">
        <v>451</v>
      </c>
      <c r="G7" s="176" t="s">
        <v>452</v>
      </c>
      <c r="H7" s="176" t="s">
        <v>453</v>
      </c>
      <c r="I7" s="176" t="s">
        <v>454</v>
      </c>
      <c r="J7" s="178" t="s">
        <v>455</v>
      </c>
      <c r="K7" s="178" t="str">
        <f>ROMAN(4)</f>
        <v>IV</v>
      </c>
      <c r="L7" s="178" t="str">
        <f>ROMAN(5)</f>
        <v>V</v>
      </c>
      <c r="M7" s="178" t="str">
        <f>ROMAN(6)</f>
        <v>VI</v>
      </c>
      <c r="N7" s="176" t="s">
        <v>453</v>
      </c>
      <c r="O7" s="176" t="s">
        <v>454</v>
      </c>
      <c r="P7" s="178" t="s">
        <v>455</v>
      </c>
      <c r="Q7" s="178" t="str">
        <f>ROMAN(4)</f>
        <v>IV</v>
      </c>
      <c r="R7" s="178" t="str">
        <f>ROMAN(5)</f>
        <v>V</v>
      </c>
      <c r="S7" s="178" t="str">
        <f>ROMAN(6)</f>
        <v>VI</v>
      </c>
      <c r="T7" s="178" t="str">
        <f>ROMAN(7)</f>
        <v>VII</v>
      </c>
      <c r="V7" s="174"/>
    </row>
    <row r="8" spans="2:27" s="172" customFormat="1" ht="13.9" customHeight="1" thickBot="1" x14ac:dyDescent="0.3">
      <c r="B8" s="175"/>
      <c r="C8" s="179"/>
      <c r="D8" s="179"/>
      <c r="E8" s="179"/>
      <c r="F8" s="179"/>
      <c r="G8" s="180"/>
      <c r="H8" s="181">
        <v>1</v>
      </c>
      <c r="I8" s="179">
        <v>1.1499999999999999</v>
      </c>
      <c r="J8" s="179">
        <v>1.3</v>
      </c>
      <c r="K8" s="179">
        <v>1.45</v>
      </c>
      <c r="L8" s="179">
        <v>1.6</v>
      </c>
      <c r="M8" s="182">
        <v>1.8</v>
      </c>
      <c r="N8" s="181">
        <v>1</v>
      </c>
      <c r="O8" s="179">
        <v>1.1499999999999999</v>
      </c>
      <c r="P8" s="179">
        <v>1.3</v>
      </c>
      <c r="Q8" s="179">
        <v>1.45</v>
      </c>
      <c r="R8" s="179">
        <v>1.6</v>
      </c>
      <c r="S8" s="182">
        <v>1.8</v>
      </c>
      <c r="T8" s="281">
        <v>2</v>
      </c>
      <c r="V8" s="174"/>
      <c r="W8"/>
    </row>
    <row r="9" spans="2:27" ht="79.5" thickBot="1" x14ac:dyDescent="0.3">
      <c r="B9" s="183" t="s">
        <v>456</v>
      </c>
      <c r="C9" s="184" t="s">
        <v>457</v>
      </c>
      <c r="D9" s="185">
        <v>2.6</v>
      </c>
      <c r="E9" s="186">
        <v>1.6368</v>
      </c>
      <c r="F9" s="186">
        <v>0.96319999999999995</v>
      </c>
      <c r="G9" s="186"/>
      <c r="H9" s="187">
        <f>+ROUND(N9*$N$5,2)</f>
        <v>7666.67</v>
      </c>
      <c r="I9" s="188">
        <f>+ROUND(H9*$I$8,2)</f>
        <v>8816.67</v>
      </c>
      <c r="J9" s="184">
        <f>+ROUND(H9*$J$8,2)</f>
        <v>9966.67</v>
      </c>
      <c r="K9" s="184">
        <f>+ROUND(H9*$K$8,2)</f>
        <v>11116.67</v>
      </c>
      <c r="L9" s="189">
        <f>+ROUND(H9*$L$8,2)</f>
        <v>12266.67</v>
      </c>
      <c r="M9" s="184">
        <f>+ROUND(H9*$M$8,2)</f>
        <v>13800.01</v>
      </c>
      <c r="N9" s="190">
        <f>+W24</f>
        <v>46</v>
      </c>
      <c r="O9" s="191">
        <f>+ROUND(N9*$O$8,2)</f>
        <v>52.9</v>
      </c>
      <c r="P9" s="191">
        <f>+ROUND(N9*$P$8,2)</f>
        <v>59.8</v>
      </c>
      <c r="Q9" s="191">
        <f>+ROUND(N9*$Q$8,2)</f>
        <v>66.7</v>
      </c>
      <c r="R9" s="191">
        <f>+ROUND(N9*$R$8,2)</f>
        <v>73.599999999999994</v>
      </c>
      <c r="S9" s="192">
        <f>+ROUND(N9*$S$8,2)</f>
        <v>82.8</v>
      </c>
      <c r="T9" s="192">
        <f>+ROUND(O9*$S$8,2)</f>
        <v>95.22</v>
      </c>
      <c r="V9" s="174"/>
      <c r="Z9" s="209" t="s">
        <v>458</v>
      </c>
      <c r="AA9" s="210" t="s">
        <v>459</v>
      </c>
    </row>
    <row r="10" spans="2:27" ht="35.25" thickBot="1" x14ac:dyDescent="0.3">
      <c r="B10" s="188" t="s">
        <v>460</v>
      </c>
      <c r="C10" s="184" t="s">
        <v>461</v>
      </c>
      <c r="D10" s="185">
        <v>1.03</v>
      </c>
      <c r="E10" s="186">
        <v>0.55000000000000004</v>
      </c>
      <c r="F10" s="186">
        <v>0.48</v>
      </c>
      <c r="G10" s="186"/>
      <c r="H10" s="187">
        <f t="shared" ref="H10:H22" si="0">+ROUND(N10*$N$5,2)</f>
        <v>6526.67</v>
      </c>
      <c r="I10" s="193">
        <f t="shared" ref="I10:I22" si="1">+ROUND(H10*$I$8,2)</f>
        <v>7505.67</v>
      </c>
      <c r="J10" s="194">
        <f t="shared" ref="J10:J22" si="2">+ROUND(H10*$J$8,2)</f>
        <v>8484.67</v>
      </c>
      <c r="K10" s="194">
        <f t="shared" ref="K10:K22" si="3">+ROUND(H10*$K$8,2)</f>
        <v>9463.67</v>
      </c>
      <c r="L10" s="195">
        <f t="shared" ref="L10:L22" si="4">+ROUND(H10*$L$8,2)</f>
        <v>10442.67</v>
      </c>
      <c r="M10" s="194">
        <f t="shared" ref="M10:M22" si="5">+ROUND(H10*$M$8,2)</f>
        <v>11748.01</v>
      </c>
      <c r="N10" s="196">
        <f>+W10</f>
        <v>39.159999999999997</v>
      </c>
      <c r="O10" s="197">
        <f t="shared" ref="O10:O22" si="6">+ROUND(N10*$O$8,2)</f>
        <v>45.03</v>
      </c>
      <c r="P10" s="197">
        <f t="shared" ref="P10:P22" si="7">+ROUND(N10*$P$8,2)</f>
        <v>50.91</v>
      </c>
      <c r="Q10" s="197">
        <f t="shared" ref="Q10:Q22" si="8">+ROUND(N10*$Q$8,2)</f>
        <v>56.78</v>
      </c>
      <c r="R10" s="197">
        <f t="shared" ref="R10:R22" si="9">+ROUND(N10*$R$8,2)</f>
        <v>62.66</v>
      </c>
      <c r="S10" s="198">
        <f t="shared" ref="S10:T22" si="10">+ROUND(N10*$S$8,2)</f>
        <v>70.489999999999995</v>
      </c>
      <c r="T10" s="198">
        <f t="shared" si="10"/>
        <v>81.05</v>
      </c>
      <c r="V10" s="199" t="s">
        <v>462</v>
      </c>
      <c r="W10" s="200">
        <v>39.159999999999997</v>
      </c>
      <c r="Z10" s="211" t="s">
        <v>453</v>
      </c>
      <c r="AA10" s="212">
        <v>1</v>
      </c>
    </row>
    <row r="11" spans="2:27" ht="18" thickBot="1" x14ac:dyDescent="0.3">
      <c r="B11" s="188" t="s">
        <v>463</v>
      </c>
      <c r="C11" s="184" t="s">
        <v>464</v>
      </c>
      <c r="D11" s="185">
        <v>0.85519999999999996</v>
      </c>
      <c r="E11" s="186">
        <v>0.437</v>
      </c>
      <c r="F11" s="186">
        <v>0.41820000000000002</v>
      </c>
      <c r="G11" s="186"/>
      <c r="H11" s="187">
        <f t="shared" si="0"/>
        <v>4568.33</v>
      </c>
      <c r="I11" s="193">
        <f t="shared" si="1"/>
        <v>5253.58</v>
      </c>
      <c r="J11" s="194">
        <f t="shared" si="2"/>
        <v>5938.83</v>
      </c>
      <c r="K11" s="194">
        <f t="shared" si="3"/>
        <v>6624.08</v>
      </c>
      <c r="L11" s="195">
        <f t="shared" si="4"/>
        <v>7309.33</v>
      </c>
      <c r="M11" s="194">
        <f t="shared" si="5"/>
        <v>8222.99</v>
      </c>
      <c r="N11" s="196">
        <f>+W23</f>
        <v>27.41</v>
      </c>
      <c r="O11" s="197">
        <f t="shared" si="6"/>
        <v>31.52</v>
      </c>
      <c r="P11" s="197">
        <f t="shared" si="7"/>
        <v>35.630000000000003</v>
      </c>
      <c r="Q11" s="197">
        <f t="shared" si="8"/>
        <v>39.74</v>
      </c>
      <c r="R11" s="197">
        <f t="shared" si="9"/>
        <v>43.86</v>
      </c>
      <c r="S11" s="198">
        <f t="shared" si="10"/>
        <v>49.34</v>
      </c>
      <c r="T11" s="198">
        <f t="shared" si="10"/>
        <v>56.74</v>
      </c>
      <c r="V11" s="199" t="s">
        <v>465</v>
      </c>
      <c r="W11" s="200">
        <v>37.96</v>
      </c>
      <c r="Z11" s="211" t="s">
        <v>454</v>
      </c>
      <c r="AA11" s="212">
        <v>1.1499999999999999</v>
      </c>
    </row>
    <row r="12" spans="2:27" ht="35.25" thickBot="1" x14ac:dyDescent="0.3">
      <c r="B12" s="188" t="s">
        <v>466</v>
      </c>
      <c r="C12" s="184" t="s">
        <v>465</v>
      </c>
      <c r="D12" s="185">
        <v>1.0149999999999999</v>
      </c>
      <c r="E12" s="186">
        <v>0.39800000000000002</v>
      </c>
      <c r="F12" s="186">
        <v>0.61699999999999999</v>
      </c>
      <c r="G12" s="186"/>
      <c r="H12" s="187">
        <f t="shared" si="0"/>
        <v>6326.67</v>
      </c>
      <c r="I12" s="193">
        <f t="shared" si="1"/>
        <v>7275.67</v>
      </c>
      <c r="J12" s="194">
        <f t="shared" si="2"/>
        <v>8224.67</v>
      </c>
      <c r="K12" s="194">
        <f t="shared" si="3"/>
        <v>9173.67</v>
      </c>
      <c r="L12" s="195">
        <f t="shared" si="4"/>
        <v>10122.67</v>
      </c>
      <c r="M12" s="194">
        <f t="shared" si="5"/>
        <v>11388.01</v>
      </c>
      <c r="N12" s="196">
        <f>+W11</f>
        <v>37.96</v>
      </c>
      <c r="O12" s="197">
        <f t="shared" si="6"/>
        <v>43.65</v>
      </c>
      <c r="P12" s="197">
        <f t="shared" si="7"/>
        <v>49.35</v>
      </c>
      <c r="Q12" s="197">
        <f t="shared" si="8"/>
        <v>55.04</v>
      </c>
      <c r="R12" s="197">
        <f t="shared" si="9"/>
        <v>60.74</v>
      </c>
      <c r="S12" s="198">
        <f t="shared" si="10"/>
        <v>68.33</v>
      </c>
      <c r="T12" s="198">
        <f t="shared" si="10"/>
        <v>78.569999999999993</v>
      </c>
      <c r="V12" s="199" t="s">
        <v>467</v>
      </c>
      <c r="W12" s="200">
        <v>35.54</v>
      </c>
      <c r="Z12" s="211" t="s">
        <v>455</v>
      </c>
      <c r="AA12" s="212">
        <v>1.3</v>
      </c>
    </row>
    <row r="13" spans="2:27" ht="35.25" thickBot="1" x14ac:dyDescent="0.3">
      <c r="B13" s="188" t="s">
        <v>466</v>
      </c>
      <c r="C13" s="184" t="s">
        <v>468</v>
      </c>
      <c r="D13" s="185">
        <v>1.278</v>
      </c>
      <c r="E13" s="186">
        <v>0.79400000000000004</v>
      </c>
      <c r="F13" s="186">
        <v>0.48399999999999999</v>
      </c>
      <c r="G13" s="186"/>
      <c r="H13" s="187">
        <f t="shared" si="0"/>
        <v>7178.33</v>
      </c>
      <c r="I13" s="193">
        <f t="shared" si="1"/>
        <v>8255.08</v>
      </c>
      <c r="J13" s="194">
        <f t="shared" si="2"/>
        <v>9331.83</v>
      </c>
      <c r="K13" s="194">
        <f t="shared" si="3"/>
        <v>10408.58</v>
      </c>
      <c r="L13" s="195">
        <f t="shared" si="4"/>
        <v>11485.33</v>
      </c>
      <c r="M13" s="194">
        <f t="shared" si="5"/>
        <v>12920.99</v>
      </c>
      <c r="N13" s="196">
        <f>+W14</f>
        <v>43.07</v>
      </c>
      <c r="O13" s="197">
        <f t="shared" si="6"/>
        <v>49.53</v>
      </c>
      <c r="P13" s="197">
        <f t="shared" si="7"/>
        <v>55.99</v>
      </c>
      <c r="Q13" s="197">
        <f t="shared" si="8"/>
        <v>62.45</v>
      </c>
      <c r="R13" s="197">
        <f t="shared" si="9"/>
        <v>68.91</v>
      </c>
      <c r="S13" s="198">
        <f t="shared" si="10"/>
        <v>77.53</v>
      </c>
      <c r="T13" s="198">
        <f t="shared" si="10"/>
        <v>89.15</v>
      </c>
      <c r="V13" s="199" t="s">
        <v>469</v>
      </c>
      <c r="W13" s="200">
        <v>31.38</v>
      </c>
      <c r="Z13" s="211" t="s">
        <v>470</v>
      </c>
      <c r="AA13" s="212">
        <v>1.45</v>
      </c>
    </row>
    <row r="14" spans="2:27" ht="18" thickBot="1" x14ac:dyDescent="0.3">
      <c r="B14" s="188" t="s">
        <v>471</v>
      </c>
      <c r="C14" s="184" t="s">
        <v>472</v>
      </c>
      <c r="D14" s="185">
        <v>2.3359999999999999</v>
      </c>
      <c r="E14" s="186">
        <v>0.26700000000000002</v>
      </c>
      <c r="F14" s="186">
        <v>0.97899999999999998</v>
      </c>
      <c r="G14" s="186">
        <v>1.0900000000000001</v>
      </c>
      <c r="H14" s="187">
        <f t="shared" si="0"/>
        <v>6023.33</v>
      </c>
      <c r="I14" s="193">
        <f t="shared" si="1"/>
        <v>6926.83</v>
      </c>
      <c r="J14" s="194">
        <f t="shared" si="2"/>
        <v>7830.33</v>
      </c>
      <c r="K14" s="194">
        <f t="shared" si="3"/>
        <v>8733.83</v>
      </c>
      <c r="L14" s="195">
        <f t="shared" si="4"/>
        <v>9637.33</v>
      </c>
      <c r="M14" s="194">
        <f t="shared" si="5"/>
        <v>10841.99</v>
      </c>
      <c r="N14" s="196">
        <f>+W22</f>
        <v>36.14</v>
      </c>
      <c r="O14" s="197">
        <f t="shared" si="6"/>
        <v>41.56</v>
      </c>
      <c r="P14" s="197">
        <f t="shared" si="7"/>
        <v>46.98</v>
      </c>
      <c r="Q14" s="197">
        <f t="shared" si="8"/>
        <v>52.4</v>
      </c>
      <c r="R14" s="197">
        <f t="shared" si="9"/>
        <v>57.82</v>
      </c>
      <c r="S14" s="198">
        <f t="shared" si="10"/>
        <v>65.05</v>
      </c>
      <c r="T14" s="198">
        <f t="shared" si="10"/>
        <v>74.81</v>
      </c>
      <c r="V14" s="199" t="s">
        <v>468</v>
      </c>
      <c r="W14" s="200">
        <v>43.07</v>
      </c>
      <c r="Z14" s="211" t="s">
        <v>37</v>
      </c>
      <c r="AA14" s="212">
        <v>1.6</v>
      </c>
    </row>
    <row r="15" spans="2:27" ht="18" thickBot="1" x14ac:dyDescent="0.3">
      <c r="B15" s="188" t="s">
        <v>471</v>
      </c>
      <c r="C15" s="184" t="s">
        <v>473</v>
      </c>
      <c r="D15" s="185">
        <v>0.6724</v>
      </c>
      <c r="E15" s="186">
        <v>0.19539999999999999</v>
      </c>
      <c r="F15" s="186">
        <v>0.47699999999999998</v>
      </c>
      <c r="G15" s="186"/>
      <c r="H15" s="187">
        <f t="shared" si="0"/>
        <v>7228.33</v>
      </c>
      <c r="I15" s="193">
        <f t="shared" si="1"/>
        <v>8312.58</v>
      </c>
      <c r="J15" s="194">
        <f t="shared" si="2"/>
        <v>9396.83</v>
      </c>
      <c r="K15" s="194">
        <f t="shared" si="3"/>
        <v>10481.08</v>
      </c>
      <c r="L15" s="195">
        <f t="shared" si="4"/>
        <v>11565.33</v>
      </c>
      <c r="M15" s="194">
        <f t="shared" si="5"/>
        <v>13010.99</v>
      </c>
      <c r="N15" s="196">
        <f>+W20</f>
        <v>43.37</v>
      </c>
      <c r="O15" s="197">
        <f t="shared" si="6"/>
        <v>49.88</v>
      </c>
      <c r="P15" s="197">
        <f t="shared" si="7"/>
        <v>56.38</v>
      </c>
      <c r="Q15" s="197">
        <f t="shared" si="8"/>
        <v>62.89</v>
      </c>
      <c r="R15" s="197">
        <f t="shared" si="9"/>
        <v>69.39</v>
      </c>
      <c r="S15" s="198">
        <f t="shared" si="10"/>
        <v>78.069999999999993</v>
      </c>
      <c r="T15" s="198">
        <f t="shared" si="10"/>
        <v>89.78</v>
      </c>
      <c r="V15" s="199" t="s">
        <v>474</v>
      </c>
      <c r="W15" s="200">
        <v>26.06</v>
      </c>
      <c r="Z15" s="211" t="s">
        <v>475</v>
      </c>
      <c r="AA15" s="212">
        <v>1.8</v>
      </c>
    </row>
    <row r="16" spans="2:27" ht="35.25" thickBot="1" x14ac:dyDescent="0.3">
      <c r="B16" s="188" t="s">
        <v>471</v>
      </c>
      <c r="C16" s="184" t="s">
        <v>476</v>
      </c>
      <c r="D16" s="185">
        <v>0.69199999999999995</v>
      </c>
      <c r="E16" s="186">
        <v>0.3</v>
      </c>
      <c r="F16" s="186">
        <v>0.39200000000000002</v>
      </c>
      <c r="G16" s="186"/>
      <c r="H16" s="187">
        <f t="shared" si="0"/>
        <v>6366.67</v>
      </c>
      <c r="I16" s="193">
        <f t="shared" si="1"/>
        <v>7321.67</v>
      </c>
      <c r="J16" s="194">
        <f t="shared" si="2"/>
        <v>8276.67</v>
      </c>
      <c r="K16" s="194">
        <f t="shared" si="3"/>
        <v>9231.67</v>
      </c>
      <c r="L16" s="195">
        <f t="shared" si="4"/>
        <v>10186.67</v>
      </c>
      <c r="M16" s="194">
        <f t="shared" si="5"/>
        <v>11460.01</v>
      </c>
      <c r="N16" s="196">
        <f>+W21</f>
        <v>38.200000000000003</v>
      </c>
      <c r="O16" s="197">
        <f t="shared" si="6"/>
        <v>43.93</v>
      </c>
      <c r="P16" s="197">
        <f t="shared" si="7"/>
        <v>49.66</v>
      </c>
      <c r="Q16" s="197">
        <f t="shared" si="8"/>
        <v>55.39</v>
      </c>
      <c r="R16" s="197">
        <f t="shared" si="9"/>
        <v>61.12</v>
      </c>
      <c r="S16" s="198">
        <f t="shared" si="10"/>
        <v>68.760000000000005</v>
      </c>
      <c r="T16" s="198">
        <f t="shared" si="10"/>
        <v>79.069999999999993</v>
      </c>
      <c r="V16" s="199" t="s">
        <v>477</v>
      </c>
      <c r="W16" s="200">
        <v>50.3</v>
      </c>
    </row>
    <row r="17" spans="2:23" ht="35.25" thickBot="1" x14ac:dyDescent="0.3">
      <c r="B17" s="188" t="s">
        <v>478</v>
      </c>
      <c r="C17" s="184" t="s">
        <v>467</v>
      </c>
      <c r="D17" s="185">
        <v>0.61809999999999998</v>
      </c>
      <c r="E17" s="186">
        <v>0.14599999999999999</v>
      </c>
      <c r="F17" s="186">
        <v>0.47210000000000002</v>
      </c>
      <c r="G17" s="186"/>
      <c r="H17" s="187">
        <f t="shared" si="0"/>
        <v>5923.33</v>
      </c>
      <c r="I17" s="193">
        <f t="shared" si="1"/>
        <v>6811.83</v>
      </c>
      <c r="J17" s="194">
        <f t="shared" si="2"/>
        <v>7700.33</v>
      </c>
      <c r="K17" s="194">
        <f t="shared" si="3"/>
        <v>8588.83</v>
      </c>
      <c r="L17" s="195">
        <f t="shared" si="4"/>
        <v>9477.33</v>
      </c>
      <c r="M17" s="194">
        <f t="shared" si="5"/>
        <v>10661.99</v>
      </c>
      <c r="N17" s="196">
        <f>+W12</f>
        <v>35.54</v>
      </c>
      <c r="O17" s="197">
        <f t="shared" si="6"/>
        <v>40.869999999999997</v>
      </c>
      <c r="P17" s="197">
        <f t="shared" si="7"/>
        <v>46.2</v>
      </c>
      <c r="Q17" s="197">
        <f t="shared" si="8"/>
        <v>51.53</v>
      </c>
      <c r="R17" s="197">
        <f t="shared" si="9"/>
        <v>56.86</v>
      </c>
      <c r="S17" s="198">
        <f t="shared" si="10"/>
        <v>63.97</v>
      </c>
      <c r="T17" s="198">
        <f t="shared" si="10"/>
        <v>73.569999999999993</v>
      </c>
      <c r="V17" s="199" t="s">
        <v>479</v>
      </c>
      <c r="W17" s="200">
        <v>32.880000000000003</v>
      </c>
    </row>
    <row r="18" spans="2:23" ht="18" thickBot="1" x14ac:dyDescent="0.3">
      <c r="B18" s="188" t="s">
        <v>478</v>
      </c>
      <c r="C18" s="184" t="s">
        <v>480</v>
      </c>
      <c r="D18" s="185">
        <v>0.84050000000000002</v>
      </c>
      <c r="E18" s="186">
        <v>0.43759999999999999</v>
      </c>
      <c r="F18" s="186">
        <v>0.40289999999999998</v>
      </c>
      <c r="G18" s="186"/>
      <c r="H18" s="187">
        <f t="shared" si="0"/>
        <v>5480</v>
      </c>
      <c r="I18" s="193">
        <f t="shared" si="1"/>
        <v>6302</v>
      </c>
      <c r="J18" s="194">
        <f t="shared" si="2"/>
        <v>7124</v>
      </c>
      <c r="K18" s="194">
        <f t="shared" si="3"/>
        <v>7946</v>
      </c>
      <c r="L18" s="195">
        <f t="shared" si="4"/>
        <v>8768</v>
      </c>
      <c r="M18" s="194">
        <f t="shared" si="5"/>
        <v>9864</v>
      </c>
      <c r="N18" s="196">
        <f>+W17</f>
        <v>32.880000000000003</v>
      </c>
      <c r="O18" s="197">
        <f t="shared" si="6"/>
        <v>37.81</v>
      </c>
      <c r="P18" s="197">
        <f t="shared" si="7"/>
        <v>42.74</v>
      </c>
      <c r="Q18" s="197">
        <f t="shared" si="8"/>
        <v>47.68</v>
      </c>
      <c r="R18" s="197">
        <f t="shared" si="9"/>
        <v>52.61</v>
      </c>
      <c r="S18" s="198">
        <f t="shared" si="10"/>
        <v>59.18</v>
      </c>
      <c r="T18" s="198">
        <f t="shared" si="10"/>
        <v>68.06</v>
      </c>
      <c r="V18" s="199" t="s">
        <v>461</v>
      </c>
      <c r="W18" s="200">
        <v>41.67</v>
      </c>
    </row>
    <row r="19" spans="2:23" ht="35.25" thickBot="1" x14ac:dyDescent="0.3">
      <c r="B19" s="188" t="s">
        <v>478</v>
      </c>
      <c r="C19" s="184" t="s">
        <v>481</v>
      </c>
      <c r="D19" s="185">
        <v>1.4302999999999999</v>
      </c>
      <c r="E19" s="186">
        <v>0.20230000000000001</v>
      </c>
      <c r="F19" s="186">
        <v>0.28160000000000002</v>
      </c>
      <c r="G19" s="186">
        <v>0.94640000000000002</v>
      </c>
      <c r="H19" s="187">
        <f t="shared" si="0"/>
        <v>6526.67</v>
      </c>
      <c r="I19" s="193">
        <f t="shared" si="1"/>
        <v>7505.67</v>
      </c>
      <c r="J19" s="194">
        <f t="shared" si="2"/>
        <v>8484.67</v>
      </c>
      <c r="K19" s="194">
        <f t="shared" si="3"/>
        <v>9463.67</v>
      </c>
      <c r="L19" s="195">
        <f t="shared" si="4"/>
        <v>10442.67</v>
      </c>
      <c r="M19" s="194">
        <f t="shared" si="5"/>
        <v>11748.01</v>
      </c>
      <c r="N19" s="196">
        <f>+W10</f>
        <v>39.159999999999997</v>
      </c>
      <c r="O19" s="197">
        <f t="shared" si="6"/>
        <v>45.03</v>
      </c>
      <c r="P19" s="197">
        <f t="shared" si="7"/>
        <v>50.91</v>
      </c>
      <c r="Q19" s="197">
        <f t="shared" si="8"/>
        <v>56.78</v>
      </c>
      <c r="R19" s="197">
        <f t="shared" si="9"/>
        <v>62.66</v>
      </c>
      <c r="S19" s="198">
        <f t="shared" si="10"/>
        <v>70.489999999999995</v>
      </c>
      <c r="T19" s="198">
        <f t="shared" si="10"/>
        <v>81.05</v>
      </c>
      <c r="V19" s="199" t="s">
        <v>482</v>
      </c>
      <c r="W19" s="200">
        <v>39.159999999999997</v>
      </c>
    </row>
    <row r="20" spans="2:23" ht="18" thickBot="1" x14ac:dyDescent="0.3">
      <c r="B20" s="188" t="s">
        <v>478</v>
      </c>
      <c r="C20" s="184" t="s">
        <v>482</v>
      </c>
      <c r="D20" s="185">
        <v>0.83</v>
      </c>
      <c r="E20" s="186">
        <v>0.45</v>
      </c>
      <c r="F20" s="186">
        <v>0.38</v>
      </c>
      <c r="G20" s="186"/>
      <c r="H20" s="187">
        <f t="shared" si="0"/>
        <v>6526.67</v>
      </c>
      <c r="I20" s="193">
        <f t="shared" si="1"/>
        <v>7505.67</v>
      </c>
      <c r="J20" s="194">
        <f t="shared" si="2"/>
        <v>8484.67</v>
      </c>
      <c r="K20" s="194">
        <f t="shared" si="3"/>
        <v>9463.67</v>
      </c>
      <c r="L20" s="195">
        <f t="shared" si="4"/>
        <v>10442.67</v>
      </c>
      <c r="M20" s="194">
        <f t="shared" si="5"/>
        <v>11748.01</v>
      </c>
      <c r="N20" s="196">
        <f>+W19</f>
        <v>39.159999999999997</v>
      </c>
      <c r="O20" s="197">
        <f t="shared" si="6"/>
        <v>45.03</v>
      </c>
      <c r="P20" s="197">
        <f t="shared" si="7"/>
        <v>50.91</v>
      </c>
      <c r="Q20" s="197">
        <f t="shared" si="8"/>
        <v>56.78</v>
      </c>
      <c r="R20" s="197">
        <f t="shared" si="9"/>
        <v>62.66</v>
      </c>
      <c r="S20" s="198">
        <f t="shared" si="10"/>
        <v>70.489999999999995</v>
      </c>
      <c r="T20" s="198">
        <f t="shared" si="10"/>
        <v>81.05</v>
      </c>
      <c r="V20" s="199" t="s">
        <v>473</v>
      </c>
      <c r="W20" s="200">
        <v>43.37</v>
      </c>
    </row>
    <row r="21" spans="2:23" ht="52.5" thickBot="1" x14ac:dyDescent="0.3">
      <c r="B21" s="188" t="s">
        <v>478</v>
      </c>
      <c r="C21" s="184" t="s">
        <v>469</v>
      </c>
      <c r="D21" s="185">
        <v>0.4718</v>
      </c>
      <c r="E21" s="186">
        <v>0.16370000000000001</v>
      </c>
      <c r="F21" s="186">
        <v>0.30809999999999998</v>
      </c>
      <c r="G21" s="186"/>
      <c r="H21" s="187">
        <f t="shared" si="0"/>
        <v>5230</v>
      </c>
      <c r="I21" s="193">
        <f t="shared" si="1"/>
        <v>6014.5</v>
      </c>
      <c r="J21" s="194">
        <f t="shared" si="2"/>
        <v>6799</v>
      </c>
      <c r="K21" s="194">
        <f t="shared" si="3"/>
        <v>7583.5</v>
      </c>
      <c r="L21" s="195">
        <f t="shared" si="4"/>
        <v>8368</v>
      </c>
      <c r="M21" s="194">
        <f t="shared" si="5"/>
        <v>9414</v>
      </c>
      <c r="N21" s="196">
        <f>+W13</f>
        <v>31.38</v>
      </c>
      <c r="O21" s="197">
        <f t="shared" si="6"/>
        <v>36.090000000000003</v>
      </c>
      <c r="P21" s="197">
        <f t="shared" si="7"/>
        <v>40.79</v>
      </c>
      <c r="Q21" s="197">
        <f t="shared" si="8"/>
        <v>45.5</v>
      </c>
      <c r="R21" s="197">
        <f t="shared" si="9"/>
        <v>50.21</v>
      </c>
      <c r="S21" s="198">
        <f t="shared" si="10"/>
        <v>56.48</v>
      </c>
      <c r="T21" s="198">
        <f t="shared" si="10"/>
        <v>64.959999999999994</v>
      </c>
      <c r="V21" s="199" t="s">
        <v>476</v>
      </c>
      <c r="W21" s="200">
        <v>38.200000000000003</v>
      </c>
    </row>
    <row r="22" spans="2:23" ht="35.25" thickBot="1" x14ac:dyDescent="0.3">
      <c r="B22" s="201" t="s">
        <v>478</v>
      </c>
      <c r="C22" s="315" t="s">
        <v>477</v>
      </c>
      <c r="D22" s="202">
        <f>+E22+F22</f>
        <v>2.15</v>
      </c>
      <c r="E22" s="203">
        <v>1.131</v>
      </c>
      <c r="F22" s="203">
        <v>1.0189999999999999</v>
      </c>
      <c r="G22" s="203"/>
      <c r="H22" s="187">
        <f t="shared" si="0"/>
        <v>8383.33</v>
      </c>
      <c r="I22" s="204">
        <f t="shared" si="1"/>
        <v>9640.83</v>
      </c>
      <c r="J22" s="314">
        <f t="shared" si="2"/>
        <v>10898.33</v>
      </c>
      <c r="K22" s="314">
        <f t="shared" si="3"/>
        <v>12155.83</v>
      </c>
      <c r="L22" s="205">
        <f t="shared" si="4"/>
        <v>13413.33</v>
      </c>
      <c r="M22" s="314">
        <f t="shared" si="5"/>
        <v>15089.99</v>
      </c>
      <c r="N22" s="206">
        <f>+W16</f>
        <v>50.3</v>
      </c>
      <c r="O22" s="207">
        <f t="shared" si="6"/>
        <v>57.85</v>
      </c>
      <c r="P22" s="207">
        <f t="shared" si="7"/>
        <v>65.39</v>
      </c>
      <c r="Q22" s="207">
        <f t="shared" si="8"/>
        <v>72.94</v>
      </c>
      <c r="R22" s="207">
        <f t="shared" si="9"/>
        <v>80.48</v>
      </c>
      <c r="S22" s="208">
        <f t="shared" si="10"/>
        <v>90.54</v>
      </c>
      <c r="T22" s="208">
        <f t="shared" si="10"/>
        <v>104.13</v>
      </c>
      <c r="V22" s="199" t="s">
        <v>483</v>
      </c>
      <c r="W22" s="200">
        <v>36.14</v>
      </c>
    </row>
    <row r="23" spans="2:23" ht="17.25" x14ac:dyDescent="0.25">
      <c r="C23" s="316" t="s">
        <v>484</v>
      </c>
      <c r="E23" s="263">
        <f>AVERAGE(E9:E22)</f>
        <v>0.50777142857142865</v>
      </c>
      <c r="F23" s="263">
        <f t="shared" ref="F23:G23" si="11">AVERAGE(F9:F22)</f>
        <v>0.54815000000000003</v>
      </c>
      <c r="G23" s="263">
        <f t="shared" si="11"/>
        <v>1.0182</v>
      </c>
      <c r="H23" s="263">
        <f t="shared" ref="H23" si="12">AVERAGE(H9:H22)</f>
        <v>6425.3571428571431</v>
      </c>
      <c r="I23" s="263">
        <f t="shared" ref="I23" si="13">AVERAGE(I9:I22)</f>
        <v>7389.1607142857147</v>
      </c>
      <c r="J23" s="263">
        <f t="shared" ref="J23" si="14">AVERAGE(J9:J22)</f>
        <v>8352.9642857142862</v>
      </c>
      <c r="K23" s="263">
        <f t="shared" ref="K23" si="15">AVERAGE(K9:K22)</f>
        <v>9316.7678571428569</v>
      </c>
      <c r="L23" s="263">
        <f t="shared" ref="L23" si="16">AVERAGE(L9:L22)</f>
        <v>10280.571428571429</v>
      </c>
      <c r="M23" s="263">
        <f t="shared" ref="M23" si="17">AVERAGE(M9:M22)</f>
        <v>11565.642857142857</v>
      </c>
      <c r="N23" s="264">
        <f t="shared" ref="N23" si="18">AVERAGE(N9:N22)</f>
        <v>38.552142857142847</v>
      </c>
      <c r="O23" s="264">
        <f>AVERAGE(O9:O22)</f>
        <v>44.33428571428572</v>
      </c>
      <c r="P23" s="264">
        <f>AVERAGE(P9:P22)</f>
        <v>50.117142857142859</v>
      </c>
      <c r="Q23" s="264">
        <f>AVERAGE(Q9:Q22)</f>
        <v>55.899999999999991</v>
      </c>
      <c r="R23" s="264">
        <f>AVERAGE(R9:R22)</f>
        <v>61.684285714285707</v>
      </c>
      <c r="S23" s="264">
        <f>AVERAGE(S9:S22)</f>
        <v>69.394285714285715</v>
      </c>
      <c r="T23" s="282">
        <f>+ROUND(N23*T8,2)</f>
        <v>77.099999999999994</v>
      </c>
      <c r="V23" s="199" t="s">
        <v>464</v>
      </c>
      <c r="W23" s="200">
        <v>27.41</v>
      </c>
    </row>
    <row r="24" spans="2:23" ht="17.25" x14ac:dyDescent="0.25">
      <c r="O24" s="280">
        <f>+N23*O8</f>
        <v>44.334964285714271</v>
      </c>
      <c r="P24" s="280">
        <f>+N23*P8</f>
        <v>50.117785714285702</v>
      </c>
      <c r="Q24" s="280">
        <f>+N23*Q8</f>
        <v>55.900607142857126</v>
      </c>
      <c r="R24" s="280">
        <f>+N23*R8</f>
        <v>61.683428571428557</v>
      </c>
      <c r="S24" s="280">
        <f>+N23*S8</f>
        <v>69.393857142857129</v>
      </c>
      <c r="T24" s="280">
        <f>+N23*T8</f>
        <v>77.104285714285695</v>
      </c>
      <c r="V24" s="199" t="s">
        <v>457</v>
      </c>
      <c r="W24" s="200">
        <v>46</v>
      </c>
    </row>
    <row r="25" spans="2:23" x14ac:dyDescent="0.25">
      <c r="V25" s="174"/>
    </row>
    <row r="26" spans="2:23" x14ac:dyDescent="0.25">
      <c r="V26" s="174"/>
    </row>
    <row r="27" spans="2:23" x14ac:dyDescent="0.25">
      <c r="V27" s="174"/>
    </row>
    <row r="28" spans="2:23" hidden="1" x14ac:dyDescent="0.25">
      <c r="V28" s="174"/>
    </row>
    <row r="29" spans="2:23" ht="29.45" hidden="1" customHeight="1" x14ac:dyDescent="0.25">
      <c r="B29" s="350" t="s">
        <v>485</v>
      </c>
      <c r="C29" s="350" t="s">
        <v>486</v>
      </c>
      <c r="D29" s="353" t="s">
        <v>487</v>
      </c>
      <c r="E29" s="353" t="s">
        <v>22</v>
      </c>
      <c r="F29" s="353" t="s">
        <v>21</v>
      </c>
      <c r="G29" s="353" t="s">
        <v>488</v>
      </c>
    </row>
    <row r="30" spans="2:23" ht="57" hidden="1" customHeight="1" x14ac:dyDescent="0.25">
      <c r="B30" s="350"/>
      <c r="C30" s="350"/>
      <c r="D30" s="354"/>
      <c r="E30" s="354"/>
      <c r="F30" s="354"/>
      <c r="G30" s="354"/>
    </row>
    <row r="31" spans="2:23" ht="60" hidden="1" x14ac:dyDescent="0.25">
      <c r="B31" s="213">
        <v>1</v>
      </c>
      <c r="C31" s="214" t="s">
        <v>489</v>
      </c>
      <c r="D31" s="215" t="s">
        <v>490</v>
      </c>
      <c r="E31" s="216">
        <v>2</v>
      </c>
      <c r="F31" s="217" t="s">
        <v>491</v>
      </c>
      <c r="G31" s="216">
        <v>0.19</v>
      </c>
    </row>
    <row r="32" spans="2:23" ht="75" hidden="1" x14ac:dyDescent="0.25">
      <c r="B32" s="218">
        <f t="shared" ref="B32:B47" si="19">B31+1</f>
        <v>2</v>
      </c>
      <c r="C32" s="214" t="s">
        <v>492</v>
      </c>
      <c r="D32" s="215" t="s">
        <v>490</v>
      </c>
      <c r="E32" s="216">
        <v>2</v>
      </c>
      <c r="F32" s="216" t="s">
        <v>491</v>
      </c>
      <c r="G32" s="216">
        <v>0.26</v>
      </c>
    </row>
    <row r="33" spans="2:22" ht="105" hidden="1" x14ac:dyDescent="0.25">
      <c r="B33" s="218">
        <f t="shared" si="19"/>
        <v>3</v>
      </c>
      <c r="C33" s="214" t="s">
        <v>493</v>
      </c>
      <c r="D33" s="215" t="s">
        <v>494</v>
      </c>
      <c r="E33" s="216">
        <v>2</v>
      </c>
      <c r="F33" s="216" t="s">
        <v>491</v>
      </c>
      <c r="G33" s="216">
        <v>6.4000000000000001E-2</v>
      </c>
    </row>
    <row r="34" spans="2:22" ht="120" hidden="1" x14ac:dyDescent="0.25">
      <c r="B34" s="218">
        <f t="shared" si="19"/>
        <v>4</v>
      </c>
      <c r="C34" s="214" t="s">
        <v>495</v>
      </c>
      <c r="D34" s="215" t="s">
        <v>494</v>
      </c>
      <c r="E34" s="216">
        <v>2</v>
      </c>
      <c r="F34" s="216" t="s">
        <v>491</v>
      </c>
      <c r="G34" s="216">
        <v>6.4000000000000001E-2</v>
      </c>
    </row>
    <row r="35" spans="2:22" ht="75" hidden="1" x14ac:dyDescent="0.25">
      <c r="B35" s="218">
        <f t="shared" si="19"/>
        <v>5</v>
      </c>
      <c r="C35" s="219" t="s">
        <v>496</v>
      </c>
      <c r="D35" s="215" t="s">
        <v>497</v>
      </c>
      <c r="E35" s="216">
        <v>2</v>
      </c>
      <c r="F35" s="216">
        <v>4</v>
      </c>
      <c r="G35" s="216">
        <v>0.38</v>
      </c>
    </row>
    <row r="36" spans="2:22" ht="75" hidden="1" x14ac:dyDescent="0.25">
      <c r="B36" s="218">
        <f t="shared" si="19"/>
        <v>6</v>
      </c>
      <c r="C36" s="219" t="s">
        <v>498</v>
      </c>
      <c r="D36" s="215" t="s">
        <v>497</v>
      </c>
      <c r="E36" s="216">
        <v>2</v>
      </c>
      <c r="F36" s="216">
        <v>4</v>
      </c>
      <c r="G36" s="216">
        <v>0.32</v>
      </c>
      <c r="V36" s="174"/>
    </row>
    <row r="37" spans="2:22" ht="45" hidden="1" x14ac:dyDescent="0.25">
      <c r="B37" s="218">
        <f t="shared" si="19"/>
        <v>7</v>
      </c>
      <c r="C37" s="220" t="s">
        <v>499</v>
      </c>
      <c r="D37" s="215" t="s">
        <v>500</v>
      </c>
      <c r="E37" s="216">
        <v>2</v>
      </c>
      <c r="F37" s="216" t="s">
        <v>501</v>
      </c>
      <c r="G37" s="216">
        <v>0.4</v>
      </c>
      <c r="H37" t="s">
        <v>502</v>
      </c>
    </row>
    <row r="38" spans="2:22" ht="75" hidden="1" x14ac:dyDescent="0.25">
      <c r="B38" s="218">
        <f t="shared" si="19"/>
        <v>8</v>
      </c>
      <c r="C38" s="219" t="s">
        <v>503</v>
      </c>
      <c r="D38" s="215" t="s">
        <v>504</v>
      </c>
      <c r="E38" s="216">
        <v>2</v>
      </c>
      <c r="F38" s="216" t="s">
        <v>501</v>
      </c>
      <c r="G38" s="216">
        <v>2.2000000000000002</v>
      </c>
      <c r="H38" t="s">
        <v>502</v>
      </c>
    </row>
    <row r="39" spans="2:22" ht="75" hidden="1" x14ac:dyDescent="0.25">
      <c r="B39" s="218">
        <f t="shared" si="19"/>
        <v>9</v>
      </c>
      <c r="C39" s="219" t="s">
        <v>505</v>
      </c>
      <c r="D39" s="215" t="s">
        <v>506</v>
      </c>
      <c r="E39" s="216">
        <v>2</v>
      </c>
      <c r="F39" s="216" t="s">
        <v>507</v>
      </c>
      <c r="G39" s="216">
        <v>6.7</v>
      </c>
      <c r="H39" t="s">
        <v>502</v>
      </c>
    </row>
    <row r="40" spans="2:22" ht="30" hidden="1" x14ac:dyDescent="0.25">
      <c r="B40" s="218">
        <f t="shared" si="19"/>
        <v>10</v>
      </c>
      <c r="C40" s="214" t="s">
        <v>508</v>
      </c>
      <c r="D40" s="215" t="s">
        <v>509</v>
      </c>
      <c r="E40" s="216">
        <v>2</v>
      </c>
      <c r="F40" s="216" t="s">
        <v>501</v>
      </c>
      <c r="G40" s="216">
        <v>0.3</v>
      </c>
    </row>
    <row r="41" spans="2:22" ht="60" hidden="1" x14ac:dyDescent="0.25">
      <c r="B41" s="218">
        <f t="shared" si="19"/>
        <v>11</v>
      </c>
      <c r="C41" s="221" t="s">
        <v>510</v>
      </c>
      <c r="D41" s="215" t="s">
        <v>511</v>
      </c>
      <c r="E41" s="216">
        <v>2</v>
      </c>
      <c r="F41" s="216" t="s">
        <v>501</v>
      </c>
      <c r="G41" s="222">
        <v>0.13</v>
      </c>
    </row>
    <row r="42" spans="2:22" ht="45" hidden="1" x14ac:dyDescent="0.25">
      <c r="B42" s="218">
        <f t="shared" si="19"/>
        <v>12</v>
      </c>
      <c r="C42" s="221" t="s">
        <v>512</v>
      </c>
      <c r="D42" s="215" t="s">
        <v>513</v>
      </c>
      <c r="E42" s="216">
        <v>2</v>
      </c>
      <c r="F42" s="216" t="s">
        <v>501</v>
      </c>
      <c r="G42" s="216">
        <v>0.6</v>
      </c>
    </row>
    <row r="43" spans="2:22" ht="90" hidden="1" x14ac:dyDescent="0.25">
      <c r="B43" s="218">
        <f t="shared" si="19"/>
        <v>13</v>
      </c>
      <c r="C43" s="221" t="s">
        <v>514</v>
      </c>
      <c r="D43" s="215" t="s">
        <v>515</v>
      </c>
      <c r="E43" s="216">
        <v>3</v>
      </c>
      <c r="F43" s="216" t="s">
        <v>516</v>
      </c>
      <c r="G43" s="216">
        <v>3.51</v>
      </c>
    </row>
    <row r="44" spans="2:22" ht="60" hidden="1" x14ac:dyDescent="0.25">
      <c r="B44" s="218">
        <f t="shared" si="19"/>
        <v>14</v>
      </c>
      <c r="C44" s="221" t="s">
        <v>517</v>
      </c>
      <c r="D44" s="215" t="s">
        <v>518</v>
      </c>
      <c r="E44" s="216">
        <v>3</v>
      </c>
      <c r="F44" s="216" t="s">
        <v>516</v>
      </c>
      <c r="G44" s="216">
        <v>13</v>
      </c>
    </row>
    <row r="45" spans="2:22" ht="120" hidden="1" x14ac:dyDescent="0.25">
      <c r="B45" s="218">
        <f t="shared" si="19"/>
        <v>15</v>
      </c>
      <c r="C45" s="221" t="s">
        <v>519</v>
      </c>
      <c r="D45" s="215" t="s">
        <v>520</v>
      </c>
      <c r="E45" s="216">
        <v>2</v>
      </c>
      <c r="F45" s="216" t="s">
        <v>507</v>
      </c>
      <c r="G45" s="216">
        <v>0.66800000000000004</v>
      </c>
    </row>
    <row r="46" spans="2:22" ht="120" hidden="1" x14ac:dyDescent="0.25">
      <c r="B46" s="218">
        <f t="shared" si="19"/>
        <v>16</v>
      </c>
      <c r="C46" s="221" t="s">
        <v>521</v>
      </c>
      <c r="D46" s="215" t="s">
        <v>522</v>
      </c>
      <c r="E46" s="216">
        <v>2</v>
      </c>
      <c r="F46" s="216" t="s">
        <v>507</v>
      </c>
      <c r="G46" s="216">
        <v>1.18</v>
      </c>
    </row>
    <row r="47" spans="2:22" ht="120" hidden="1" x14ac:dyDescent="0.25">
      <c r="B47" s="218">
        <f t="shared" si="19"/>
        <v>17</v>
      </c>
      <c r="C47" s="221" t="s">
        <v>523</v>
      </c>
      <c r="D47" s="215" t="s">
        <v>524</v>
      </c>
      <c r="E47" s="216">
        <v>2</v>
      </c>
      <c r="F47" s="216" t="s">
        <v>507</v>
      </c>
      <c r="G47" s="216">
        <v>2.992</v>
      </c>
    </row>
    <row r="48" spans="2:22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</sheetData>
  <customSheetViews>
    <customSheetView guid="{B0C6D85A-4499-461A-9D8C-9457FCA0B9F8}" hiddenRows="1" hiddenColumns="1">
      <selection activeCell="O9" sqref="O9"/>
      <pageMargins left="0" right="0" top="0" bottom="0" header="0" footer="0"/>
    </customSheetView>
  </customSheetViews>
  <mergeCells count="12">
    <mergeCell ref="B3:L3"/>
    <mergeCell ref="H5:M5"/>
    <mergeCell ref="D6:D7"/>
    <mergeCell ref="E6:G6"/>
    <mergeCell ref="H6:M6"/>
    <mergeCell ref="B29:B30"/>
    <mergeCell ref="C29:C30"/>
    <mergeCell ref="N6:T6"/>
    <mergeCell ref="D29:D30"/>
    <mergeCell ref="E29:E30"/>
    <mergeCell ref="F29:F30"/>
    <mergeCell ref="G29:G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F6DE-F4C1-4B70-8BBE-6534C8AE6160}">
  <dimension ref="A1:WVY282"/>
  <sheetViews>
    <sheetView topLeftCell="A109" zoomScale="82" zoomScaleNormal="82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2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2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2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2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2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2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2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2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</row>
    <row r="9" spans="1:22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</row>
    <row r="10" spans="1:22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170">
        <f>+ВИХ.дані!E23+ВИХ.дані!G23</f>
        <v>1.5259714285714288</v>
      </c>
      <c r="N10" s="170">
        <f>+ВИХ.дані!F23</f>
        <v>0.54815000000000003</v>
      </c>
      <c r="O10" s="170"/>
      <c r="P10" s="171">
        <v>0.1</v>
      </c>
      <c r="Q10" s="170"/>
      <c r="R10" s="22"/>
      <c r="S10" s="22"/>
      <c r="T10" s="23">
        <v>1.2</v>
      </c>
      <c r="U10" s="23"/>
    </row>
    <row r="11" spans="1:22" s="28" customFormat="1" ht="18.75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</row>
    <row r="12" spans="1:22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</row>
    <row r="13" spans="1:22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f>+ВИХ.дані!O23</f>
        <v>44.33428571428572</v>
      </c>
      <c r="I13" s="43">
        <f>ROUND(H13*$I$10,2)</f>
        <v>11.08</v>
      </c>
      <c r="J13" s="44">
        <v>1</v>
      </c>
      <c r="K13" s="43">
        <f>ROUND((H13+I13)*J13,2)</f>
        <v>55.41</v>
      </c>
      <c r="L13" s="43">
        <f>ROUND(K13*$L$10,2)</f>
        <v>12.19</v>
      </c>
      <c r="M13" s="43">
        <f>ROUND(K13*$M$10,2)</f>
        <v>84.55</v>
      </c>
      <c r="N13" s="45">
        <f>ROUND(K13*$N$10,2)</f>
        <v>30.37</v>
      </c>
      <c r="O13" s="46">
        <f>SUM(K13:N13)+F13</f>
        <v>182.51999999999998</v>
      </c>
      <c r="P13" s="45">
        <f>ROUND(O13*$P$10,2)</f>
        <v>18.25</v>
      </c>
      <c r="Q13" s="45">
        <f>SUM(O13+P13)</f>
        <v>200.76999999999998</v>
      </c>
      <c r="R13" s="45">
        <f>+T13-S13</f>
        <v>200.76666666666665</v>
      </c>
      <c r="S13" s="45">
        <f>+T13/6</f>
        <v>40.153333333333329</v>
      </c>
      <c r="T13" s="45">
        <f>ROUND(Q13*$T$10,2)</f>
        <v>240.92</v>
      </c>
      <c r="U13" s="40"/>
      <c r="V13" s="47"/>
    </row>
    <row r="14" spans="1:22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f>+ВИХ.дані!P23</f>
        <v>50.117142857142859</v>
      </c>
      <c r="I14" s="43">
        <f>ROUND(H14*$I$10,2)</f>
        <v>12.53</v>
      </c>
      <c r="J14" s="44">
        <v>1</v>
      </c>
      <c r="K14" s="43">
        <f>ROUND((H14+I14)*J14,2)</f>
        <v>62.65</v>
      </c>
      <c r="L14" s="43">
        <f>ROUND(K14*$L$10,2)</f>
        <v>13.78</v>
      </c>
      <c r="M14" s="43">
        <f>ROUND(K14*$M$10,2)</f>
        <v>95.6</v>
      </c>
      <c r="N14" s="45">
        <f>ROUND(K14*$N$10,2)</f>
        <v>34.340000000000003</v>
      </c>
      <c r="O14" s="46">
        <f>SUM(K14:N14)+F14</f>
        <v>206.36999999999998</v>
      </c>
      <c r="P14" s="45">
        <f>ROUND(O14*$P$10,2)</f>
        <v>20.64</v>
      </c>
      <c r="Q14" s="45">
        <f>SUM(O14+P14)</f>
        <v>227.01</v>
      </c>
      <c r="R14" s="45">
        <f t="shared" ref="R14:R17" si="0">+T14-S14</f>
        <v>227.00833333333335</v>
      </c>
      <c r="S14" s="45">
        <f t="shared" ref="S14:S17" si="1">+T14/6</f>
        <v>45.401666666666671</v>
      </c>
      <c r="T14" s="45">
        <f>ROUND(Q14*$T$10,2)</f>
        <v>272.41000000000003</v>
      </c>
      <c r="U14" s="40"/>
      <c r="V14" s="47"/>
    </row>
    <row r="15" spans="1:22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f>+ВИХ.дані!Q23</f>
        <v>55.899999999999991</v>
      </c>
      <c r="I15" s="43">
        <f>ROUND(H15*$I$10,2)</f>
        <v>13.98</v>
      </c>
      <c r="J15" s="44">
        <v>1</v>
      </c>
      <c r="K15" s="43">
        <f>ROUND((H15+I15)*J15,2)</f>
        <v>69.88</v>
      </c>
      <c r="L15" s="43">
        <f>ROUND(K15*$L$10,2)</f>
        <v>15.37</v>
      </c>
      <c r="M15" s="43">
        <f>ROUND(K15*$M$10,2)</f>
        <v>106.63</v>
      </c>
      <c r="N15" s="45">
        <f>ROUND(K15*$N$10,2)</f>
        <v>38.299999999999997</v>
      </c>
      <c r="O15" s="46">
        <f>SUM(K15:N15)+F15</f>
        <v>230.18</v>
      </c>
      <c r="P15" s="45">
        <f>ROUND(O15*$P$10,2)</f>
        <v>23.02</v>
      </c>
      <c r="Q15" s="45">
        <f>SUM(O15+P15)</f>
        <v>253.20000000000002</v>
      </c>
      <c r="R15" s="45">
        <f t="shared" si="0"/>
        <v>253.2</v>
      </c>
      <c r="S15" s="45">
        <f t="shared" si="1"/>
        <v>50.639999999999993</v>
      </c>
      <c r="T15" s="45">
        <f>ROUND(Q15*$T$10,2)</f>
        <v>303.83999999999997</v>
      </c>
      <c r="U15" s="40"/>
      <c r="V15" s="47"/>
    </row>
    <row r="16" spans="1:22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f>+ВИХ.дані!R23</f>
        <v>61.684285714285707</v>
      </c>
      <c r="I16" s="43">
        <f>ROUND(H16*$I$10,2)</f>
        <v>15.42</v>
      </c>
      <c r="J16" s="44">
        <v>1</v>
      </c>
      <c r="K16" s="43">
        <f>ROUND((H16+I16)*J16,2)</f>
        <v>77.099999999999994</v>
      </c>
      <c r="L16" s="43">
        <f>ROUND(K16*$L$10,2)</f>
        <v>16.96</v>
      </c>
      <c r="M16" s="43">
        <f>ROUND(K16*$M$10,2)</f>
        <v>117.65</v>
      </c>
      <c r="N16" s="45">
        <f>ROUND(K16*$N$10,2)</f>
        <v>42.26</v>
      </c>
      <c r="O16" s="46">
        <f>SUM(K16:N16)+F16</f>
        <v>253.97</v>
      </c>
      <c r="P16" s="45">
        <f>ROUND(O16*$P$10,2)</f>
        <v>25.4</v>
      </c>
      <c r="Q16" s="45">
        <f>SUM(O16+P16)</f>
        <v>279.37</v>
      </c>
      <c r="R16" s="45">
        <f t="shared" si="0"/>
        <v>279.36666666666667</v>
      </c>
      <c r="S16" s="45">
        <f t="shared" si="1"/>
        <v>55.873333333333335</v>
      </c>
      <c r="T16" s="45">
        <f>ROUND(Q16*$T$10,2)</f>
        <v>335.24</v>
      </c>
      <c r="U16" s="40"/>
      <c r="V16" s="47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f>+ВИХ.дані!S23</f>
        <v>69.394285714285715</v>
      </c>
      <c r="I17" s="43">
        <f>ROUND(H17*$I$10,2)</f>
        <v>17.350000000000001</v>
      </c>
      <c r="J17" s="44">
        <v>1</v>
      </c>
      <c r="K17" s="43">
        <f>ROUND((H17+I17)*J17,2)</f>
        <v>86.74</v>
      </c>
      <c r="L17" s="43">
        <f>ROUND(K17*$L$10,2)</f>
        <v>19.079999999999998</v>
      </c>
      <c r="M17" s="43">
        <f>ROUND(K17*$M$10,2)</f>
        <v>132.36000000000001</v>
      </c>
      <c r="N17" s="45">
        <f>ROUND(K17*$N$10,2)</f>
        <v>47.55</v>
      </c>
      <c r="O17" s="46">
        <f>SUM(K17:N17)+F17</f>
        <v>285.73</v>
      </c>
      <c r="P17" s="45">
        <f>ROUND(O17*$P$10,2)</f>
        <v>28.57</v>
      </c>
      <c r="Q17" s="45">
        <f>SUM(O17+P17)</f>
        <v>314.3</v>
      </c>
      <c r="R17" s="45">
        <f t="shared" si="0"/>
        <v>314.3</v>
      </c>
      <c r="S17" s="45">
        <f t="shared" si="1"/>
        <v>62.860000000000007</v>
      </c>
      <c r="T17" s="45">
        <f>ROUND(Q17*$T$10,2)</f>
        <v>377.16</v>
      </c>
      <c r="U17" s="40"/>
      <c r="V17" s="47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71"/>
      <c r="W18" s="72"/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71"/>
      <c r="W19" s="72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71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2">($H$13+$H$14)/2</f>
        <v>47.22571428571429</v>
      </c>
      <c r="I21" s="64">
        <f t="shared" ref="I21:I34" si="3">ROUND(H21*$I$10,2)</f>
        <v>11.81</v>
      </c>
      <c r="J21" s="64">
        <f>ROUND(0.19*0.95,2)</f>
        <v>0.18</v>
      </c>
      <c r="K21" s="100">
        <f t="shared" ref="K21:K26" si="4">ROUND((H21+I21)*J21,2)</f>
        <v>10.63</v>
      </c>
      <c r="L21" s="64">
        <f t="shared" ref="L21:L34" si="5">ROUND(K21*$L$10,2)</f>
        <v>2.34</v>
      </c>
      <c r="M21" s="64">
        <f t="shared" ref="M21:M26" si="6">ROUND(K21*$M$10,2)</f>
        <v>16.22</v>
      </c>
      <c r="N21" s="64">
        <f t="shared" ref="N21:N26" si="7">ROUND(K21*$N$10,2)</f>
        <v>5.83</v>
      </c>
      <c r="O21" s="64">
        <f t="shared" ref="O21:O26" si="8">SUM(K21:N21)+F21</f>
        <v>35.019999999999996</v>
      </c>
      <c r="P21" s="45">
        <f t="shared" ref="P21:P26" si="9">ROUND(O21*$P$10,2)</f>
        <v>3.5</v>
      </c>
      <c r="Q21" s="64">
        <f t="shared" ref="Q21:Q26" si="10">SUM(O21+P21)</f>
        <v>38.519999999999996</v>
      </c>
      <c r="R21" s="64">
        <f>+T21-S21</f>
        <v>38.516666666666666</v>
      </c>
      <c r="S21" s="64">
        <f>+T21/6</f>
        <v>7.7033333333333331</v>
      </c>
      <c r="T21" s="103">
        <f t="shared" ref="T21:T34" si="11">ROUND(Q21*$T$10,2)</f>
        <v>46.22</v>
      </c>
      <c r="U21" s="95" t="s">
        <v>72</v>
      </c>
      <c r="V21" s="71"/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2"/>
        <v>47.22571428571429</v>
      </c>
      <c r="I22" s="64">
        <f t="shared" si="3"/>
        <v>11.81</v>
      </c>
      <c r="J22" s="64">
        <f>ROUND(0.26*0.95,2)</f>
        <v>0.25</v>
      </c>
      <c r="K22" s="100">
        <f t="shared" si="4"/>
        <v>14.76</v>
      </c>
      <c r="L22" s="64">
        <f t="shared" si="5"/>
        <v>3.25</v>
      </c>
      <c r="M22" s="64">
        <f t="shared" si="6"/>
        <v>22.52</v>
      </c>
      <c r="N22" s="64">
        <f t="shared" si="7"/>
        <v>8.09</v>
      </c>
      <c r="O22" s="64">
        <f t="shared" si="8"/>
        <v>48.620000000000005</v>
      </c>
      <c r="P22" s="45">
        <f t="shared" si="9"/>
        <v>4.8600000000000003</v>
      </c>
      <c r="Q22" s="64">
        <f t="shared" si="10"/>
        <v>53.480000000000004</v>
      </c>
      <c r="R22" s="64">
        <f t="shared" ref="R22:R26" si="12">+T22-S22</f>
        <v>53.483333333333341</v>
      </c>
      <c r="S22" s="64">
        <f t="shared" ref="S22:S26" si="13">+T22/6</f>
        <v>10.696666666666667</v>
      </c>
      <c r="T22" s="103">
        <f t="shared" si="11"/>
        <v>64.180000000000007</v>
      </c>
      <c r="U22" s="95" t="s">
        <v>72</v>
      </c>
      <c r="V22" s="71"/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2"/>
        <v>47.22571428571429</v>
      </c>
      <c r="I23" s="64">
        <f t="shared" si="3"/>
        <v>11.81</v>
      </c>
      <c r="J23" s="64">
        <f>ROUND(0.42*0.95,2)</f>
        <v>0.4</v>
      </c>
      <c r="K23" s="100">
        <f t="shared" si="4"/>
        <v>23.61</v>
      </c>
      <c r="L23" s="64">
        <f t="shared" si="5"/>
        <v>5.19</v>
      </c>
      <c r="M23" s="64">
        <f t="shared" si="6"/>
        <v>36.03</v>
      </c>
      <c r="N23" s="64">
        <f t="shared" si="7"/>
        <v>12.94</v>
      </c>
      <c r="O23" s="64">
        <f t="shared" si="8"/>
        <v>77.77</v>
      </c>
      <c r="P23" s="45">
        <f t="shared" si="9"/>
        <v>7.78</v>
      </c>
      <c r="Q23" s="64">
        <f t="shared" si="10"/>
        <v>85.55</v>
      </c>
      <c r="R23" s="64">
        <f t="shared" si="12"/>
        <v>85.55</v>
      </c>
      <c r="S23" s="64">
        <f t="shared" si="13"/>
        <v>17.11</v>
      </c>
      <c r="T23" s="103">
        <f t="shared" si="11"/>
        <v>102.66</v>
      </c>
      <c r="U23" s="95" t="s">
        <v>72</v>
      </c>
      <c r="V23" s="71"/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2"/>
        <v>47.22571428571429</v>
      </c>
      <c r="I24" s="64">
        <f t="shared" si="3"/>
        <v>11.81</v>
      </c>
      <c r="J24" s="64">
        <f>ROUND((0.42+0.19)*0.95,2)</f>
        <v>0.57999999999999996</v>
      </c>
      <c r="K24" s="100">
        <f t="shared" si="4"/>
        <v>34.24</v>
      </c>
      <c r="L24" s="64">
        <f t="shared" si="5"/>
        <v>7.53</v>
      </c>
      <c r="M24" s="64">
        <f t="shared" si="6"/>
        <v>52.25</v>
      </c>
      <c r="N24" s="64">
        <f t="shared" si="7"/>
        <v>18.77</v>
      </c>
      <c r="O24" s="64">
        <f t="shared" si="8"/>
        <v>112.79</v>
      </c>
      <c r="P24" s="45">
        <f t="shared" si="9"/>
        <v>11.28</v>
      </c>
      <c r="Q24" s="64">
        <f t="shared" si="10"/>
        <v>124.07000000000001</v>
      </c>
      <c r="R24" s="64">
        <f t="shared" si="12"/>
        <v>124.06666666666666</v>
      </c>
      <c r="S24" s="64">
        <f t="shared" si="13"/>
        <v>24.813333333333333</v>
      </c>
      <c r="T24" s="103">
        <f t="shared" si="11"/>
        <v>148.88</v>
      </c>
      <c r="U24" s="95" t="s">
        <v>546</v>
      </c>
      <c r="V24" s="71"/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2"/>
        <v>47.22571428571429</v>
      </c>
      <c r="I25" s="64">
        <f t="shared" si="3"/>
        <v>11.81</v>
      </c>
      <c r="J25" s="64">
        <f>ROUND((0.42+0.26)*0.95,2)</f>
        <v>0.65</v>
      </c>
      <c r="K25" s="100">
        <f t="shared" si="4"/>
        <v>38.369999999999997</v>
      </c>
      <c r="L25" s="64">
        <f t="shared" si="5"/>
        <v>8.44</v>
      </c>
      <c r="M25" s="64">
        <f t="shared" si="6"/>
        <v>58.55</v>
      </c>
      <c r="N25" s="64">
        <f t="shared" si="7"/>
        <v>21.03</v>
      </c>
      <c r="O25" s="64">
        <f t="shared" si="8"/>
        <v>126.38999999999999</v>
      </c>
      <c r="P25" s="45">
        <f t="shared" si="9"/>
        <v>12.64</v>
      </c>
      <c r="Q25" s="64">
        <f t="shared" si="10"/>
        <v>139.02999999999997</v>
      </c>
      <c r="R25" s="64">
        <f t="shared" si="12"/>
        <v>139.03333333333333</v>
      </c>
      <c r="S25" s="64">
        <f t="shared" si="13"/>
        <v>27.806666666666668</v>
      </c>
      <c r="T25" s="103">
        <f t="shared" si="11"/>
        <v>166.84</v>
      </c>
      <c r="U25" s="95" t="s">
        <v>546</v>
      </c>
      <c r="V25" s="71"/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2"/>
        <v>47.22571428571429</v>
      </c>
      <c r="I26" s="64">
        <f t="shared" si="3"/>
        <v>11.81</v>
      </c>
      <c r="J26" s="64">
        <f>ROUND((0.42+0.42)*0.95,2)</f>
        <v>0.8</v>
      </c>
      <c r="K26" s="100">
        <f t="shared" si="4"/>
        <v>47.23</v>
      </c>
      <c r="L26" s="64">
        <f t="shared" si="5"/>
        <v>10.39</v>
      </c>
      <c r="M26" s="64">
        <f t="shared" si="6"/>
        <v>72.069999999999993</v>
      </c>
      <c r="N26" s="64">
        <f t="shared" si="7"/>
        <v>25.89</v>
      </c>
      <c r="O26" s="64">
        <f t="shared" si="8"/>
        <v>155.57999999999998</v>
      </c>
      <c r="P26" s="45">
        <f t="shared" si="9"/>
        <v>15.56</v>
      </c>
      <c r="Q26" s="64">
        <f t="shared" si="10"/>
        <v>171.14</v>
      </c>
      <c r="R26" s="64">
        <f t="shared" si="12"/>
        <v>171.14166666666668</v>
      </c>
      <c r="S26" s="64">
        <f t="shared" si="13"/>
        <v>34.228333333333332</v>
      </c>
      <c r="T26" s="103">
        <f t="shared" si="11"/>
        <v>205.37</v>
      </c>
      <c r="U26" s="95" t="s">
        <v>546</v>
      </c>
      <c r="V26" s="71"/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71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4">($H$13+$H$14)/2</f>
        <v>47.22571428571429</v>
      </c>
      <c r="I28" s="64">
        <f t="shared" si="3"/>
        <v>11.81</v>
      </c>
      <c r="J28" s="64">
        <f>ROUND((0.19*1.2)*0.95,2)</f>
        <v>0.22</v>
      </c>
      <c r="K28" s="100">
        <f t="shared" ref="K28:K34" si="15">ROUND((H28+I28)*J28,2)</f>
        <v>12.99</v>
      </c>
      <c r="L28" s="64">
        <f t="shared" si="5"/>
        <v>2.86</v>
      </c>
      <c r="M28" s="64">
        <f t="shared" ref="M28:M34" si="16">ROUND(K28*$M$10,2)</f>
        <v>19.82</v>
      </c>
      <c r="N28" s="64">
        <f t="shared" ref="N28:N34" si="17">ROUND(K28*$N$10,2)</f>
        <v>7.12</v>
      </c>
      <c r="O28" s="64">
        <f t="shared" ref="O28:O34" si="18">SUM(K28:N28)+F28</f>
        <v>42.79</v>
      </c>
      <c r="P28" s="45">
        <f t="shared" ref="P28:P34" si="19">ROUND(O28*$P$10,2)</f>
        <v>4.28</v>
      </c>
      <c r="Q28" s="64">
        <f t="shared" ref="Q28:Q34" si="20">SUM(O28+P28)</f>
        <v>47.07</v>
      </c>
      <c r="R28" s="64">
        <f>+T28-S28</f>
        <v>47.066666666666663</v>
      </c>
      <c r="S28" s="64">
        <f>+T28/6</f>
        <v>9.4133333333333322</v>
      </c>
      <c r="T28" s="103">
        <f t="shared" si="11"/>
        <v>56.48</v>
      </c>
      <c r="U28" s="95" t="s">
        <v>547</v>
      </c>
      <c r="V28" s="71"/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4"/>
        <v>47.22571428571429</v>
      </c>
      <c r="I29" s="64">
        <f t="shared" si="3"/>
        <v>11.81</v>
      </c>
      <c r="J29" s="64">
        <f>ROUND((0.26*1.2)*0.95,2)</f>
        <v>0.3</v>
      </c>
      <c r="K29" s="100">
        <f t="shared" si="15"/>
        <v>17.71</v>
      </c>
      <c r="L29" s="64">
        <f t="shared" si="5"/>
        <v>3.9</v>
      </c>
      <c r="M29" s="64">
        <f t="shared" si="16"/>
        <v>27.02</v>
      </c>
      <c r="N29" s="64">
        <f t="shared" si="17"/>
        <v>9.7100000000000009</v>
      </c>
      <c r="O29" s="64">
        <f t="shared" si="18"/>
        <v>58.339999999999996</v>
      </c>
      <c r="P29" s="45">
        <f t="shared" si="19"/>
        <v>5.83</v>
      </c>
      <c r="Q29" s="64">
        <f t="shared" si="20"/>
        <v>64.17</v>
      </c>
      <c r="R29" s="64">
        <f t="shared" ref="R29:R34" si="21">+T29-S29</f>
        <v>64.166666666666671</v>
      </c>
      <c r="S29" s="64">
        <f t="shared" ref="S29:S34" si="22">+T29/6</f>
        <v>12.833333333333334</v>
      </c>
      <c r="T29" s="103">
        <f t="shared" si="11"/>
        <v>77</v>
      </c>
      <c r="U29" s="95" t="s">
        <v>547</v>
      </c>
      <c r="V29" s="71"/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4"/>
        <v>47.22571428571429</v>
      </c>
      <c r="I30" s="64">
        <f t="shared" si="3"/>
        <v>11.81</v>
      </c>
      <c r="J30" s="64">
        <f>ROUND((0.42*1.2)*0.95,2)</f>
        <v>0.48</v>
      </c>
      <c r="K30" s="100">
        <f t="shared" si="15"/>
        <v>28.34</v>
      </c>
      <c r="L30" s="64">
        <f t="shared" si="5"/>
        <v>6.23</v>
      </c>
      <c r="M30" s="64">
        <f t="shared" si="16"/>
        <v>43.25</v>
      </c>
      <c r="N30" s="64">
        <f t="shared" si="17"/>
        <v>15.53</v>
      </c>
      <c r="O30" s="64">
        <f t="shared" si="18"/>
        <v>93.35</v>
      </c>
      <c r="P30" s="45">
        <f t="shared" si="19"/>
        <v>9.34</v>
      </c>
      <c r="Q30" s="64">
        <f t="shared" si="20"/>
        <v>102.69</v>
      </c>
      <c r="R30" s="64">
        <f t="shared" si="21"/>
        <v>102.69166666666666</v>
      </c>
      <c r="S30" s="64">
        <f t="shared" si="22"/>
        <v>20.538333333333334</v>
      </c>
      <c r="T30" s="103">
        <f t="shared" si="11"/>
        <v>123.23</v>
      </c>
      <c r="U30" s="95" t="s">
        <v>547</v>
      </c>
      <c r="V30" s="71"/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4"/>
        <v>47.22571428571429</v>
      </c>
      <c r="I31" s="64">
        <f t="shared" si="3"/>
        <v>11.81</v>
      </c>
      <c r="J31" s="64">
        <f>ROUND(((0.42+0.19)*1.2)*0.95,2)</f>
        <v>0.7</v>
      </c>
      <c r="K31" s="100">
        <f t="shared" si="15"/>
        <v>41.33</v>
      </c>
      <c r="L31" s="64">
        <f t="shared" si="5"/>
        <v>9.09</v>
      </c>
      <c r="M31" s="64">
        <f t="shared" si="16"/>
        <v>63.07</v>
      </c>
      <c r="N31" s="64">
        <f t="shared" si="17"/>
        <v>22.66</v>
      </c>
      <c r="O31" s="64">
        <f t="shared" si="18"/>
        <v>136.15</v>
      </c>
      <c r="P31" s="45">
        <f t="shared" si="19"/>
        <v>13.62</v>
      </c>
      <c r="Q31" s="64">
        <f t="shared" si="20"/>
        <v>149.77000000000001</v>
      </c>
      <c r="R31" s="64">
        <f t="shared" si="21"/>
        <v>149.76666666666665</v>
      </c>
      <c r="S31" s="64">
        <f t="shared" si="22"/>
        <v>29.953333333333333</v>
      </c>
      <c r="T31" s="103">
        <f t="shared" si="11"/>
        <v>179.72</v>
      </c>
      <c r="U31" s="95" t="s">
        <v>548</v>
      </c>
      <c r="V31" s="71"/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4"/>
        <v>47.22571428571429</v>
      </c>
      <c r="I32" s="64">
        <f t="shared" si="3"/>
        <v>11.81</v>
      </c>
      <c r="J32" s="64">
        <f>ROUND(((0.42+0.26)*1.2)*0.95,2)</f>
        <v>0.78</v>
      </c>
      <c r="K32" s="100">
        <f t="shared" si="15"/>
        <v>46.05</v>
      </c>
      <c r="L32" s="64">
        <f t="shared" si="5"/>
        <v>10.130000000000001</v>
      </c>
      <c r="M32" s="64">
        <f t="shared" si="16"/>
        <v>70.27</v>
      </c>
      <c r="N32" s="64">
        <f t="shared" si="17"/>
        <v>25.24</v>
      </c>
      <c r="O32" s="64">
        <f t="shared" si="18"/>
        <v>151.69</v>
      </c>
      <c r="P32" s="45">
        <f t="shared" si="19"/>
        <v>15.17</v>
      </c>
      <c r="Q32" s="64">
        <f t="shared" si="20"/>
        <v>166.85999999999999</v>
      </c>
      <c r="R32" s="64">
        <f t="shared" si="21"/>
        <v>166.85833333333332</v>
      </c>
      <c r="S32" s="64">
        <f t="shared" si="22"/>
        <v>33.371666666666663</v>
      </c>
      <c r="T32" s="103">
        <f t="shared" si="11"/>
        <v>200.23</v>
      </c>
      <c r="U32" s="95" t="s">
        <v>548</v>
      </c>
      <c r="V32" s="71"/>
    </row>
    <row r="33" spans="1:22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44">
        <f t="shared" si="14"/>
        <v>47.22571428571429</v>
      </c>
      <c r="I33" s="64">
        <f t="shared" si="3"/>
        <v>11.81</v>
      </c>
      <c r="J33" s="64">
        <f>ROUND(((0.42+0.42)*1.2)*0.95,2)</f>
        <v>0.96</v>
      </c>
      <c r="K33" s="100">
        <f t="shared" si="15"/>
        <v>56.67</v>
      </c>
      <c r="L33" s="64">
        <f t="shared" si="5"/>
        <v>12.47</v>
      </c>
      <c r="M33" s="64">
        <f t="shared" si="16"/>
        <v>86.48</v>
      </c>
      <c r="N33" s="64">
        <f t="shared" si="17"/>
        <v>31.06</v>
      </c>
      <c r="O33" s="64">
        <f t="shared" si="18"/>
        <v>186.68</v>
      </c>
      <c r="P33" s="45">
        <f t="shared" si="19"/>
        <v>18.670000000000002</v>
      </c>
      <c r="Q33" s="64">
        <f t="shared" si="20"/>
        <v>205.35000000000002</v>
      </c>
      <c r="R33" s="64">
        <f t="shared" si="21"/>
        <v>205.35</v>
      </c>
      <c r="S33" s="64">
        <f t="shared" si="22"/>
        <v>41.07</v>
      </c>
      <c r="T33" s="103">
        <f t="shared" si="11"/>
        <v>246.42</v>
      </c>
      <c r="U33" s="95" t="s">
        <v>548</v>
      </c>
      <c r="V33" s="71"/>
    </row>
    <row r="34" spans="1:22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4"/>
        <v>47.22571428571429</v>
      </c>
      <c r="I34" s="64">
        <f t="shared" si="3"/>
        <v>11.81</v>
      </c>
      <c r="J34" s="64">
        <f>ROUND(0.064*0.95,2)</f>
        <v>0.06</v>
      </c>
      <c r="K34" s="100">
        <f t="shared" si="15"/>
        <v>3.54</v>
      </c>
      <c r="L34" s="64">
        <f t="shared" si="5"/>
        <v>0.78</v>
      </c>
      <c r="M34" s="64">
        <f t="shared" si="16"/>
        <v>5.4</v>
      </c>
      <c r="N34" s="64">
        <f t="shared" si="17"/>
        <v>1.94</v>
      </c>
      <c r="O34" s="64">
        <f t="shared" si="18"/>
        <v>11.66</v>
      </c>
      <c r="P34" s="45">
        <f t="shared" si="19"/>
        <v>1.17</v>
      </c>
      <c r="Q34" s="64">
        <f t="shared" si="20"/>
        <v>12.83</v>
      </c>
      <c r="R34" s="64">
        <f t="shared" si="21"/>
        <v>12.833333333333334</v>
      </c>
      <c r="S34" s="64">
        <f t="shared" si="22"/>
        <v>2.5666666666666669</v>
      </c>
      <c r="T34" s="103">
        <f t="shared" si="11"/>
        <v>15.4</v>
      </c>
      <c r="U34" s="95" t="s">
        <v>73</v>
      </c>
      <c r="V34" s="71"/>
    </row>
    <row r="35" spans="1:22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71"/>
    </row>
    <row r="36" spans="1:22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71"/>
    </row>
    <row r="37" spans="1:22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($H$13+$H$14)/2</f>
        <v>47.22571428571429</v>
      </c>
      <c r="I37" s="64">
        <f t="shared" ref="I37:I59" si="24">ROUND(H37*$I$10,2)</f>
        <v>11.81</v>
      </c>
      <c r="J37" s="64">
        <f>ROUND(0.11*0.95,2)</f>
        <v>0.1</v>
      </c>
      <c r="K37" s="100">
        <f t="shared" ref="K37:K42" si="25">ROUND((H37+I37)*J37,2)</f>
        <v>5.9</v>
      </c>
      <c r="L37" s="64">
        <f t="shared" ref="L37:L59" si="26">ROUND(K37*$L$10,2)</f>
        <v>1.3</v>
      </c>
      <c r="M37" s="64">
        <f t="shared" ref="M37:M42" si="27">ROUND(K37*$M$10,2)</f>
        <v>9</v>
      </c>
      <c r="N37" s="64">
        <f t="shared" ref="N37:N42" si="28">ROUND(K37*$N$10,2)</f>
        <v>3.23</v>
      </c>
      <c r="O37" s="64">
        <f t="shared" ref="O37:O42" si="29">SUM(K37:N37)+F37</f>
        <v>19.43</v>
      </c>
      <c r="P37" s="45">
        <f t="shared" ref="P37:P42" si="30">ROUND(O37*$P$10,2)</f>
        <v>1.94</v>
      </c>
      <c r="Q37" s="64">
        <f t="shared" ref="Q37:Q42" si="31">SUM(O37+P37)</f>
        <v>21.37</v>
      </c>
      <c r="R37" s="64">
        <f t="shared" ref="R37:R42" si="32">+T37-S37</f>
        <v>21.366666666666667</v>
      </c>
      <c r="S37" s="64">
        <f t="shared" ref="S37:S42" si="33">+T37/6</f>
        <v>4.2733333333333334</v>
      </c>
      <c r="T37" s="103">
        <f t="shared" ref="T37:T59" si="34">ROUND(Q37*$T$10,2)</f>
        <v>25.64</v>
      </c>
      <c r="U37" s="95" t="s">
        <v>74</v>
      </c>
      <c r="V37" s="71"/>
    </row>
    <row r="38" spans="1:22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47.22571428571429</v>
      </c>
      <c r="I38" s="64">
        <f t="shared" si="24"/>
        <v>11.81</v>
      </c>
      <c r="J38" s="64">
        <f>ROUND(0.14*0.95,2)</f>
        <v>0.13</v>
      </c>
      <c r="K38" s="100">
        <f t="shared" si="25"/>
        <v>7.67</v>
      </c>
      <c r="L38" s="64">
        <f t="shared" si="26"/>
        <v>1.69</v>
      </c>
      <c r="M38" s="64">
        <f t="shared" si="27"/>
        <v>11.7</v>
      </c>
      <c r="N38" s="64">
        <f t="shared" si="28"/>
        <v>4.2</v>
      </c>
      <c r="O38" s="64">
        <f t="shared" si="29"/>
        <v>25.259999999999998</v>
      </c>
      <c r="P38" s="45">
        <f t="shared" si="30"/>
        <v>2.5299999999999998</v>
      </c>
      <c r="Q38" s="64">
        <f t="shared" si="31"/>
        <v>27.79</v>
      </c>
      <c r="R38" s="64">
        <f t="shared" si="32"/>
        <v>27.791666666666668</v>
      </c>
      <c r="S38" s="64">
        <f t="shared" si="33"/>
        <v>5.5583333333333336</v>
      </c>
      <c r="T38" s="103">
        <f t="shared" si="34"/>
        <v>33.35</v>
      </c>
      <c r="U38" s="95" t="s">
        <v>74</v>
      </c>
      <c r="V38" s="71"/>
    </row>
    <row r="39" spans="1:22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47.22571428571429</v>
      </c>
      <c r="I39" s="64">
        <f t="shared" si="24"/>
        <v>11.81</v>
      </c>
      <c r="J39" s="64">
        <f>ROUND(0.2*0.95,2)</f>
        <v>0.19</v>
      </c>
      <c r="K39" s="100">
        <f t="shared" si="25"/>
        <v>11.22</v>
      </c>
      <c r="L39" s="64">
        <f t="shared" si="26"/>
        <v>2.4700000000000002</v>
      </c>
      <c r="M39" s="64">
        <f t="shared" si="27"/>
        <v>17.12</v>
      </c>
      <c r="N39" s="64">
        <f t="shared" si="28"/>
        <v>6.15</v>
      </c>
      <c r="O39" s="64">
        <f t="shared" si="29"/>
        <v>36.96</v>
      </c>
      <c r="P39" s="45">
        <f t="shared" si="30"/>
        <v>3.7</v>
      </c>
      <c r="Q39" s="64">
        <f t="shared" si="31"/>
        <v>40.660000000000004</v>
      </c>
      <c r="R39" s="64">
        <f t="shared" si="32"/>
        <v>40.658333333333331</v>
      </c>
      <c r="S39" s="64">
        <f t="shared" si="33"/>
        <v>8.1316666666666659</v>
      </c>
      <c r="T39" s="103">
        <f t="shared" si="34"/>
        <v>48.79</v>
      </c>
      <c r="U39" s="95" t="s">
        <v>74</v>
      </c>
      <c r="V39" s="71"/>
    </row>
    <row r="40" spans="1:22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47.22571428571429</v>
      </c>
      <c r="I40" s="64">
        <f t="shared" si="24"/>
        <v>11.81</v>
      </c>
      <c r="J40" s="64">
        <f>ROUND((0.2+0.11)*0.95,2)</f>
        <v>0.28999999999999998</v>
      </c>
      <c r="K40" s="100">
        <f t="shared" si="25"/>
        <v>17.12</v>
      </c>
      <c r="L40" s="64">
        <f t="shared" si="26"/>
        <v>3.77</v>
      </c>
      <c r="M40" s="64">
        <f t="shared" si="27"/>
        <v>26.12</v>
      </c>
      <c r="N40" s="64">
        <f t="shared" si="28"/>
        <v>9.3800000000000008</v>
      </c>
      <c r="O40" s="64">
        <f t="shared" si="29"/>
        <v>56.390000000000008</v>
      </c>
      <c r="P40" s="45">
        <f t="shared" si="30"/>
        <v>5.64</v>
      </c>
      <c r="Q40" s="64">
        <f t="shared" si="31"/>
        <v>62.030000000000008</v>
      </c>
      <c r="R40" s="64">
        <f t="shared" si="32"/>
        <v>62.033333333333331</v>
      </c>
      <c r="S40" s="64">
        <f t="shared" si="33"/>
        <v>12.406666666666666</v>
      </c>
      <c r="T40" s="103">
        <f t="shared" si="34"/>
        <v>74.44</v>
      </c>
      <c r="U40" s="95" t="s">
        <v>549</v>
      </c>
      <c r="V40" s="71"/>
    </row>
    <row r="41" spans="1:22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47.22571428571429</v>
      </c>
      <c r="I41" s="64">
        <f t="shared" si="24"/>
        <v>11.81</v>
      </c>
      <c r="J41" s="64">
        <f>ROUND((0.2+0.14)*0.95,2)</f>
        <v>0.32</v>
      </c>
      <c r="K41" s="100">
        <f t="shared" si="25"/>
        <v>18.89</v>
      </c>
      <c r="L41" s="64">
        <f t="shared" si="26"/>
        <v>4.16</v>
      </c>
      <c r="M41" s="64">
        <f t="shared" si="27"/>
        <v>28.83</v>
      </c>
      <c r="N41" s="64">
        <f t="shared" si="28"/>
        <v>10.35</v>
      </c>
      <c r="O41" s="64">
        <f t="shared" si="29"/>
        <v>62.23</v>
      </c>
      <c r="P41" s="45">
        <f t="shared" si="30"/>
        <v>6.22</v>
      </c>
      <c r="Q41" s="64">
        <f t="shared" si="31"/>
        <v>68.45</v>
      </c>
      <c r="R41" s="64">
        <f t="shared" si="32"/>
        <v>68.45</v>
      </c>
      <c r="S41" s="64">
        <f t="shared" si="33"/>
        <v>13.69</v>
      </c>
      <c r="T41" s="103">
        <f t="shared" si="34"/>
        <v>82.14</v>
      </c>
      <c r="U41" s="95" t="s">
        <v>549</v>
      </c>
      <c r="V41" s="71"/>
    </row>
    <row r="42" spans="1:22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47.22571428571429</v>
      </c>
      <c r="I42" s="64">
        <f t="shared" si="24"/>
        <v>11.81</v>
      </c>
      <c r="J42" s="64">
        <f>ROUND((0.2+0.2)*0.95,2)</f>
        <v>0.38</v>
      </c>
      <c r="K42" s="100">
        <f t="shared" si="25"/>
        <v>22.43</v>
      </c>
      <c r="L42" s="64">
        <f t="shared" si="26"/>
        <v>4.93</v>
      </c>
      <c r="M42" s="64">
        <f t="shared" si="27"/>
        <v>34.229999999999997</v>
      </c>
      <c r="N42" s="64">
        <f t="shared" si="28"/>
        <v>12.3</v>
      </c>
      <c r="O42" s="64">
        <f t="shared" si="29"/>
        <v>73.89</v>
      </c>
      <c r="P42" s="45">
        <f t="shared" si="30"/>
        <v>7.39</v>
      </c>
      <c r="Q42" s="64">
        <f t="shared" si="31"/>
        <v>81.28</v>
      </c>
      <c r="R42" s="64">
        <f t="shared" si="32"/>
        <v>81.283333333333331</v>
      </c>
      <c r="S42" s="64">
        <f t="shared" si="33"/>
        <v>16.256666666666668</v>
      </c>
      <c r="T42" s="103">
        <f t="shared" si="34"/>
        <v>97.54</v>
      </c>
      <c r="U42" s="95" t="s">
        <v>549</v>
      </c>
      <c r="V42" s="71"/>
    </row>
    <row r="43" spans="1:22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/>
      <c r="Q43" s="46"/>
      <c r="R43" s="46"/>
      <c r="S43" s="46"/>
      <c r="T43" s="46"/>
      <c r="U43" s="95"/>
      <c r="V43" s="71"/>
    </row>
    <row r="44" spans="1:22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5">($H$13+$H$14)/2</f>
        <v>47.22571428571429</v>
      </c>
      <c r="I44" s="64">
        <f t="shared" si="24"/>
        <v>11.81</v>
      </c>
      <c r="J44" s="64">
        <f>ROUND(0.03*0.95,2)</f>
        <v>0.03</v>
      </c>
      <c r="K44" s="100">
        <f t="shared" ref="K44:K52" si="36">ROUND((H44+I44)*J44,2)</f>
        <v>1.77</v>
      </c>
      <c r="L44" s="64">
        <f t="shared" si="26"/>
        <v>0.39</v>
      </c>
      <c r="M44" s="64">
        <f t="shared" ref="M44:M52" si="37">ROUND(K44*$M$10,2)</f>
        <v>2.7</v>
      </c>
      <c r="N44" s="64">
        <f t="shared" ref="N44:N52" si="38">ROUND(K44*$N$10,2)</f>
        <v>0.97</v>
      </c>
      <c r="O44" s="64">
        <f t="shared" ref="O44:O52" si="39">SUM(K44:N44)+F44</f>
        <v>5.83</v>
      </c>
      <c r="P44" s="45">
        <f t="shared" ref="P44:P52" si="40">ROUND(O44*$P$10,2)</f>
        <v>0.57999999999999996</v>
      </c>
      <c r="Q44" s="64">
        <f t="shared" ref="Q44:Q52" si="41">SUM(O44+P44)</f>
        <v>6.41</v>
      </c>
      <c r="R44" s="64">
        <f>+T44-S44</f>
        <v>6.4083333333333332</v>
      </c>
      <c r="S44" s="64">
        <f>+T44/6</f>
        <v>1.2816666666666667</v>
      </c>
      <c r="T44" s="103">
        <f t="shared" si="34"/>
        <v>7.69</v>
      </c>
      <c r="U44" s="95" t="s">
        <v>74</v>
      </c>
      <c r="V44" s="71"/>
    </row>
    <row r="45" spans="1:22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5"/>
        <v>47.22571428571429</v>
      </c>
      <c r="I45" s="64">
        <f t="shared" si="24"/>
        <v>11.81</v>
      </c>
      <c r="J45" s="64">
        <f>ROUND(0.05*0.95,2)</f>
        <v>0.05</v>
      </c>
      <c r="K45" s="100">
        <f t="shared" si="36"/>
        <v>2.95</v>
      </c>
      <c r="L45" s="64">
        <f t="shared" si="26"/>
        <v>0.65</v>
      </c>
      <c r="M45" s="64">
        <f t="shared" si="37"/>
        <v>4.5</v>
      </c>
      <c r="N45" s="64">
        <f t="shared" si="38"/>
        <v>1.62</v>
      </c>
      <c r="O45" s="64">
        <f t="shared" si="39"/>
        <v>9.7199999999999989</v>
      </c>
      <c r="P45" s="45">
        <f t="shared" si="40"/>
        <v>0.97</v>
      </c>
      <c r="Q45" s="64">
        <f t="shared" si="41"/>
        <v>10.69</v>
      </c>
      <c r="R45" s="64">
        <f>+T45-S45</f>
        <v>10.691666666666666</v>
      </c>
      <c r="S45" s="64">
        <f>+T45/6</f>
        <v>2.1383333333333332</v>
      </c>
      <c r="T45" s="103">
        <f t="shared" si="34"/>
        <v>12.83</v>
      </c>
      <c r="U45" s="95" t="s">
        <v>74</v>
      </c>
      <c r="V45" s="71"/>
    </row>
    <row r="46" spans="1:22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5"/>
        <v>47.22571428571429</v>
      </c>
      <c r="I46" s="64">
        <f t="shared" si="24"/>
        <v>11.81</v>
      </c>
      <c r="J46" s="64">
        <f>ROUND(0.07*0.95,2)</f>
        <v>7.0000000000000007E-2</v>
      </c>
      <c r="K46" s="100">
        <f t="shared" si="36"/>
        <v>4.13</v>
      </c>
      <c r="L46" s="64">
        <f t="shared" si="26"/>
        <v>0.91</v>
      </c>
      <c r="M46" s="64">
        <f t="shared" si="37"/>
        <v>6.3</v>
      </c>
      <c r="N46" s="64">
        <f t="shared" si="38"/>
        <v>2.2599999999999998</v>
      </c>
      <c r="O46" s="64">
        <f t="shared" si="39"/>
        <v>13.6</v>
      </c>
      <c r="P46" s="45">
        <f t="shared" si="40"/>
        <v>1.36</v>
      </c>
      <c r="Q46" s="64">
        <f t="shared" si="41"/>
        <v>14.959999999999999</v>
      </c>
      <c r="R46" s="64">
        <f t="shared" ref="R46:R52" si="42">+T46-S46</f>
        <v>14.958333333333332</v>
      </c>
      <c r="S46" s="64">
        <f t="shared" ref="S46:S52" si="43">+T46/6</f>
        <v>2.9916666666666667</v>
      </c>
      <c r="T46" s="103">
        <f t="shared" si="34"/>
        <v>17.95</v>
      </c>
      <c r="U46" s="95" t="s">
        <v>74</v>
      </c>
      <c r="V46" s="71"/>
    </row>
    <row r="47" spans="1:22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(($H$15+$H$14)/2)</f>
        <v>53.008571428571429</v>
      </c>
      <c r="I47" s="64">
        <f t="shared" si="24"/>
        <v>13.25</v>
      </c>
      <c r="J47" s="64">
        <f>ROUND(2*0.95,2)</f>
        <v>1.9</v>
      </c>
      <c r="K47" s="100">
        <f t="shared" si="36"/>
        <v>125.89</v>
      </c>
      <c r="L47" s="64">
        <f t="shared" si="26"/>
        <v>27.7</v>
      </c>
      <c r="M47" s="64">
        <f t="shared" si="37"/>
        <v>192.1</v>
      </c>
      <c r="N47" s="64">
        <f t="shared" si="38"/>
        <v>69.010000000000005</v>
      </c>
      <c r="O47" s="64">
        <f t="shared" si="39"/>
        <v>414.7</v>
      </c>
      <c r="P47" s="45">
        <f t="shared" si="40"/>
        <v>41.47</v>
      </c>
      <c r="Q47" s="64">
        <f t="shared" si="41"/>
        <v>456.16999999999996</v>
      </c>
      <c r="R47" s="64">
        <f t="shared" si="42"/>
        <v>456.16666666666663</v>
      </c>
      <c r="S47" s="64">
        <f t="shared" si="43"/>
        <v>91.233333333333334</v>
      </c>
      <c r="T47" s="103">
        <f t="shared" si="34"/>
        <v>547.4</v>
      </c>
      <c r="U47" s="95" t="s">
        <v>75</v>
      </c>
      <c r="V47" s="71"/>
    </row>
    <row r="48" spans="1:22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(($H$15+$H$14)/2)</f>
        <v>53.008571428571429</v>
      </c>
      <c r="I48" s="64">
        <f t="shared" si="24"/>
        <v>13.25</v>
      </c>
      <c r="J48" s="64">
        <f>ROUND((2*1.2)*0.95,2)</f>
        <v>2.2799999999999998</v>
      </c>
      <c r="K48" s="100">
        <f t="shared" si="36"/>
        <v>151.07</v>
      </c>
      <c r="L48" s="64">
        <f t="shared" si="26"/>
        <v>33.24</v>
      </c>
      <c r="M48" s="64">
        <f t="shared" si="37"/>
        <v>230.53</v>
      </c>
      <c r="N48" s="64">
        <f t="shared" si="38"/>
        <v>82.81</v>
      </c>
      <c r="O48" s="64">
        <f t="shared" si="39"/>
        <v>497.65000000000003</v>
      </c>
      <c r="P48" s="45">
        <f t="shared" si="40"/>
        <v>49.77</v>
      </c>
      <c r="Q48" s="64">
        <f t="shared" si="41"/>
        <v>547.42000000000007</v>
      </c>
      <c r="R48" s="64">
        <f t="shared" si="42"/>
        <v>547.41666666666663</v>
      </c>
      <c r="S48" s="64">
        <f t="shared" si="43"/>
        <v>109.48333333333333</v>
      </c>
      <c r="T48" s="103">
        <f t="shared" si="34"/>
        <v>656.9</v>
      </c>
      <c r="U48" s="95" t="s">
        <v>550</v>
      </c>
      <c r="V48" s="71"/>
    </row>
    <row r="49" spans="1:22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4">($H$13+$H$14)/2</f>
        <v>47.22571428571429</v>
      </c>
      <c r="I49" s="64">
        <f t="shared" si="24"/>
        <v>11.81</v>
      </c>
      <c r="J49" s="64">
        <f>ROUND(0.05*0.95,2)</f>
        <v>0.05</v>
      </c>
      <c r="K49" s="100">
        <f t="shared" si="36"/>
        <v>2.95</v>
      </c>
      <c r="L49" s="64">
        <f t="shared" si="26"/>
        <v>0.65</v>
      </c>
      <c r="M49" s="64">
        <f t="shared" si="37"/>
        <v>4.5</v>
      </c>
      <c r="N49" s="64">
        <f t="shared" si="38"/>
        <v>1.62</v>
      </c>
      <c r="O49" s="64">
        <f t="shared" si="39"/>
        <v>9.7199999999999989</v>
      </c>
      <c r="P49" s="45">
        <f t="shared" si="40"/>
        <v>0.97</v>
      </c>
      <c r="Q49" s="64">
        <f t="shared" si="41"/>
        <v>10.69</v>
      </c>
      <c r="R49" s="64">
        <f t="shared" si="42"/>
        <v>10.691666666666666</v>
      </c>
      <c r="S49" s="64">
        <f t="shared" si="43"/>
        <v>2.1383333333333332</v>
      </c>
      <c r="T49" s="103">
        <f t="shared" si="34"/>
        <v>12.83</v>
      </c>
      <c r="U49" s="95" t="s">
        <v>76</v>
      </c>
      <c r="V49" s="71"/>
    </row>
    <row r="50" spans="1:22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4"/>
        <v>47.22571428571429</v>
      </c>
      <c r="I50" s="64">
        <f t="shared" si="24"/>
        <v>11.81</v>
      </c>
      <c r="J50" s="64">
        <f>ROUND((0.05*0.8)*0.95,2)</f>
        <v>0.04</v>
      </c>
      <c r="K50" s="100">
        <f t="shared" si="36"/>
        <v>2.36</v>
      </c>
      <c r="L50" s="64">
        <f t="shared" si="26"/>
        <v>0.52</v>
      </c>
      <c r="M50" s="64">
        <f t="shared" si="37"/>
        <v>3.6</v>
      </c>
      <c r="N50" s="64">
        <f t="shared" si="38"/>
        <v>1.29</v>
      </c>
      <c r="O50" s="64">
        <f t="shared" si="39"/>
        <v>7.7700000000000005</v>
      </c>
      <c r="P50" s="45">
        <f t="shared" si="40"/>
        <v>0.78</v>
      </c>
      <c r="Q50" s="64">
        <f t="shared" si="41"/>
        <v>8.5500000000000007</v>
      </c>
      <c r="R50" s="64">
        <f t="shared" si="42"/>
        <v>8.5500000000000007</v>
      </c>
      <c r="S50" s="64">
        <f t="shared" si="43"/>
        <v>1.71</v>
      </c>
      <c r="T50" s="103">
        <f t="shared" si="34"/>
        <v>10.26</v>
      </c>
      <c r="U50" s="95" t="s">
        <v>551</v>
      </c>
      <c r="V50" s="71"/>
    </row>
    <row r="51" spans="1:22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4"/>
        <v>47.22571428571429</v>
      </c>
      <c r="I51" s="64">
        <f t="shared" si="24"/>
        <v>11.81</v>
      </c>
      <c r="J51" s="64">
        <f>ROUND((0.05*1.2)*0.95,2)</f>
        <v>0.06</v>
      </c>
      <c r="K51" s="100">
        <f t="shared" si="36"/>
        <v>3.54</v>
      </c>
      <c r="L51" s="64">
        <f t="shared" si="26"/>
        <v>0.78</v>
      </c>
      <c r="M51" s="64">
        <f t="shared" si="37"/>
        <v>5.4</v>
      </c>
      <c r="N51" s="64">
        <f t="shared" si="38"/>
        <v>1.94</v>
      </c>
      <c r="O51" s="64">
        <f t="shared" si="39"/>
        <v>11.66</v>
      </c>
      <c r="P51" s="45">
        <f t="shared" si="40"/>
        <v>1.17</v>
      </c>
      <c r="Q51" s="64">
        <f t="shared" si="41"/>
        <v>12.83</v>
      </c>
      <c r="R51" s="64">
        <f t="shared" si="42"/>
        <v>12.833333333333334</v>
      </c>
      <c r="S51" s="64">
        <f t="shared" si="43"/>
        <v>2.5666666666666669</v>
      </c>
      <c r="T51" s="103">
        <f t="shared" si="34"/>
        <v>15.4</v>
      </c>
      <c r="U51" s="95" t="s">
        <v>552</v>
      </c>
      <c r="V51" s="71"/>
    </row>
    <row r="52" spans="1:22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4"/>
        <v>47.22571428571429</v>
      </c>
      <c r="I52" s="64">
        <f t="shared" si="24"/>
        <v>11.81</v>
      </c>
      <c r="J52" s="64">
        <f>ROUND(0.05*0.95,2)</f>
        <v>0.05</v>
      </c>
      <c r="K52" s="100">
        <f t="shared" si="36"/>
        <v>2.95</v>
      </c>
      <c r="L52" s="64">
        <f t="shared" si="26"/>
        <v>0.65</v>
      </c>
      <c r="M52" s="64">
        <f t="shared" si="37"/>
        <v>4.5</v>
      </c>
      <c r="N52" s="64">
        <f t="shared" si="38"/>
        <v>1.62</v>
      </c>
      <c r="O52" s="64">
        <f t="shared" si="39"/>
        <v>9.7199999999999989</v>
      </c>
      <c r="P52" s="45">
        <f t="shared" si="40"/>
        <v>0.97</v>
      </c>
      <c r="Q52" s="64">
        <f t="shared" si="41"/>
        <v>10.69</v>
      </c>
      <c r="R52" s="64">
        <f t="shared" si="42"/>
        <v>10.691666666666666</v>
      </c>
      <c r="S52" s="64">
        <f t="shared" si="43"/>
        <v>2.1383333333333332</v>
      </c>
      <c r="T52" s="103">
        <f t="shared" si="34"/>
        <v>12.83</v>
      </c>
      <c r="U52" s="95" t="s">
        <v>77</v>
      </c>
      <c r="V52" s="71"/>
    </row>
    <row r="53" spans="1:22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71"/>
    </row>
    <row r="54" spans="1:22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5">($H$13+$H$14)/2</f>
        <v>47.22571428571429</v>
      </c>
      <c r="I54" s="64">
        <f t="shared" si="24"/>
        <v>11.81</v>
      </c>
      <c r="J54" s="64">
        <f>ROUND(0.26*0.95,2)</f>
        <v>0.25</v>
      </c>
      <c r="K54" s="100">
        <f t="shared" ref="K54:K59" si="46">ROUND((H54+I54)*J54,2)</f>
        <v>14.76</v>
      </c>
      <c r="L54" s="64">
        <f t="shared" si="26"/>
        <v>3.25</v>
      </c>
      <c r="M54" s="64">
        <f t="shared" ref="M54:M59" si="47">ROUND(K54*$M$10,2)</f>
        <v>22.52</v>
      </c>
      <c r="N54" s="64">
        <f t="shared" ref="N54:N59" si="48">ROUND(K54*$N$10,2)</f>
        <v>8.09</v>
      </c>
      <c r="O54" s="64">
        <f t="shared" ref="O54:O59" si="49">SUM(K54:N54)+F54</f>
        <v>48.620000000000005</v>
      </c>
      <c r="P54" s="45">
        <f t="shared" ref="P54:P59" si="50">ROUND(O54*$P$10,2)</f>
        <v>4.8600000000000003</v>
      </c>
      <c r="Q54" s="64">
        <f t="shared" ref="Q54:Q59" si="51">SUM(O54+P54)</f>
        <v>53.480000000000004</v>
      </c>
      <c r="R54" s="64">
        <f t="shared" ref="R54:R59" si="52">+T54-S54</f>
        <v>53.483333333333341</v>
      </c>
      <c r="S54" s="64">
        <f t="shared" ref="S54:S59" si="53">+T54/6</f>
        <v>10.696666666666667</v>
      </c>
      <c r="T54" s="103">
        <f t="shared" si="34"/>
        <v>64.180000000000007</v>
      </c>
      <c r="U54" s="95" t="s">
        <v>553</v>
      </c>
      <c r="V54" s="71"/>
    </row>
    <row r="55" spans="1:22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5"/>
        <v>47.22571428571429</v>
      </c>
      <c r="I55" s="64">
        <f t="shared" si="24"/>
        <v>11.81</v>
      </c>
      <c r="J55" s="64">
        <f>ROUND(0.05*0.95,2)</f>
        <v>0.05</v>
      </c>
      <c r="K55" s="100">
        <f t="shared" si="46"/>
        <v>2.95</v>
      </c>
      <c r="L55" s="64">
        <f t="shared" si="26"/>
        <v>0.65</v>
      </c>
      <c r="M55" s="64">
        <f t="shared" si="47"/>
        <v>4.5</v>
      </c>
      <c r="N55" s="64">
        <f t="shared" si="48"/>
        <v>1.62</v>
      </c>
      <c r="O55" s="64">
        <f t="shared" si="49"/>
        <v>9.7199999999999989</v>
      </c>
      <c r="P55" s="45">
        <f t="shared" si="50"/>
        <v>0.97</v>
      </c>
      <c r="Q55" s="64">
        <f t="shared" si="51"/>
        <v>10.69</v>
      </c>
      <c r="R55" s="64">
        <f t="shared" si="52"/>
        <v>10.691666666666666</v>
      </c>
      <c r="S55" s="64">
        <f t="shared" si="53"/>
        <v>2.1383333333333332</v>
      </c>
      <c r="T55" s="103">
        <f t="shared" si="34"/>
        <v>12.83</v>
      </c>
      <c r="U55" s="95" t="s">
        <v>553</v>
      </c>
      <c r="V55" s="71"/>
    </row>
    <row r="56" spans="1:22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5"/>
        <v>47.22571428571429</v>
      </c>
      <c r="I56" s="64">
        <f t="shared" si="24"/>
        <v>11.81</v>
      </c>
      <c r="J56" s="64">
        <f>ROUND(0.08*0.95,2)</f>
        <v>0.08</v>
      </c>
      <c r="K56" s="100">
        <f t="shared" si="46"/>
        <v>4.72</v>
      </c>
      <c r="L56" s="64">
        <f t="shared" si="26"/>
        <v>1.04</v>
      </c>
      <c r="M56" s="64">
        <f t="shared" si="47"/>
        <v>7.2</v>
      </c>
      <c r="N56" s="64">
        <f t="shared" si="48"/>
        <v>2.59</v>
      </c>
      <c r="O56" s="64">
        <f t="shared" si="49"/>
        <v>15.55</v>
      </c>
      <c r="P56" s="45">
        <f t="shared" si="50"/>
        <v>1.56</v>
      </c>
      <c r="Q56" s="64">
        <f t="shared" si="51"/>
        <v>17.11</v>
      </c>
      <c r="R56" s="64">
        <f t="shared" si="52"/>
        <v>17.108333333333334</v>
      </c>
      <c r="S56" s="64">
        <f t="shared" si="53"/>
        <v>3.4216666666666669</v>
      </c>
      <c r="T56" s="103">
        <f t="shared" si="34"/>
        <v>20.53</v>
      </c>
      <c r="U56" s="95" t="s">
        <v>554</v>
      </c>
      <c r="V56" s="71"/>
    </row>
    <row r="57" spans="1:22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5"/>
        <v>47.22571428571429</v>
      </c>
      <c r="I57" s="64">
        <f t="shared" si="24"/>
        <v>11.81</v>
      </c>
      <c r="J57" s="64">
        <f>ROUND((0.08*1.2)*0.95,2)</f>
        <v>0.09</v>
      </c>
      <c r="K57" s="100">
        <f t="shared" si="46"/>
        <v>5.31</v>
      </c>
      <c r="L57" s="64">
        <f t="shared" si="26"/>
        <v>1.17</v>
      </c>
      <c r="M57" s="64">
        <f t="shared" si="47"/>
        <v>8.1</v>
      </c>
      <c r="N57" s="64">
        <f t="shared" si="48"/>
        <v>2.91</v>
      </c>
      <c r="O57" s="64">
        <f t="shared" si="49"/>
        <v>17.489999999999998</v>
      </c>
      <c r="P57" s="45">
        <f t="shared" si="50"/>
        <v>1.75</v>
      </c>
      <c r="Q57" s="64">
        <f t="shared" si="51"/>
        <v>19.239999999999998</v>
      </c>
      <c r="R57" s="64">
        <f t="shared" si="52"/>
        <v>19.241666666666667</v>
      </c>
      <c r="S57" s="64">
        <f t="shared" si="53"/>
        <v>3.8483333333333332</v>
      </c>
      <c r="T57" s="103">
        <f t="shared" si="34"/>
        <v>23.09</v>
      </c>
      <c r="U57" s="95" t="s">
        <v>555</v>
      </c>
      <c r="V57" s="71"/>
    </row>
    <row r="58" spans="1:22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5"/>
        <v>47.22571428571429</v>
      </c>
      <c r="I58" s="64">
        <f t="shared" si="24"/>
        <v>11.81</v>
      </c>
      <c r="J58" s="64">
        <f>ROUND(0.06*0.95,2)</f>
        <v>0.06</v>
      </c>
      <c r="K58" s="100">
        <f t="shared" si="46"/>
        <v>3.54</v>
      </c>
      <c r="L58" s="64">
        <f t="shared" si="26"/>
        <v>0.78</v>
      </c>
      <c r="M58" s="64">
        <f t="shared" si="47"/>
        <v>5.4</v>
      </c>
      <c r="N58" s="64">
        <f t="shared" si="48"/>
        <v>1.94</v>
      </c>
      <c r="O58" s="64">
        <f t="shared" si="49"/>
        <v>11.66</v>
      </c>
      <c r="P58" s="45">
        <f t="shared" si="50"/>
        <v>1.17</v>
      </c>
      <c r="Q58" s="64">
        <f t="shared" si="51"/>
        <v>12.83</v>
      </c>
      <c r="R58" s="64">
        <f t="shared" si="52"/>
        <v>12.833333333333334</v>
      </c>
      <c r="S58" s="64">
        <f t="shared" si="53"/>
        <v>2.5666666666666669</v>
      </c>
      <c r="T58" s="103">
        <f t="shared" si="34"/>
        <v>15.4</v>
      </c>
      <c r="U58" s="95" t="s">
        <v>556</v>
      </c>
      <c r="V58" s="71"/>
    </row>
    <row r="59" spans="1:22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5"/>
        <v>47.22571428571429</v>
      </c>
      <c r="I59" s="64">
        <f t="shared" si="24"/>
        <v>11.81</v>
      </c>
      <c r="J59" s="64">
        <f>ROUND((0.06*1.2)*0.95,2)</f>
        <v>7.0000000000000007E-2</v>
      </c>
      <c r="K59" s="100">
        <f t="shared" si="46"/>
        <v>4.13</v>
      </c>
      <c r="L59" s="64">
        <f t="shared" si="26"/>
        <v>0.91</v>
      </c>
      <c r="M59" s="64">
        <f t="shared" si="47"/>
        <v>6.3</v>
      </c>
      <c r="N59" s="64">
        <f t="shared" si="48"/>
        <v>2.2599999999999998</v>
      </c>
      <c r="O59" s="64">
        <f t="shared" si="49"/>
        <v>13.6</v>
      </c>
      <c r="P59" s="45">
        <f t="shared" si="50"/>
        <v>1.36</v>
      </c>
      <c r="Q59" s="64">
        <f t="shared" si="51"/>
        <v>14.959999999999999</v>
      </c>
      <c r="R59" s="64">
        <f t="shared" si="52"/>
        <v>14.958333333333332</v>
      </c>
      <c r="S59" s="64">
        <f t="shared" si="53"/>
        <v>2.9916666666666667</v>
      </c>
      <c r="T59" s="103">
        <f t="shared" si="34"/>
        <v>17.95</v>
      </c>
      <c r="U59" s="95" t="s">
        <v>557</v>
      </c>
      <c r="V59" s="71"/>
    </row>
    <row r="60" spans="1:22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71"/>
    </row>
    <row r="61" spans="1:22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71"/>
    </row>
    <row r="62" spans="1:22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4">($H$13+$H$14)/2</f>
        <v>47.22571428571429</v>
      </c>
      <c r="I62" s="64">
        <f>ROUND(H62*$I$10,2)</f>
        <v>11.81</v>
      </c>
      <c r="J62" s="64">
        <f>ROUND(0.53*0.95,2)</f>
        <v>0.5</v>
      </c>
      <c r="K62" s="100">
        <f>ROUND((H62+I62)*J62,2)</f>
        <v>29.52</v>
      </c>
      <c r="L62" s="64">
        <f>ROUND(K62*$L$10,2)</f>
        <v>6.49</v>
      </c>
      <c r="M62" s="64">
        <f>ROUND(K62*$M$10,2)</f>
        <v>45.05</v>
      </c>
      <c r="N62" s="64">
        <f>ROUND(K62*$N$10,2)</f>
        <v>16.18</v>
      </c>
      <c r="O62" s="64">
        <f>SUM(K62:N62)+F62</f>
        <v>97.240000000000009</v>
      </c>
      <c r="P62" s="45">
        <f>ROUND(O62*$P$10,2)</f>
        <v>9.7200000000000006</v>
      </c>
      <c r="Q62" s="64">
        <f>SUM(O62+P62)</f>
        <v>106.96000000000001</v>
      </c>
      <c r="R62" s="64">
        <f t="shared" ref="R62:R64" si="55">+T62-S62</f>
        <v>106.95833333333333</v>
      </c>
      <c r="S62" s="64">
        <f t="shared" ref="S62:S64" si="56">+T62/6</f>
        <v>21.391666666666666</v>
      </c>
      <c r="T62" s="103">
        <f>ROUND(Q62*$T$10,2)</f>
        <v>128.35</v>
      </c>
      <c r="U62" s="95" t="s">
        <v>558</v>
      </c>
      <c r="V62" s="71"/>
    </row>
    <row r="63" spans="1:22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4"/>
        <v>47.22571428571429</v>
      </c>
      <c r="I63" s="64">
        <f>ROUND(H63*$I$10,2)</f>
        <v>11.81</v>
      </c>
      <c r="J63" s="64">
        <f>ROUND(0.3*0.95,2)</f>
        <v>0.28999999999999998</v>
      </c>
      <c r="K63" s="100">
        <f>ROUND((H63+I63)*J63,2)</f>
        <v>17.12</v>
      </c>
      <c r="L63" s="64">
        <f>ROUND(K63*$L$10,2)</f>
        <v>3.77</v>
      </c>
      <c r="M63" s="64">
        <f>ROUND(K63*$M$10,2)</f>
        <v>26.12</v>
      </c>
      <c r="N63" s="64">
        <f>ROUND(K63*$N$10,2)</f>
        <v>9.3800000000000008</v>
      </c>
      <c r="O63" s="64">
        <f>SUM(K63:N63)+F63</f>
        <v>56.390000000000008</v>
      </c>
      <c r="P63" s="45">
        <f>ROUND(O63*$P$10,2)</f>
        <v>5.64</v>
      </c>
      <c r="Q63" s="64">
        <f>SUM(O63+P63)</f>
        <v>62.030000000000008</v>
      </c>
      <c r="R63" s="64">
        <f t="shared" si="55"/>
        <v>62.033333333333331</v>
      </c>
      <c r="S63" s="64">
        <f t="shared" si="56"/>
        <v>12.406666666666666</v>
      </c>
      <c r="T63" s="103">
        <f>ROUND(Q63*$T$10,2)</f>
        <v>74.44</v>
      </c>
      <c r="U63" s="95" t="s">
        <v>558</v>
      </c>
      <c r="V63" s="71"/>
    </row>
    <row r="64" spans="1:22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4"/>
        <v>47.22571428571429</v>
      </c>
      <c r="I64" s="64">
        <f>ROUND(H64*$I$10,2)</f>
        <v>11.81</v>
      </c>
      <c r="J64" s="64">
        <f>ROUND(0.09*0.95,2)</f>
        <v>0.09</v>
      </c>
      <c r="K64" s="100">
        <f>ROUND((H64+I64)*J64,2)</f>
        <v>5.31</v>
      </c>
      <c r="L64" s="64">
        <f>ROUND(K64*$L$10,2)</f>
        <v>1.17</v>
      </c>
      <c r="M64" s="64">
        <f>ROUND(K64*$M$10,2)</f>
        <v>8.1</v>
      </c>
      <c r="N64" s="64">
        <f>ROUND(K64*$N$10,2)</f>
        <v>2.91</v>
      </c>
      <c r="O64" s="64">
        <f>SUM(K64:N64)+F64</f>
        <v>17.489999999999998</v>
      </c>
      <c r="P64" s="45">
        <f>ROUND(O64*$P$10,2)</f>
        <v>1.75</v>
      </c>
      <c r="Q64" s="64">
        <f>SUM(O64+P64)</f>
        <v>19.239999999999998</v>
      </c>
      <c r="R64" s="64">
        <f t="shared" si="55"/>
        <v>19.241666666666667</v>
      </c>
      <c r="S64" s="64">
        <f t="shared" si="56"/>
        <v>3.8483333333333332</v>
      </c>
      <c r="T64" s="103">
        <f>ROUND(Q64*$T$10,2)</f>
        <v>23.09</v>
      </c>
      <c r="U64" s="95" t="s">
        <v>558</v>
      </c>
      <c r="V64" s="71"/>
    </row>
    <row r="65" spans="1:22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71"/>
    </row>
    <row r="66" spans="1:22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71"/>
    </row>
    <row r="67" spans="1:22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7">($H$13+$H$14)/2</f>
        <v>47.22571428571429</v>
      </c>
      <c r="I67" s="64">
        <f t="shared" ref="I67:I93" si="58">ROUND(H67*$I$10,2)</f>
        <v>11.81</v>
      </c>
      <c r="J67" s="64">
        <f>ROUND((0.53*1.2)*0.95,2)</f>
        <v>0.6</v>
      </c>
      <c r="K67" s="100">
        <f>ROUND((H67+I67)*J67,2)</f>
        <v>35.42</v>
      </c>
      <c r="L67" s="64">
        <f t="shared" ref="L67:L93" si="59">ROUND(K67*$L$10,2)</f>
        <v>7.79</v>
      </c>
      <c r="M67" s="64">
        <f>ROUND(K67*$M$10,2)</f>
        <v>54.05</v>
      </c>
      <c r="N67" s="64">
        <f>ROUND(K67*$N$10,2)</f>
        <v>19.420000000000002</v>
      </c>
      <c r="O67" s="64">
        <f>SUM(K67:N67)+F67</f>
        <v>116.67999999999999</v>
      </c>
      <c r="P67" s="45">
        <f>ROUND(O67*$P$10,2)</f>
        <v>11.67</v>
      </c>
      <c r="Q67" s="64">
        <f>SUM(O67+P67)</f>
        <v>128.35</v>
      </c>
      <c r="R67" s="64">
        <f t="shared" ref="R67:R69" si="60">+T67-S67</f>
        <v>128.35000000000002</v>
      </c>
      <c r="S67" s="64">
        <f t="shared" ref="S67:S69" si="61">+T67/6</f>
        <v>25.67</v>
      </c>
      <c r="T67" s="103">
        <f t="shared" ref="T67:T93" si="62">ROUND(Q67*$T$10,2)</f>
        <v>154.02000000000001</v>
      </c>
      <c r="U67" s="95" t="s">
        <v>559</v>
      </c>
      <c r="V67" s="71"/>
    </row>
    <row r="68" spans="1:22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7"/>
        <v>47.22571428571429</v>
      </c>
      <c r="I68" s="64">
        <f t="shared" si="58"/>
        <v>11.81</v>
      </c>
      <c r="J68" s="64">
        <f>ROUND((0.3*1.2)*0.95,2)</f>
        <v>0.34</v>
      </c>
      <c r="K68" s="100">
        <f>ROUND((H68+I68)*J68,2)</f>
        <v>20.07</v>
      </c>
      <c r="L68" s="64">
        <f t="shared" si="59"/>
        <v>4.42</v>
      </c>
      <c r="M68" s="64">
        <f>ROUND(K68*$M$10,2)</f>
        <v>30.63</v>
      </c>
      <c r="N68" s="64">
        <f>ROUND(K68*$N$10,2)</f>
        <v>11</v>
      </c>
      <c r="O68" s="64">
        <f>SUM(K68:N68)+F68</f>
        <v>66.12</v>
      </c>
      <c r="P68" s="45">
        <f>ROUND(O68*$P$10,2)</f>
        <v>6.61</v>
      </c>
      <c r="Q68" s="64">
        <f>SUM(O68+P68)</f>
        <v>72.73</v>
      </c>
      <c r="R68" s="64">
        <f t="shared" si="60"/>
        <v>72.733333333333334</v>
      </c>
      <c r="S68" s="64">
        <f t="shared" si="61"/>
        <v>14.546666666666667</v>
      </c>
      <c r="T68" s="103">
        <f t="shared" si="62"/>
        <v>87.28</v>
      </c>
      <c r="U68" s="95" t="s">
        <v>559</v>
      </c>
      <c r="V68" s="71"/>
    </row>
    <row r="69" spans="1:22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7"/>
        <v>47.22571428571429</v>
      </c>
      <c r="I69" s="64">
        <f t="shared" si="58"/>
        <v>11.81</v>
      </c>
      <c r="J69" s="64">
        <f>ROUND((0.09*1.2)*0.95,2)</f>
        <v>0.1</v>
      </c>
      <c r="K69" s="100">
        <f>ROUND((H69+I69)*J69,2)</f>
        <v>5.9</v>
      </c>
      <c r="L69" s="64">
        <f t="shared" si="59"/>
        <v>1.3</v>
      </c>
      <c r="M69" s="64">
        <f>ROUND(K69*$M$10,2)</f>
        <v>9</v>
      </c>
      <c r="N69" s="64">
        <f>ROUND(K69*$N$10,2)</f>
        <v>3.23</v>
      </c>
      <c r="O69" s="64">
        <f>SUM(K69:N69)+F69</f>
        <v>19.43</v>
      </c>
      <c r="P69" s="45">
        <f>ROUND(O69*$P$10,2)</f>
        <v>1.94</v>
      </c>
      <c r="Q69" s="64">
        <f>SUM(O69+P69)</f>
        <v>21.37</v>
      </c>
      <c r="R69" s="64">
        <f t="shared" si="60"/>
        <v>21.366666666666667</v>
      </c>
      <c r="S69" s="64">
        <f t="shared" si="61"/>
        <v>4.2733333333333334</v>
      </c>
      <c r="T69" s="103">
        <f t="shared" si="62"/>
        <v>25.64</v>
      </c>
      <c r="U69" s="95" t="s">
        <v>559</v>
      </c>
      <c r="V69" s="71"/>
    </row>
    <row r="70" spans="1:22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71"/>
    </row>
    <row r="71" spans="1:22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71"/>
    </row>
    <row r="72" spans="1:22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50.117142857142859</v>
      </c>
      <c r="I72" s="64">
        <f t="shared" si="58"/>
        <v>12.53</v>
      </c>
      <c r="J72" s="64">
        <f>ROUND(0.5*0.95,2)</f>
        <v>0.48</v>
      </c>
      <c r="K72" s="100">
        <f>ROUND((H72+I72)*J72,2)</f>
        <v>30.07</v>
      </c>
      <c r="L72" s="64">
        <f t="shared" si="59"/>
        <v>6.62</v>
      </c>
      <c r="M72" s="64">
        <f>ROUND(K72*$M$10,2)</f>
        <v>45.89</v>
      </c>
      <c r="N72" s="64">
        <f>ROUND(K72*$N$10,2)</f>
        <v>16.48</v>
      </c>
      <c r="O72" s="64">
        <f>SUM(K72:N72)+F72</f>
        <v>99.06</v>
      </c>
      <c r="P72" s="45">
        <f>ROUND(O72*$P$10,2)</f>
        <v>9.91</v>
      </c>
      <c r="Q72" s="64">
        <f>SUM(O72+P72)</f>
        <v>108.97</v>
      </c>
      <c r="R72" s="64">
        <f t="shared" ref="R72:R73" si="63">+T72-S72</f>
        <v>108.96666666666665</v>
      </c>
      <c r="S72" s="64">
        <f t="shared" ref="S72:S73" si="64">+T72/6</f>
        <v>21.793333333333333</v>
      </c>
      <c r="T72" s="103">
        <f t="shared" si="62"/>
        <v>130.76</v>
      </c>
      <c r="U72" s="95" t="s">
        <v>560</v>
      </c>
      <c r="V72" s="71"/>
    </row>
    <row r="73" spans="1:22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50.117142857142859</v>
      </c>
      <c r="I73" s="64">
        <f t="shared" si="58"/>
        <v>12.53</v>
      </c>
      <c r="J73" s="64">
        <f>ROUND(1.4*0.95,2)</f>
        <v>1.33</v>
      </c>
      <c r="K73" s="100">
        <f>ROUND((H73+I73)*J73,2)</f>
        <v>83.32</v>
      </c>
      <c r="L73" s="64">
        <f t="shared" si="59"/>
        <v>18.329999999999998</v>
      </c>
      <c r="M73" s="64">
        <f>ROUND(K73*$M$10,2)</f>
        <v>127.14</v>
      </c>
      <c r="N73" s="64">
        <f>ROUND(K73*$N$10,2)</f>
        <v>45.67</v>
      </c>
      <c r="O73" s="64">
        <f>SUM(K73:N73)+F73</f>
        <v>274.45999999999998</v>
      </c>
      <c r="P73" s="45">
        <f>ROUND(O73*$P$10,2)</f>
        <v>27.45</v>
      </c>
      <c r="Q73" s="64">
        <f>SUM(O73+P73)</f>
        <v>301.90999999999997</v>
      </c>
      <c r="R73" s="64">
        <f t="shared" si="63"/>
        <v>301.90833333333336</v>
      </c>
      <c r="S73" s="64">
        <f t="shared" si="64"/>
        <v>60.381666666666668</v>
      </c>
      <c r="T73" s="103">
        <f t="shared" si="62"/>
        <v>362.29</v>
      </c>
      <c r="U73" s="95" t="s">
        <v>560</v>
      </c>
      <c r="V73" s="71"/>
    </row>
    <row r="74" spans="1:22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71"/>
    </row>
    <row r="75" spans="1:22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50.117142857142859</v>
      </c>
      <c r="I75" s="64">
        <f t="shared" si="58"/>
        <v>12.53</v>
      </c>
      <c r="J75" s="64">
        <f>ROUND(0.5*0.95,2)</f>
        <v>0.48</v>
      </c>
      <c r="K75" s="100">
        <f>ROUND((H75+I75)*J75,2)</f>
        <v>30.07</v>
      </c>
      <c r="L75" s="64">
        <f t="shared" si="59"/>
        <v>6.62</v>
      </c>
      <c r="M75" s="64">
        <f>ROUND(K75*$M$10,2)</f>
        <v>45.89</v>
      </c>
      <c r="N75" s="64">
        <f>ROUND(K75*$N$10,2)</f>
        <v>16.48</v>
      </c>
      <c r="O75" s="64">
        <f>SUM(K75:N75)+F75</f>
        <v>99.06</v>
      </c>
      <c r="P75" s="45">
        <f>ROUND(O75*$P$10,2)</f>
        <v>9.91</v>
      </c>
      <c r="Q75" s="64">
        <f>SUM(O75+P75)</f>
        <v>108.97</v>
      </c>
      <c r="R75" s="64">
        <f t="shared" ref="R75:R76" si="65">+T75-S75</f>
        <v>108.96666666666665</v>
      </c>
      <c r="S75" s="64">
        <f t="shared" ref="S75:S76" si="66">+T75/6</f>
        <v>21.793333333333333</v>
      </c>
      <c r="T75" s="103">
        <f t="shared" si="62"/>
        <v>130.76</v>
      </c>
      <c r="U75" s="95" t="s">
        <v>560</v>
      </c>
      <c r="V75" s="71"/>
    </row>
    <row r="76" spans="1:22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50.117142857142859</v>
      </c>
      <c r="I76" s="64">
        <f t="shared" si="58"/>
        <v>12.53</v>
      </c>
      <c r="J76" s="64">
        <f>ROUND(1.6*0.95,2)</f>
        <v>1.52</v>
      </c>
      <c r="K76" s="100">
        <f>ROUND((H76+I76)*J76,2)</f>
        <v>95.22</v>
      </c>
      <c r="L76" s="64">
        <f t="shared" si="59"/>
        <v>20.95</v>
      </c>
      <c r="M76" s="64">
        <f>ROUND(K76*$M$10,2)</f>
        <v>145.30000000000001</v>
      </c>
      <c r="N76" s="64">
        <f>ROUND(K76*$N$10,2)</f>
        <v>52.19</v>
      </c>
      <c r="O76" s="64">
        <f>SUM(K76:N76)+F76</f>
        <v>313.66000000000003</v>
      </c>
      <c r="P76" s="45">
        <f>ROUND(O76*$P$10,2)</f>
        <v>31.37</v>
      </c>
      <c r="Q76" s="64">
        <f>SUM(O76+P76)</f>
        <v>345.03000000000003</v>
      </c>
      <c r="R76" s="64">
        <f t="shared" si="65"/>
        <v>345.03333333333336</v>
      </c>
      <c r="S76" s="64">
        <f t="shared" si="66"/>
        <v>69.006666666666675</v>
      </c>
      <c r="T76" s="103">
        <f t="shared" si="62"/>
        <v>414.04</v>
      </c>
      <c r="U76" s="95" t="s">
        <v>560</v>
      </c>
      <c r="V76" s="71"/>
    </row>
    <row r="77" spans="1:22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71"/>
    </row>
    <row r="78" spans="1:22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50.117142857142859</v>
      </c>
      <c r="I78" s="64">
        <f t="shared" si="58"/>
        <v>12.53</v>
      </c>
      <c r="J78" s="64">
        <f>ROUND(1.38*0.95,2)</f>
        <v>1.31</v>
      </c>
      <c r="K78" s="100">
        <f>ROUND((H78+I78)*J78,2)</f>
        <v>82.07</v>
      </c>
      <c r="L78" s="64">
        <f t="shared" si="59"/>
        <v>18.059999999999999</v>
      </c>
      <c r="M78" s="64">
        <f>ROUND(K78*$M$10,2)</f>
        <v>125.24</v>
      </c>
      <c r="N78" s="64">
        <f>ROUND(K78*$N$10,2)</f>
        <v>44.99</v>
      </c>
      <c r="O78" s="64">
        <f>SUM(K78:N78)+F78</f>
        <v>270.36</v>
      </c>
      <c r="P78" s="45">
        <f>ROUND(O78*$P$10,2)</f>
        <v>27.04</v>
      </c>
      <c r="Q78" s="64">
        <f>SUM(O78+P78)</f>
        <v>297.40000000000003</v>
      </c>
      <c r="R78" s="64">
        <f t="shared" ref="R78:R81" si="67">+T78-S78</f>
        <v>297.39999999999998</v>
      </c>
      <c r="S78" s="64">
        <f t="shared" ref="S78:S81" si="68">+T78/6</f>
        <v>59.48</v>
      </c>
      <c r="T78" s="103">
        <f t="shared" si="62"/>
        <v>356.88</v>
      </c>
      <c r="U78" s="95" t="s">
        <v>560</v>
      </c>
      <c r="V78" s="71"/>
    </row>
    <row r="79" spans="1:22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50.117142857142859</v>
      </c>
      <c r="I79" s="64">
        <f t="shared" si="58"/>
        <v>12.53</v>
      </c>
      <c r="J79" s="64">
        <f>ROUND(1.68*0.95,2)</f>
        <v>1.6</v>
      </c>
      <c r="K79" s="100">
        <f>ROUND((H79+I79)*J79,2)</f>
        <v>100.24</v>
      </c>
      <c r="L79" s="64">
        <f t="shared" si="59"/>
        <v>22.05</v>
      </c>
      <c r="M79" s="64">
        <f>ROUND(K79*$M$10,2)</f>
        <v>152.96</v>
      </c>
      <c r="N79" s="64">
        <f>ROUND(K79*$N$10,2)</f>
        <v>54.95</v>
      </c>
      <c r="O79" s="64">
        <f>SUM(K79:N79)+F79</f>
        <v>330.2</v>
      </c>
      <c r="P79" s="45">
        <f>ROUND(O79*$P$10,2)</f>
        <v>33.020000000000003</v>
      </c>
      <c r="Q79" s="64">
        <f>SUM(O79+P79)</f>
        <v>363.21999999999997</v>
      </c>
      <c r="R79" s="64">
        <f t="shared" si="67"/>
        <v>363.2166666666667</v>
      </c>
      <c r="S79" s="64">
        <f t="shared" si="68"/>
        <v>72.643333333333331</v>
      </c>
      <c r="T79" s="103">
        <f t="shared" si="62"/>
        <v>435.86</v>
      </c>
      <c r="U79" s="95" t="s">
        <v>560</v>
      </c>
      <c r="V79" s="71"/>
    </row>
    <row r="80" spans="1:22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50.117142857142859</v>
      </c>
      <c r="I80" s="64">
        <f t="shared" si="58"/>
        <v>12.53</v>
      </c>
      <c r="J80" s="64">
        <f>ROUND(1.91*0.95,2)</f>
        <v>1.81</v>
      </c>
      <c r="K80" s="100">
        <f>ROUND((H80+I80)*J80,2)</f>
        <v>113.39</v>
      </c>
      <c r="L80" s="64">
        <f t="shared" si="59"/>
        <v>24.95</v>
      </c>
      <c r="M80" s="64">
        <f>ROUND(K80*$M$10,2)</f>
        <v>173.03</v>
      </c>
      <c r="N80" s="64">
        <f>ROUND(K80*$N$10,2)</f>
        <v>62.15</v>
      </c>
      <c r="O80" s="64">
        <f>SUM(K80:N80)+F80</f>
        <v>373.52</v>
      </c>
      <c r="P80" s="45">
        <f>ROUND(O80*$P$10,2)</f>
        <v>37.35</v>
      </c>
      <c r="Q80" s="64">
        <f>SUM(O80+P80)</f>
        <v>410.87</v>
      </c>
      <c r="R80" s="64">
        <f t="shared" si="67"/>
        <v>410.86666666666667</v>
      </c>
      <c r="S80" s="64">
        <f t="shared" si="68"/>
        <v>82.173333333333332</v>
      </c>
      <c r="T80" s="103">
        <f t="shared" si="62"/>
        <v>493.04</v>
      </c>
      <c r="U80" s="95" t="s">
        <v>560</v>
      </c>
      <c r="V80" s="71"/>
    </row>
    <row r="81" spans="1:22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50.117142857142859</v>
      </c>
      <c r="I81" s="64">
        <f t="shared" si="58"/>
        <v>12.53</v>
      </c>
      <c r="J81" s="64">
        <f>ROUND(2.2*0.95,2)</f>
        <v>2.09</v>
      </c>
      <c r="K81" s="100">
        <f>ROUND((H81+I81)*J81,2)</f>
        <v>130.93</v>
      </c>
      <c r="L81" s="64">
        <f t="shared" si="59"/>
        <v>28.8</v>
      </c>
      <c r="M81" s="64">
        <f>ROUND(K81*$M$10,2)</f>
        <v>199.8</v>
      </c>
      <c r="N81" s="64">
        <f>ROUND(K81*$N$10,2)</f>
        <v>71.77</v>
      </c>
      <c r="O81" s="64">
        <f>SUM(K81:N81)+F81</f>
        <v>431.3</v>
      </c>
      <c r="P81" s="45">
        <f>ROUND(O81*$P$10,2)</f>
        <v>43.13</v>
      </c>
      <c r="Q81" s="64">
        <f>SUM(O81+P81)</f>
        <v>474.43</v>
      </c>
      <c r="R81" s="64">
        <f t="shared" si="67"/>
        <v>474.43333333333339</v>
      </c>
      <c r="S81" s="64">
        <f t="shared" si="68"/>
        <v>94.88666666666667</v>
      </c>
      <c r="T81" s="103">
        <f t="shared" si="62"/>
        <v>569.32000000000005</v>
      </c>
      <c r="U81" s="95" t="s">
        <v>560</v>
      </c>
      <c r="V81" s="71"/>
    </row>
    <row r="82" spans="1:22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71"/>
    </row>
    <row r="83" spans="1:22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50.117142857142859</v>
      </c>
      <c r="I83" s="64">
        <f t="shared" si="58"/>
        <v>12.53</v>
      </c>
      <c r="J83" s="64">
        <f>ROUND(0.57*0.95,2)</f>
        <v>0.54</v>
      </c>
      <c r="K83" s="100">
        <f>ROUND((H83+I83)*J83,2)</f>
        <v>33.83</v>
      </c>
      <c r="L83" s="64">
        <f t="shared" si="59"/>
        <v>7.44</v>
      </c>
      <c r="M83" s="64">
        <f>ROUND(K83*$M$10,2)</f>
        <v>51.62</v>
      </c>
      <c r="N83" s="64">
        <f>ROUND(K83*$N$10,2)</f>
        <v>18.54</v>
      </c>
      <c r="O83" s="64">
        <f>SUM(K83:N83)+F83</f>
        <v>111.42999999999998</v>
      </c>
      <c r="P83" s="45">
        <f>ROUND(O83*$P$10,2)</f>
        <v>11.14</v>
      </c>
      <c r="Q83" s="64">
        <f>SUM(O83+P83)</f>
        <v>122.56999999999998</v>
      </c>
      <c r="R83" s="64">
        <f t="shared" ref="R83:R85" si="69">+T83-S83</f>
        <v>122.56666666666668</v>
      </c>
      <c r="S83" s="64">
        <f t="shared" ref="S83:S85" si="70">+T83/6</f>
        <v>24.513333333333335</v>
      </c>
      <c r="T83" s="103">
        <f t="shared" si="62"/>
        <v>147.08000000000001</v>
      </c>
      <c r="U83" s="95" t="s">
        <v>560</v>
      </c>
      <c r="V83" s="71"/>
    </row>
    <row r="84" spans="1:22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50.117142857142859</v>
      </c>
      <c r="I84" s="64">
        <f t="shared" si="58"/>
        <v>12.53</v>
      </c>
      <c r="J84" s="64">
        <f>ROUND(0.62*0.95,2)</f>
        <v>0.59</v>
      </c>
      <c r="K84" s="100">
        <f>ROUND((H84+I84)*J84,2)</f>
        <v>36.96</v>
      </c>
      <c r="L84" s="64">
        <f t="shared" si="59"/>
        <v>8.1300000000000008</v>
      </c>
      <c r="M84" s="64">
        <f>ROUND(K84*$M$10,2)</f>
        <v>56.4</v>
      </c>
      <c r="N84" s="64">
        <f>ROUND(K84*$N$10,2)</f>
        <v>20.260000000000002</v>
      </c>
      <c r="O84" s="64">
        <f>SUM(K84:N84)+F84</f>
        <v>121.75000000000001</v>
      </c>
      <c r="P84" s="45">
        <f>ROUND(O84*$P$10,2)</f>
        <v>12.18</v>
      </c>
      <c r="Q84" s="64">
        <f>SUM(O84+P84)</f>
        <v>133.93</v>
      </c>
      <c r="R84" s="64">
        <f t="shared" si="69"/>
        <v>133.93333333333334</v>
      </c>
      <c r="S84" s="64">
        <f t="shared" si="70"/>
        <v>26.786666666666665</v>
      </c>
      <c r="T84" s="103">
        <f t="shared" si="62"/>
        <v>160.72</v>
      </c>
      <c r="U84" s="95" t="s">
        <v>560</v>
      </c>
      <c r="V84" s="71"/>
    </row>
    <row r="85" spans="1:22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50.117142857142859</v>
      </c>
      <c r="I85" s="64">
        <f t="shared" si="58"/>
        <v>12.53</v>
      </c>
      <c r="J85" s="64">
        <f>ROUND(0.83*0.95,2)</f>
        <v>0.79</v>
      </c>
      <c r="K85" s="100">
        <f>ROUND((H85+I85)*J85,2)</f>
        <v>49.49</v>
      </c>
      <c r="L85" s="64">
        <f t="shared" si="59"/>
        <v>10.89</v>
      </c>
      <c r="M85" s="64">
        <f>ROUND(K85*$M$10,2)</f>
        <v>75.52</v>
      </c>
      <c r="N85" s="64">
        <f>ROUND(K85*$N$10,2)</f>
        <v>27.13</v>
      </c>
      <c r="O85" s="64">
        <f>SUM(K85:N85)+F85</f>
        <v>163.03</v>
      </c>
      <c r="P85" s="45">
        <f>ROUND(O85*$P$10,2)</f>
        <v>16.3</v>
      </c>
      <c r="Q85" s="64">
        <f>SUM(O85+P85)</f>
        <v>179.33</v>
      </c>
      <c r="R85" s="64">
        <f t="shared" si="69"/>
        <v>179.33333333333331</v>
      </c>
      <c r="S85" s="64">
        <f t="shared" si="70"/>
        <v>35.866666666666667</v>
      </c>
      <c r="T85" s="103">
        <f t="shared" si="62"/>
        <v>215.2</v>
      </c>
      <c r="U85" s="95" t="s">
        <v>560</v>
      </c>
      <c r="V85" s="71"/>
    </row>
    <row r="86" spans="1:22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71"/>
    </row>
    <row r="87" spans="1:22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50.117142857142859</v>
      </c>
      <c r="I87" s="64">
        <f t="shared" si="58"/>
        <v>12.53</v>
      </c>
      <c r="J87" s="64">
        <f>ROUND((0.25*1.2)*0.95,2)</f>
        <v>0.28999999999999998</v>
      </c>
      <c r="K87" s="100">
        <f>ROUND((H87+I87)*J87,2)</f>
        <v>18.170000000000002</v>
      </c>
      <c r="L87" s="64">
        <f t="shared" si="59"/>
        <v>4</v>
      </c>
      <c r="M87" s="64">
        <f>ROUND(K87*$M$10,2)</f>
        <v>27.73</v>
      </c>
      <c r="N87" s="64">
        <f>ROUND(K87*$N$10,2)</f>
        <v>9.9600000000000009</v>
      </c>
      <c r="O87" s="64">
        <f>SUM(K87:N87)+F87</f>
        <v>59.860000000000007</v>
      </c>
      <c r="P87" s="45">
        <f>ROUND(O87*$P$10,2)</f>
        <v>5.99</v>
      </c>
      <c r="Q87" s="64">
        <f>SUM(O87+P87)</f>
        <v>65.850000000000009</v>
      </c>
      <c r="R87" s="64">
        <f>+T87-S87</f>
        <v>65.849999999999994</v>
      </c>
      <c r="S87" s="64">
        <f>+T87/6</f>
        <v>13.17</v>
      </c>
      <c r="T87" s="103">
        <f t="shared" si="62"/>
        <v>79.02</v>
      </c>
      <c r="U87" s="95" t="s">
        <v>561</v>
      </c>
      <c r="V87" s="71"/>
    </row>
    <row r="88" spans="1:22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71"/>
    </row>
    <row r="89" spans="1:22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50.117142857142859</v>
      </c>
      <c r="I89" s="64">
        <f t="shared" si="58"/>
        <v>12.53</v>
      </c>
      <c r="J89" s="64">
        <f>ROUND((0.5*1.2)*0.95,2)</f>
        <v>0.56999999999999995</v>
      </c>
      <c r="K89" s="100">
        <f>ROUND((H89+I89)*J89,2)</f>
        <v>35.71</v>
      </c>
      <c r="L89" s="64">
        <f t="shared" si="59"/>
        <v>7.86</v>
      </c>
      <c r="M89" s="64">
        <f>ROUND(K89*$M$10,2)</f>
        <v>54.49</v>
      </c>
      <c r="N89" s="64">
        <f>ROUND(K89*$N$10,2)</f>
        <v>19.57</v>
      </c>
      <c r="O89" s="64">
        <f>SUM(K89:N89)+F89</f>
        <v>117.63</v>
      </c>
      <c r="P89" s="45">
        <f>ROUND(O89*$P$10,2)</f>
        <v>11.76</v>
      </c>
      <c r="Q89" s="64">
        <f>SUM(O89+P89)</f>
        <v>129.38999999999999</v>
      </c>
      <c r="R89" s="64">
        <f t="shared" ref="R89:R90" si="71">+T89-S89</f>
        <v>129.39166666666668</v>
      </c>
      <c r="S89" s="64">
        <f t="shared" ref="S89:S90" si="72">+T89/6</f>
        <v>25.878333333333334</v>
      </c>
      <c r="T89" s="103">
        <f t="shared" si="62"/>
        <v>155.27000000000001</v>
      </c>
      <c r="U89" s="95" t="s">
        <v>561</v>
      </c>
      <c r="V89" s="71"/>
    </row>
    <row r="90" spans="1:22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50.117142857142859</v>
      </c>
      <c r="I90" s="64">
        <f t="shared" si="58"/>
        <v>12.53</v>
      </c>
      <c r="J90" s="64">
        <f>ROUND((1.4*1.2)*0.95,2)</f>
        <v>1.6</v>
      </c>
      <c r="K90" s="100">
        <f>ROUND((H90+I90)*J90,2)</f>
        <v>100.24</v>
      </c>
      <c r="L90" s="64">
        <f t="shared" si="59"/>
        <v>22.05</v>
      </c>
      <c r="M90" s="64">
        <f>ROUND(K90*$M$10,2)</f>
        <v>152.96</v>
      </c>
      <c r="N90" s="64">
        <f>ROUND(K90*$N$10,2)</f>
        <v>54.95</v>
      </c>
      <c r="O90" s="64">
        <f>SUM(K90:N90)+F90</f>
        <v>330.2</v>
      </c>
      <c r="P90" s="45">
        <f>ROUND(O90*$P$10,2)</f>
        <v>33.020000000000003</v>
      </c>
      <c r="Q90" s="64">
        <f>SUM(O90+P90)</f>
        <v>363.21999999999997</v>
      </c>
      <c r="R90" s="64">
        <f t="shared" si="71"/>
        <v>363.2166666666667</v>
      </c>
      <c r="S90" s="64">
        <f t="shared" si="72"/>
        <v>72.643333333333331</v>
      </c>
      <c r="T90" s="103">
        <f t="shared" si="62"/>
        <v>435.86</v>
      </c>
      <c r="U90" s="95" t="s">
        <v>561</v>
      </c>
      <c r="V90" s="71"/>
    </row>
    <row r="91" spans="1:22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71"/>
    </row>
    <row r="92" spans="1:22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50.117142857142859</v>
      </c>
      <c r="I92" s="64">
        <f t="shared" si="58"/>
        <v>12.53</v>
      </c>
      <c r="J92" s="64">
        <f>ROUND((0.5*1.2)*0.95,2)</f>
        <v>0.56999999999999995</v>
      </c>
      <c r="K92" s="100">
        <f>ROUND((H92+I92)*J92,2)</f>
        <v>35.71</v>
      </c>
      <c r="L92" s="64">
        <f t="shared" si="59"/>
        <v>7.86</v>
      </c>
      <c r="M92" s="64">
        <f>ROUND(K92*$M$10,2)</f>
        <v>54.49</v>
      </c>
      <c r="N92" s="64">
        <f>ROUND(K92*$N$10,2)</f>
        <v>19.57</v>
      </c>
      <c r="O92" s="64">
        <f>SUM(K92:N92)+F92</f>
        <v>117.63</v>
      </c>
      <c r="P92" s="45">
        <f>ROUND(O92*$P$10,2)</f>
        <v>11.76</v>
      </c>
      <c r="Q92" s="64">
        <f>SUM(O92+P92)</f>
        <v>129.38999999999999</v>
      </c>
      <c r="R92" s="64">
        <f t="shared" ref="R92:R93" si="73">+T92-S92</f>
        <v>129.39166666666668</v>
      </c>
      <c r="S92" s="64">
        <f t="shared" ref="S92:S93" si="74">+T92/6</f>
        <v>25.878333333333334</v>
      </c>
      <c r="T92" s="103">
        <f t="shared" si="62"/>
        <v>155.27000000000001</v>
      </c>
      <c r="U92" s="95" t="s">
        <v>561</v>
      </c>
      <c r="V92" s="71"/>
    </row>
    <row r="93" spans="1:22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50.117142857142859</v>
      </c>
      <c r="I93" s="64">
        <f t="shared" si="58"/>
        <v>12.53</v>
      </c>
      <c r="J93" s="64">
        <f>ROUND((1.6*1.2)*0.95,2)</f>
        <v>1.82</v>
      </c>
      <c r="K93" s="100">
        <f>ROUND((H93+I93)*J93,2)</f>
        <v>114.02</v>
      </c>
      <c r="L93" s="64">
        <f t="shared" si="59"/>
        <v>25.08</v>
      </c>
      <c r="M93" s="64">
        <f>ROUND(K93*$M$10,2)</f>
        <v>173.99</v>
      </c>
      <c r="N93" s="64">
        <f>ROUND(K93*$N$10,2)</f>
        <v>62.5</v>
      </c>
      <c r="O93" s="64">
        <f>SUM(K93:N93)+F93</f>
        <v>375.59000000000003</v>
      </c>
      <c r="P93" s="45">
        <f>ROUND(O93*$P$10,2)</f>
        <v>37.56</v>
      </c>
      <c r="Q93" s="64">
        <f>SUM(O93+P93)</f>
        <v>413.15000000000003</v>
      </c>
      <c r="R93" s="64">
        <f t="shared" si="73"/>
        <v>413.15</v>
      </c>
      <c r="S93" s="64">
        <f t="shared" si="74"/>
        <v>82.63</v>
      </c>
      <c r="T93" s="103">
        <f t="shared" si="62"/>
        <v>495.78</v>
      </c>
      <c r="U93" s="95" t="s">
        <v>561</v>
      </c>
      <c r="V93" s="71"/>
    </row>
    <row r="94" spans="1:22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71"/>
    </row>
    <row r="95" spans="1:22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55.899999999999991</v>
      </c>
      <c r="I95" s="64">
        <f>ROUND(H95*$I$10,2)</f>
        <v>13.98</v>
      </c>
      <c r="J95" s="64">
        <f>ROUND(0.38*0.95,2)</f>
        <v>0.36</v>
      </c>
      <c r="K95" s="100">
        <f>ROUND((H95+I95)*J95,2)</f>
        <v>25.16</v>
      </c>
      <c r="L95" s="64">
        <f t="shared" ref="L95:L96" si="75">ROUND(K95*$L$10,2)</f>
        <v>5.54</v>
      </c>
      <c r="M95" s="64">
        <f>ROUND(K95*$M$10,2)</f>
        <v>38.39</v>
      </c>
      <c r="N95" s="64">
        <f>ROUND(K95*$N$10,2)</f>
        <v>13.79</v>
      </c>
      <c r="O95" s="64">
        <f>SUM(K95:N95)+F95</f>
        <v>82.88</v>
      </c>
      <c r="P95" s="45">
        <f>ROUND(O95*$P$10,2)</f>
        <v>8.2899999999999991</v>
      </c>
      <c r="Q95" s="64">
        <f>SUM(O95+P95)</f>
        <v>91.169999999999987</v>
      </c>
      <c r="R95" s="64">
        <f t="shared" ref="R95:R96" si="76">+T95-S95</f>
        <v>91.166666666666671</v>
      </c>
      <c r="S95" s="64">
        <f t="shared" ref="S95:S96" si="77">+T95/6</f>
        <v>18.233333333333334</v>
      </c>
      <c r="T95" s="103">
        <f t="shared" ref="T95:T96" si="78">ROUND(Q95*$T$10,2)</f>
        <v>109.4</v>
      </c>
      <c r="U95" s="95" t="s">
        <v>562</v>
      </c>
      <c r="V95" s="71"/>
    </row>
    <row r="96" spans="1:22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55.899999999999991</v>
      </c>
      <c r="I96" s="64">
        <f>ROUND(H96*$I$10,2)</f>
        <v>13.98</v>
      </c>
      <c r="J96" s="64">
        <f>ROUND(0.32*0.95,2)</f>
        <v>0.3</v>
      </c>
      <c r="K96" s="100">
        <f>ROUND((H96+I96)*J96,2)</f>
        <v>20.96</v>
      </c>
      <c r="L96" s="64">
        <f t="shared" si="75"/>
        <v>4.6100000000000003</v>
      </c>
      <c r="M96" s="64">
        <f>ROUND(K96*$M$10,2)</f>
        <v>31.98</v>
      </c>
      <c r="N96" s="64">
        <f>ROUND(K96*$N$10,2)</f>
        <v>11.49</v>
      </c>
      <c r="O96" s="64">
        <f>SUM(K96:N96)+F96</f>
        <v>69.039999999999992</v>
      </c>
      <c r="P96" s="45">
        <f>ROUND(O96*$P$10,2)</f>
        <v>6.9</v>
      </c>
      <c r="Q96" s="64">
        <f>SUM(O96+P96)</f>
        <v>75.94</v>
      </c>
      <c r="R96" s="64">
        <f t="shared" si="76"/>
        <v>75.941666666666663</v>
      </c>
      <c r="S96" s="64">
        <f t="shared" si="77"/>
        <v>15.188333333333333</v>
      </c>
      <c r="T96" s="103">
        <f t="shared" si="78"/>
        <v>91.13</v>
      </c>
      <c r="U96" s="95" t="s">
        <v>562</v>
      </c>
      <c r="V96" s="71"/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71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69.394285714285715</v>
      </c>
      <c r="I98" s="64">
        <f t="shared" ref="I98:I101" si="79">ROUND(H98*$I$10,2)</f>
        <v>17.350000000000001</v>
      </c>
      <c r="J98" s="64">
        <f>ROUND((1.5*0.95)/100,2)</f>
        <v>0.01</v>
      </c>
      <c r="K98" s="100">
        <f>ROUND((H98+I98)*J98,2)</f>
        <v>0.87</v>
      </c>
      <c r="L98" s="64">
        <f t="shared" ref="L98:L101" si="80">ROUND(K98*$L$10,2)</f>
        <v>0.19</v>
      </c>
      <c r="M98" s="64">
        <f>ROUND(K98*$M$10,2)</f>
        <v>1.33</v>
      </c>
      <c r="N98" s="64">
        <f>ROUND(K98*$N$10,2)</f>
        <v>0.48</v>
      </c>
      <c r="O98" s="64">
        <f>SUM(K98:N98)+F98</f>
        <v>2.87</v>
      </c>
      <c r="P98" s="45">
        <f>ROUND(O98*$P$10,2)</f>
        <v>0.28999999999999998</v>
      </c>
      <c r="Q98" s="64">
        <f>SUM(O98+P98)</f>
        <v>3.16</v>
      </c>
      <c r="R98" s="64">
        <f t="shared" ref="R98:R101" si="81">+T98-S98</f>
        <v>3.1583333333333332</v>
      </c>
      <c r="S98" s="64">
        <f t="shared" ref="S98:S101" si="82">+T98/6</f>
        <v>0.63166666666666671</v>
      </c>
      <c r="T98" s="103">
        <f t="shared" ref="T98:T101" si="83">ROUND(Q98*$T$10,2)</f>
        <v>3.79</v>
      </c>
      <c r="U98" s="113" t="s">
        <v>563</v>
      </c>
      <c r="V98" s="71"/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69.394285714285715</v>
      </c>
      <c r="I99" s="64">
        <f t="shared" si="79"/>
        <v>17.350000000000001</v>
      </c>
      <c r="J99" s="64">
        <f>ROUND((3.9*0.95)/100,2)</f>
        <v>0.04</v>
      </c>
      <c r="K99" s="100">
        <f>ROUND((H99+I99)*J99,2)</f>
        <v>3.47</v>
      </c>
      <c r="L99" s="64">
        <f t="shared" si="80"/>
        <v>0.76</v>
      </c>
      <c r="M99" s="64">
        <f>ROUND(K99*$M$10,2)</f>
        <v>5.3</v>
      </c>
      <c r="N99" s="64">
        <f>ROUND(K99*$N$10,2)</f>
        <v>1.9</v>
      </c>
      <c r="O99" s="64">
        <f>SUM(K99:N99)+F99</f>
        <v>11.430000000000001</v>
      </c>
      <c r="P99" s="45">
        <f>ROUND(O99*$P$10,2)</f>
        <v>1.1399999999999999</v>
      </c>
      <c r="Q99" s="64">
        <f>SUM(O99+P99)</f>
        <v>12.570000000000002</v>
      </c>
      <c r="R99" s="64">
        <f t="shared" si="81"/>
        <v>12.566666666666666</v>
      </c>
      <c r="S99" s="64">
        <f t="shared" si="82"/>
        <v>2.5133333333333332</v>
      </c>
      <c r="T99" s="103">
        <f t="shared" si="83"/>
        <v>15.08</v>
      </c>
      <c r="U99" s="113" t="s">
        <v>563</v>
      </c>
      <c r="V99" s="71"/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($H$15+$H$16+$H$15)/3</f>
        <v>57.828095238095237</v>
      </c>
      <c r="I100" s="44">
        <f t="shared" si="79"/>
        <v>14.46</v>
      </c>
      <c r="J100" s="44">
        <f>ROUND(1.5*0.95,2)</f>
        <v>1.43</v>
      </c>
      <c r="K100" s="43">
        <f>ROUND((H100+I100)*J100,2)</f>
        <v>103.37</v>
      </c>
      <c r="L100" s="44">
        <f t="shared" si="80"/>
        <v>22.74</v>
      </c>
      <c r="M100" s="44">
        <f>ROUND(K100*$M$10,2)</f>
        <v>157.74</v>
      </c>
      <c r="N100" s="44">
        <f>ROUND(K100*$N$10,2)</f>
        <v>56.66</v>
      </c>
      <c r="O100" s="64">
        <f>SUM(K100:N100)+F100</f>
        <v>340.51</v>
      </c>
      <c r="P100" s="45">
        <f>ROUND(O100*$P$10,2)</f>
        <v>34.049999999999997</v>
      </c>
      <c r="Q100" s="44">
        <f>SUM(O100+P100)</f>
        <v>374.56</v>
      </c>
      <c r="R100" s="44">
        <f t="shared" si="81"/>
        <v>374.55833333333334</v>
      </c>
      <c r="S100" s="44">
        <f t="shared" si="82"/>
        <v>74.911666666666676</v>
      </c>
      <c r="T100" s="65">
        <f t="shared" si="83"/>
        <v>449.47</v>
      </c>
      <c r="U100" s="82" t="s">
        <v>564</v>
      </c>
      <c r="V100" s="66"/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>($H$15+$H$14)/2</f>
        <v>53.008571428571429</v>
      </c>
      <c r="I101" s="64">
        <f t="shared" si="79"/>
        <v>13.25</v>
      </c>
      <c r="J101" s="64">
        <f>ROUND(0.13*0.95,2)</f>
        <v>0.12</v>
      </c>
      <c r="K101" s="100">
        <f>ROUND((H101+I101)*J101,2)</f>
        <v>7.95</v>
      </c>
      <c r="L101" s="64">
        <f t="shared" si="80"/>
        <v>1.75</v>
      </c>
      <c r="M101" s="64">
        <f>ROUND(K101*$M$10,2)</f>
        <v>12.13</v>
      </c>
      <c r="N101" s="64">
        <f>ROUND(K101*$N$10,2)</f>
        <v>4.3600000000000003</v>
      </c>
      <c r="O101" s="64">
        <f>SUM(K101:N101)+F101</f>
        <v>26.189999999999998</v>
      </c>
      <c r="P101" s="45">
        <f>ROUND(O101*$P$10,2)</f>
        <v>2.62</v>
      </c>
      <c r="Q101" s="64">
        <f>SUM(O101+P101)</f>
        <v>28.81</v>
      </c>
      <c r="R101" s="64">
        <f t="shared" si="81"/>
        <v>28.808333333333334</v>
      </c>
      <c r="S101" s="64">
        <f t="shared" si="82"/>
        <v>5.7616666666666667</v>
      </c>
      <c r="T101" s="103">
        <f t="shared" si="83"/>
        <v>34.57</v>
      </c>
      <c r="U101" s="113" t="s">
        <v>565</v>
      </c>
      <c r="V101" s="71"/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71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71"/>
      <c r="W103" s="72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66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 t="shared" ref="H105:H112" si="84">($H$15+$H$14)/2</f>
        <v>53.008571428571429</v>
      </c>
      <c r="I105" s="44">
        <f>ROUND(H105*$I$10,2)</f>
        <v>13.25</v>
      </c>
      <c r="J105" s="44">
        <f>ROUND(0.6*0.95,2)</f>
        <v>0.56999999999999995</v>
      </c>
      <c r="K105" s="43">
        <f t="shared" ref="K105:K112" si="85">ROUND((H105+I105)*J105,2)</f>
        <v>37.770000000000003</v>
      </c>
      <c r="L105" s="44">
        <f t="shared" ref="L105:L112" si="86">ROUND(K105*$L$10,2)</f>
        <v>8.31</v>
      </c>
      <c r="M105" s="44">
        <f t="shared" ref="M105:M112" si="87">ROUND(K105*$M$10,2)</f>
        <v>57.64</v>
      </c>
      <c r="N105" s="44">
        <f t="shared" ref="N105:N112" si="88">ROUND(K105*$N$10,2)</f>
        <v>20.7</v>
      </c>
      <c r="O105" s="64">
        <f t="shared" ref="O105:O112" si="89">SUM(K105:N105)+F105</f>
        <v>124.42</v>
      </c>
      <c r="P105" s="45">
        <f t="shared" ref="P105:P112" si="90">ROUND(O105*$P$10,2)</f>
        <v>12.44</v>
      </c>
      <c r="Q105" s="44">
        <f t="shared" ref="Q105:Q112" si="91">SUM(O105+P105)</f>
        <v>136.86000000000001</v>
      </c>
      <c r="R105" s="44">
        <f t="shared" ref="R105:R112" si="92">+T105-S105</f>
        <v>136.85833333333332</v>
      </c>
      <c r="S105" s="44">
        <f t="shared" ref="S105:S112" si="93">+T105/6</f>
        <v>27.371666666666666</v>
      </c>
      <c r="T105" s="65">
        <f t="shared" ref="T105:T112" si="94">ROUND(Q105*$T$10,2)</f>
        <v>164.23</v>
      </c>
      <c r="U105" s="38" t="s">
        <v>566</v>
      </c>
      <c r="V105" s="66"/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si="84"/>
        <v>53.008571428571429</v>
      </c>
      <c r="I106" s="44">
        <f t="shared" ref="I106:I112" si="95">ROUND(H106*$I$10,2)</f>
        <v>13.25</v>
      </c>
      <c r="J106" s="44">
        <f>ROUND((0.6*1.8)*0.95,2)</f>
        <v>1.03</v>
      </c>
      <c r="K106" s="43">
        <f t="shared" si="85"/>
        <v>68.25</v>
      </c>
      <c r="L106" s="44">
        <f t="shared" si="86"/>
        <v>15.02</v>
      </c>
      <c r="M106" s="44">
        <f t="shared" si="87"/>
        <v>104.15</v>
      </c>
      <c r="N106" s="44">
        <f t="shared" si="88"/>
        <v>37.409999999999997</v>
      </c>
      <c r="O106" s="64">
        <f t="shared" si="89"/>
        <v>224.83</v>
      </c>
      <c r="P106" s="45">
        <f t="shared" si="90"/>
        <v>22.48</v>
      </c>
      <c r="Q106" s="44">
        <f t="shared" si="91"/>
        <v>247.31</v>
      </c>
      <c r="R106" s="44">
        <f t="shared" si="92"/>
        <v>247.30833333333331</v>
      </c>
      <c r="S106" s="44">
        <f t="shared" si="93"/>
        <v>49.461666666666666</v>
      </c>
      <c r="T106" s="65">
        <f t="shared" si="94"/>
        <v>296.77</v>
      </c>
      <c r="U106" s="38" t="s">
        <v>567</v>
      </c>
      <c r="V106" s="66"/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84"/>
        <v>53.008571428571429</v>
      </c>
      <c r="I107" s="44">
        <f t="shared" si="95"/>
        <v>13.25</v>
      </c>
      <c r="J107" s="44">
        <f>ROUND(0.9*0.95,2)</f>
        <v>0.86</v>
      </c>
      <c r="K107" s="43">
        <f t="shared" si="85"/>
        <v>56.98</v>
      </c>
      <c r="L107" s="44">
        <f t="shared" si="86"/>
        <v>12.54</v>
      </c>
      <c r="M107" s="44">
        <f t="shared" si="87"/>
        <v>86.95</v>
      </c>
      <c r="N107" s="44">
        <f t="shared" si="88"/>
        <v>31.23</v>
      </c>
      <c r="O107" s="64">
        <f t="shared" si="89"/>
        <v>187.7</v>
      </c>
      <c r="P107" s="45">
        <f t="shared" si="90"/>
        <v>18.77</v>
      </c>
      <c r="Q107" s="44">
        <f t="shared" si="91"/>
        <v>206.47</v>
      </c>
      <c r="R107" s="44">
        <f t="shared" si="92"/>
        <v>206.46666666666667</v>
      </c>
      <c r="S107" s="44">
        <f t="shared" si="93"/>
        <v>41.293333333333329</v>
      </c>
      <c r="T107" s="65">
        <f t="shared" si="94"/>
        <v>247.76</v>
      </c>
      <c r="U107" s="38" t="s">
        <v>566</v>
      </c>
      <c r="V107" s="66"/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84"/>
        <v>53.008571428571429</v>
      </c>
      <c r="I108" s="44">
        <f t="shared" si="95"/>
        <v>13.25</v>
      </c>
      <c r="J108" s="44">
        <f>ROUND((0.9*1.8)*0.95,2)</f>
        <v>1.54</v>
      </c>
      <c r="K108" s="43">
        <f t="shared" si="85"/>
        <v>102.04</v>
      </c>
      <c r="L108" s="44">
        <f t="shared" si="86"/>
        <v>22.45</v>
      </c>
      <c r="M108" s="44">
        <f t="shared" si="87"/>
        <v>155.71</v>
      </c>
      <c r="N108" s="44">
        <f t="shared" si="88"/>
        <v>55.93</v>
      </c>
      <c r="O108" s="64">
        <f t="shared" si="89"/>
        <v>336.13000000000005</v>
      </c>
      <c r="P108" s="45">
        <f t="shared" si="90"/>
        <v>33.61</v>
      </c>
      <c r="Q108" s="44">
        <f t="shared" si="91"/>
        <v>369.74000000000007</v>
      </c>
      <c r="R108" s="44">
        <f t="shared" si="92"/>
        <v>369.74166666666667</v>
      </c>
      <c r="S108" s="44">
        <f t="shared" si="93"/>
        <v>73.948333333333338</v>
      </c>
      <c r="T108" s="65">
        <f t="shared" si="94"/>
        <v>443.69</v>
      </c>
      <c r="U108" s="38" t="s">
        <v>567</v>
      </c>
      <c r="V108" s="66"/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84"/>
        <v>53.008571428571429</v>
      </c>
      <c r="I109" s="44">
        <f t="shared" si="95"/>
        <v>13.25</v>
      </c>
      <c r="J109" s="44">
        <f>ROUND(1.2*0.95,2)</f>
        <v>1.1399999999999999</v>
      </c>
      <c r="K109" s="43">
        <f t="shared" si="85"/>
        <v>75.53</v>
      </c>
      <c r="L109" s="44">
        <f t="shared" si="86"/>
        <v>16.62</v>
      </c>
      <c r="M109" s="44">
        <f t="shared" si="87"/>
        <v>115.26</v>
      </c>
      <c r="N109" s="44">
        <f t="shared" si="88"/>
        <v>41.4</v>
      </c>
      <c r="O109" s="64">
        <f t="shared" si="89"/>
        <v>248.81000000000003</v>
      </c>
      <c r="P109" s="45">
        <f t="shared" si="90"/>
        <v>24.88</v>
      </c>
      <c r="Q109" s="44">
        <f t="shared" si="91"/>
        <v>273.69000000000005</v>
      </c>
      <c r="R109" s="44">
        <f t="shared" si="92"/>
        <v>273.69166666666666</v>
      </c>
      <c r="S109" s="44">
        <f t="shared" si="93"/>
        <v>54.738333333333337</v>
      </c>
      <c r="T109" s="65">
        <f t="shared" si="94"/>
        <v>328.43</v>
      </c>
      <c r="U109" s="38" t="s">
        <v>566</v>
      </c>
      <c r="V109" s="66"/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84"/>
        <v>53.008571428571429</v>
      </c>
      <c r="I110" s="44">
        <f t="shared" si="95"/>
        <v>13.25</v>
      </c>
      <c r="J110" s="44">
        <f>ROUND((1.2*1.8)*0.95,2)</f>
        <v>2.0499999999999998</v>
      </c>
      <c r="K110" s="43">
        <f t="shared" si="85"/>
        <v>135.83000000000001</v>
      </c>
      <c r="L110" s="44">
        <f t="shared" si="86"/>
        <v>29.88</v>
      </c>
      <c r="M110" s="44">
        <f t="shared" si="87"/>
        <v>207.27</v>
      </c>
      <c r="N110" s="44">
        <f t="shared" si="88"/>
        <v>74.459999999999994</v>
      </c>
      <c r="O110" s="64">
        <f t="shared" si="89"/>
        <v>447.44</v>
      </c>
      <c r="P110" s="45">
        <f t="shared" si="90"/>
        <v>44.74</v>
      </c>
      <c r="Q110" s="44">
        <f t="shared" si="91"/>
        <v>492.18</v>
      </c>
      <c r="R110" s="44">
        <f t="shared" si="92"/>
        <v>492.18333333333334</v>
      </c>
      <c r="S110" s="44">
        <f t="shared" si="93"/>
        <v>98.436666666666667</v>
      </c>
      <c r="T110" s="65">
        <f t="shared" si="94"/>
        <v>590.62</v>
      </c>
      <c r="U110" s="38" t="s">
        <v>567</v>
      </c>
      <c r="V110" s="66"/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84"/>
        <v>53.008571428571429</v>
      </c>
      <c r="I111" s="44">
        <f t="shared" si="95"/>
        <v>13.25</v>
      </c>
      <c r="J111" s="44">
        <f>ROUND(0.4*0.95,2)</f>
        <v>0.38</v>
      </c>
      <c r="K111" s="43">
        <f t="shared" si="85"/>
        <v>25.18</v>
      </c>
      <c r="L111" s="44">
        <f t="shared" si="86"/>
        <v>5.54</v>
      </c>
      <c r="M111" s="44">
        <f t="shared" si="87"/>
        <v>38.42</v>
      </c>
      <c r="N111" s="44">
        <f t="shared" si="88"/>
        <v>13.8</v>
      </c>
      <c r="O111" s="64">
        <f t="shared" si="89"/>
        <v>82.94</v>
      </c>
      <c r="P111" s="45">
        <f t="shared" si="90"/>
        <v>8.2899999999999991</v>
      </c>
      <c r="Q111" s="44">
        <f t="shared" si="91"/>
        <v>91.22999999999999</v>
      </c>
      <c r="R111" s="44">
        <f t="shared" si="92"/>
        <v>91.233333333333334</v>
      </c>
      <c r="S111" s="44">
        <f t="shared" si="93"/>
        <v>18.246666666666666</v>
      </c>
      <c r="T111" s="65">
        <f t="shared" si="94"/>
        <v>109.48</v>
      </c>
      <c r="U111" s="38" t="s">
        <v>568</v>
      </c>
      <c r="V111" s="66"/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84"/>
        <v>53.008571428571429</v>
      </c>
      <c r="I112" s="44">
        <f t="shared" si="95"/>
        <v>13.25</v>
      </c>
      <c r="J112" s="44">
        <f>ROUND((0.4*1.8)*0.95,2)</f>
        <v>0.68</v>
      </c>
      <c r="K112" s="43">
        <f t="shared" si="85"/>
        <v>45.06</v>
      </c>
      <c r="L112" s="44">
        <f t="shared" si="86"/>
        <v>9.91</v>
      </c>
      <c r="M112" s="44">
        <f t="shared" si="87"/>
        <v>68.760000000000005</v>
      </c>
      <c r="N112" s="44">
        <f t="shared" si="88"/>
        <v>24.7</v>
      </c>
      <c r="O112" s="64">
        <f t="shared" si="89"/>
        <v>148.43</v>
      </c>
      <c r="P112" s="45">
        <f t="shared" si="90"/>
        <v>14.84</v>
      </c>
      <c r="Q112" s="44">
        <f t="shared" si="91"/>
        <v>163.27000000000001</v>
      </c>
      <c r="R112" s="44">
        <f t="shared" si="92"/>
        <v>163.26666666666665</v>
      </c>
      <c r="S112" s="44">
        <f t="shared" si="93"/>
        <v>32.653333333333329</v>
      </c>
      <c r="T112" s="65">
        <f t="shared" si="94"/>
        <v>195.92</v>
      </c>
      <c r="U112" s="38" t="s">
        <v>569</v>
      </c>
      <c r="V112" s="66"/>
    </row>
    <row r="113" spans="1:22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66"/>
    </row>
    <row r="114" spans="1:22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($H$16+$H$15+$H$14)/3</f>
        <v>55.900476190476184</v>
      </c>
      <c r="I114" s="44">
        <f>ROUND(H114*$I$10,2)</f>
        <v>13.98</v>
      </c>
      <c r="J114" s="44">
        <f>ROUND(3.51*0.95,2)</f>
        <v>3.33</v>
      </c>
      <c r="K114" s="43">
        <f t="shared" ref="K114:K122" si="96">ROUND((H114+I114)*J114,2)</f>
        <v>232.7</v>
      </c>
      <c r="L114" s="44">
        <f t="shared" ref="L114:L122" si="97">ROUND(K114*$L$10,2)</f>
        <v>51.19</v>
      </c>
      <c r="M114" s="44">
        <f t="shared" ref="M114:M122" si="98">ROUND(K114*$M$10,2)</f>
        <v>355.09</v>
      </c>
      <c r="N114" s="44">
        <f t="shared" ref="N114:N122" si="99">ROUND(K114*$N$10,2)</f>
        <v>127.55</v>
      </c>
      <c r="O114" s="64">
        <f t="shared" ref="O114:O122" si="100">SUM(K114:N114)+F114</f>
        <v>766.53</v>
      </c>
      <c r="P114" s="45">
        <f t="shared" ref="P114:P122" si="101">ROUND(O114*$P$10,2)</f>
        <v>76.650000000000006</v>
      </c>
      <c r="Q114" s="44">
        <f t="shared" ref="Q114:Q122" si="102">SUM(O114+P114)</f>
        <v>843.18</v>
      </c>
      <c r="R114" s="44">
        <f t="shared" ref="R114:R122" si="103">+T114-S114</f>
        <v>843.18333333333339</v>
      </c>
      <c r="S114" s="44">
        <f t="shared" ref="S114:S122" si="104">+T114/6</f>
        <v>168.63666666666668</v>
      </c>
      <c r="T114" s="65">
        <f t="shared" ref="T114:T122" si="105">ROUND(Q114*$T$10,2)</f>
        <v>1011.82</v>
      </c>
      <c r="U114" s="38" t="s">
        <v>570</v>
      </c>
      <c r="V114" s="66"/>
    </row>
    <row r="115" spans="1:22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06">($H$16+$H$15+$H$14)/3</f>
        <v>55.900476190476184</v>
      </c>
      <c r="I115" s="44">
        <f t="shared" ref="I115:I122" si="107">ROUND(H115*$I$10,2)</f>
        <v>13.98</v>
      </c>
      <c r="J115" s="44">
        <f>ROUND((3.51*1.8)*0.95,2)</f>
        <v>6</v>
      </c>
      <c r="K115" s="43">
        <f t="shared" si="96"/>
        <v>419.28</v>
      </c>
      <c r="L115" s="44">
        <f t="shared" si="97"/>
        <v>92.24</v>
      </c>
      <c r="M115" s="44">
        <f t="shared" si="98"/>
        <v>639.80999999999995</v>
      </c>
      <c r="N115" s="44">
        <f t="shared" si="99"/>
        <v>229.83</v>
      </c>
      <c r="O115" s="64">
        <f t="shared" si="100"/>
        <v>1381.1599999999999</v>
      </c>
      <c r="P115" s="45">
        <f t="shared" si="101"/>
        <v>138.12</v>
      </c>
      <c r="Q115" s="44">
        <f t="shared" si="102"/>
        <v>1519.2799999999997</v>
      </c>
      <c r="R115" s="44">
        <f t="shared" si="103"/>
        <v>1519.2833333333333</v>
      </c>
      <c r="S115" s="44">
        <f t="shared" si="104"/>
        <v>303.85666666666668</v>
      </c>
      <c r="T115" s="65">
        <f t="shared" si="105"/>
        <v>1823.14</v>
      </c>
      <c r="U115" s="38" t="s">
        <v>571</v>
      </c>
      <c r="V115" s="66"/>
    </row>
    <row r="116" spans="1:22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06"/>
        <v>55.900476190476184</v>
      </c>
      <c r="I116" s="44">
        <f t="shared" si="107"/>
        <v>13.98</v>
      </c>
      <c r="J116" s="44">
        <f>ROUND(5.38*0.95,2)</f>
        <v>5.1100000000000003</v>
      </c>
      <c r="K116" s="43">
        <f t="shared" si="96"/>
        <v>357.09</v>
      </c>
      <c r="L116" s="44">
        <f t="shared" si="97"/>
        <v>78.56</v>
      </c>
      <c r="M116" s="44">
        <f t="shared" si="98"/>
        <v>544.91</v>
      </c>
      <c r="N116" s="44">
        <f t="shared" si="99"/>
        <v>195.74</v>
      </c>
      <c r="O116" s="64">
        <f t="shared" si="100"/>
        <v>1176.3</v>
      </c>
      <c r="P116" s="45">
        <f t="shared" si="101"/>
        <v>117.63</v>
      </c>
      <c r="Q116" s="44">
        <f t="shared" si="102"/>
        <v>1293.9299999999998</v>
      </c>
      <c r="R116" s="44">
        <f t="shared" si="103"/>
        <v>1293.9333333333334</v>
      </c>
      <c r="S116" s="44">
        <f t="shared" si="104"/>
        <v>258.78666666666669</v>
      </c>
      <c r="T116" s="65">
        <f t="shared" si="105"/>
        <v>1552.72</v>
      </c>
      <c r="U116" s="38" t="s">
        <v>570</v>
      </c>
      <c r="V116" s="66"/>
    </row>
    <row r="117" spans="1:22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06"/>
        <v>55.900476190476184</v>
      </c>
      <c r="I117" s="44">
        <f t="shared" si="107"/>
        <v>13.98</v>
      </c>
      <c r="J117" s="44">
        <f>ROUND((5.38*1.8)*0.95,2)</f>
        <v>9.1999999999999993</v>
      </c>
      <c r="K117" s="43">
        <f t="shared" si="96"/>
        <v>642.9</v>
      </c>
      <c r="L117" s="44">
        <f t="shared" si="97"/>
        <v>141.44</v>
      </c>
      <c r="M117" s="44">
        <f t="shared" si="98"/>
        <v>981.05</v>
      </c>
      <c r="N117" s="44">
        <f t="shared" si="99"/>
        <v>352.41</v>
      </c>
      <c r="O117" s="64">
        <f t="shared" si="100"/>
        <v>2117.7999999999997</v>
      </c>
      <c r="P117" s="45">
        <f t="shared" si="101"/>
        <v>211.78</v>
      </c>
      <c r="Q117" s="44">
        <f t="shared" si="102"/>
        <v>2329.58</v>
      </c>
      <c r="R117" s="44">
        <f t="shared" si="103"/>
        <v>2329.5833333333335</v>
      </c>
      <c r="S117" s="44">
        <f t="shared" si="104"/>
        <v>465.91666666666669</v>
      </c>
      <c r="T117" s="65">
        <f t="shared" si="105"/>
        <v>2795.5</v>
      </c>
      <c r="U117" s="38" t="s">
        <v>571</v>
      </c>
      <c r="V117" s="66"/>
    </row>
    <row r="118" spans="1:22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06"/>
        <v>55.900476190476184</v>
      </c>
      <c r="I118" s="44">
        <f t="shared" si="107"/>
        <v>13.98</v>
      </c>
      <c r="J118" s="44">
        <f>ROUND(7.02*0.95,2)</f>
        <v>6.67</v>
      </c>
      <c r="K118" s="43">
        <f t="shared" si="96"/>
        <v>466.1</v>
      </c>
      <c r="L118" s="44">
        <f t="shared" si="97"/>
        <v>102.54</v>
      </c>
      <c r="M118" s="44">
        <f t="shared" si="98"/>
        <v>711.26</v>
      </c>
      <c r="N118" s="44">
        <f t="shared" si="99"/>
        <v>255.49</v>
      </c>
      <c r="O118" s="64">
        <f t="shared" si="100"/>
        <v>1535.39</v>
      </c>
      <c r="P118" s="45">
        <f t="shared" si="101"/>
        <v>153.54</v>
      </c>
      <c r="Q118" s="44">
        <f t="shared" si="102"/>
        <v>1688.93</v>
      </c>
      <c r="R118" s="44">
        <f t="shared" si="103"/>
        <v>1688.9333333333334</v>
      </c>
      <c r="S118" s="44">
        <f t="shared" si="104"/>
        <v>337.78666666666669</v>
      </c>
      <c r="T118" s="65">
        <f t="shared" si="105"/>
        <v>2026.72</v>
      </c>
      <c r="U118" s="38" t="s">
        <v>570</v>
      </c>
      <c r="V118" s="66"/>
    </row>
    <row r="119" spans="1:22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06"/>
        <v>55.900476190476184</v>
      </c>
      <c r="I119" s="44">
        <f t="shared" si="107"/>
        <v>13.98</v>
      </c>
      <c r="J119" s="44">
        <f>ROUND((7.02*1.8)*0.95,2)</f>
        <v>12</v>
      </c>
      <c r="K119" s="43">
        <f t="shared" si="96"/>
        <v>838.57</v>
      </c>
      <c r="L119" s="44">
        <f t="shared" si="97"/>
        <v>184.49</v>
      </c>
      <c r="M119" s="44">
        <f t="shared" si="98"/>
        <v>1279.6300000000001</v>
      </c>
      <c r="N119" s="44">
        <f t="shared" si="99"/>
        <v>459.66</v>
      </c>
      <c r="O119" s="64">
        <f t="shared" si="100"/>
        <v>2762.35</v>
      </c>
      <c r="P119" s="45">
        <f t="shared" si="101"/>
        <v>276.24</v>
      </c>
      <c r="Q119" s="44">
        <f t="shared" si="102"/>
        <v>3038.59</v>
      </c>
      <c r="R119" s="44">
        <f t="shared" si="103"/>
        <v>3038.5916666666667</v>
      </c>
      <c r="S119" s="44">
        <f t="shared" si="104"/>
        <v>607.71833333333336</v>
      </c>
      <c r="T119" s="65">
        <f t="shared" si="105"/>
        <v>3646.31</v>
      </c>
      <c r="U119" s="38" t="s">
        <v>571</v>
      </c>
      <c r="V119" s="66"/>
    </row>
    <row r="120" spans="1:22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($H$14+$H$15)/2</f>
        <v>53.008571428571429</v>
      </c>
      <c r="I120" s="44">
        <f t="shared" si="107"/>
        <v>13.25</v>
      </c>
      <c r="J120" s="44">
        <f>ROUND(2.2*0.95,2)</f>
        <v>2.09</v>
      </c>
      <c r="K120" s="43">
        <f t="shared" si="96"/>
        <v>138.47999999999999</v>
      </c>
      <c r="L120" s="44">
        <f t="shared" si="97"/>
        <v>30.47</v>
      </c>
      <c r="M120" s="44">
        <f t="shared" si="98"/>
        <v>211.32</v>
      </c>
      <c r="N120" s="44">
        <f t="shared" si="99"/>
        <v>75.91</v>
      </c>
      <c r="O120" s="64">
        <f t="shared" si="100"/>
        <v>456.17999999999995</v>
      </c>
      <c r="P120" s="45">
        <f t="shared" si="101"/>
        <v>45.62</v>
      </c>
      <c r="Q120" s="44">
        <f t="shared" si="102"/>
        <v>501.79999999999995</v>
      </c>
      <c r="R120" s="44">
        <f t="shared" si="103"/>
        <v>501.79999999999995</v>
      </c>
      <c r="S120" s="44">
        <f t="shared" si="104"/>
        <v>100.36</v>
      </c>
      <c r="T120" s="65">
        <f t="shared" si="105"/>
        <v>602.16</v>
      </c>
      <c r="U120" s="38" t="s">
        <v>572</v>
      </c>
      <c r="V120" s="66"/>
    </row>
    <row r="121" spans="1:22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53.01</v>
      </c>
      <c r="I121" s="44">
        <f t="shared" si="107"/>
        <v>13.25</v>
      </c>
      <c r="J121" s="44">
        <f>ROUND((2.2*1.8)*0.95,2)</f>
        <v>3.76</v>
      </c>
      <c r="K121" s="43">
        <f t="shared" si="96"/>
        <v>249.14</v>
      </c>
      <c r="L121" s="44">
        <f t="shared" si="97"/>
        <v>54.81</v>
      </c>
      <c r="M121" s="44">
        <f t="shared" si="98"/>
        <v>380.18</v>
      </c>
      <c r="N121" s="44">
        <f t="shared" si="99"/>
        <v>136.57</v>
      </c>
      <c r="O121" s="64">
        <f t="shared" si="100"/>
        <v>820.7</v>
      </c>
      <c r="P121" s="45">
        <f t="shared" si="101"/>
        <v>82.07</v>
      </c>
      <c r="Q121" s="44">
        <f t="shared" si="102"/>
        <v>902.77</v>
      </c>
      <c r="R121" s="44">
        <f t="shared" si="103"/>
        <v>902.76666666666665</v>
      </c>
      <c r="S121" s="44">
        <f t="shared" si="104"/>
        <v>180.55333333333331</v>
      </c>
      <c r="T121" s="65">
        <f t="shared" si="105"/>
        <v>1083.32</v>
      </c>
      <c r="U121" s="38" t="s">
        <v>573</v>
      </c>
      <c r="V121" s="66"/>
    </row>
    <row r="122" spans="1:22" s="48" customFormat="1" ht="30" x14ac:dyDescent="0.25">
      <c r="A122" s="38" t="s">
        <v>38</v>
      </c>
      <c r="B122" s="96" t="s">
        <v>225</v>
      </c>
      <c r="C122" s="97" t="s">
        <v>195</v>
      </c>
      <c r="D122" s="68" t="s">
        <v>35</v>
      </c>
      <c r="E122" s="86" t="s">
        <v>226</v>
      </c>
      <c r="F122" s="86"/>
      <c r="G122" s="42"/>
      <c r="H122" s="64">
        <f>+VLOOKUP(D122,$D$13:$H$17,5,0)</f>
        <v>55.899999999999991</v>
      </c>
      <c r="I122" s="44">
        <f t="shared" si="107"/>
        <v>13.98</v>
      </c>
      <c r="J122" s="44">
        <f>ROUND(4.32*0.95,2)</f>
        <v>4.0999999999999996</v>
      </c>
      <c r="K122" s="43">
        <f t="shared" si="96"/>
        <v>286.51</v>
      </c>
      <c r="L122" s="44">
        <f t="shared" si="97"/>
        <v>63.03</v>
      </c>
      <c r="M122" s="44">
        <f t="shared" si="98"/>
        <v>437.21</v>
      </c>
      <c r="N122" s="44">
        <f t="shared" si="99"/>
        <v>157.05000000000001</v>
      </c>
      <c r="O122" s="64">
        <f t="shared" si="100"/>
        <v>943.8</v>
      </c>
      <c r="P122" s="45">
        <f t="shared" si="101"/>
        <v>94.38</v>
      </c>
      <c r="Q122" s="44">
        <f t="shared" si="102"/>
        <v>1038.1799999999998</v>
      </c>
      <c r="R122" s="44">
        <f t="shared" si="103"/>
        <v>1038.1833333333334</v>
      </c>
      <c r="S122" s="44">
        <f t="shared" si="104"/>
        <v>207.63666666666666</v>
      </c>
      <c r="T122" s="65">
        <f t="shared" si="105"/>
        <v>1245.82</v>
      </c>
      <c r="U122" s="38" t="s">
        <v>574</v>
      </c>
      <c r="V122" s="66"/>
    </row>
    <row r="123" spans="1:22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71"/>
    </row>
    <row r="124" spans="1:22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71"/>
    </row>
    <row r="125" spans="1:22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71"/>
    </row>
    <row r="126" spans="1:22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($H$14+$H$15+$H$16)/3</f>
        <v>55.900476190476184</v>
      </c>
      <c r="I126" s="234">
        <f t="shared" ref="I126:I131" si="108">ROUND(H126*$I$10,2)</f>
        <v>13.98</v>
      </c>
      <c r="J126" s="44">
        <f>ROUND(13*0.95,2)</f>
        <v>12.35</v>
      </c>
      <c r="K126" s="235">
        <f t="shared" ref="K126:K131" si="109">ROUND((H126+I126)*J126,2)</f>
        <v>863.02</v>
      </c>
      <c r="L126" s="234">
        <f t="shared" ref="L126:L131" si="110">ROUND(K126*$L$10,2)</f>
        <v>189.86</v>
      </c>
      <c r="M126" s="234">
        <f t="shared" ref="M126:M131" si="111">ROUND(K126*$M$10,2)</f>
        <v>1316.94</v>
      </c>
      <c r="N126" s="234">
        <f t="shared" ref="N126:N131" si="112">ROUND(K126*$N$10,2)</f>
        <v>473.06</v>
      </c>
      <c r="O126" s="234">
        <f t="shared" ref="O126:O131" si="113">SUM(K126:N126)+F126</f>
        <v>2842.88</v>
      </c>
      <c r="P126" s="236">
        <f t="shared" ref="P126:P131" si="114">ROUND(O126*$P$10,2)</f>
        <v>284.29000000000002</v>
      </c>
      <c r="Q126" s="234">
        <f t="shared" ref="Q126:Q131" si="115">SUM(O126+P126)</f>
        <v>3127.17</v>
      </c>
      <c r="R126" s="234">
        <f t="shared" ref="R126:R131" si="116">+T126-S126</f>
        <v>3127.1666666666665</v>
      </c>
      <c r="S126" s="234">
        <f t="shared" ref="S126:S131" si="117">+T126/6</f>
        <v>625.43333333333328</v>
      </c>
      <c r="T126" s="237">
        <f t="shared" ref="T126:T131" si="118">ROUND(Q126*$T$10,2)</f>
        <v>3752.6</v>
      </c>
      <c r="U126" s="38" t="s">
        <v>374</v>
      </c>
      <c r="V126" s="71"/>
    </row>
    <row r="127" spans="1:22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52" si="119">($H$14+$H$15+$H$16)/3</f>
        <v>55.900476190476184</v>
      </c>
      <c r="I127" s="234">
        <f t="shared" si="108"/>
        <v>13.98</v>
      </c>
      <c r="J127" s="44">
        <f>ROUND((13*1.95)*0.95,2)</f>
        <v>24.08</v>
      </c>
      <c r="K127" s="235">
        <f t="shared" si="109"/>
        <v>1682.72</v>
      </c>
      <c r="L127" s="234">
        <f t="shared" si="110"/>
        <v>370.2</v>
      </c>
      <c r="M127" s="234">
        <f t="shared" si="111"/>
        <v>2567.7800000000002</v>
      </c>
      <c r="N127" s="234">
        <f t="shared" si="112"/>
        <v>922.38</v>
      </c>
      <c r="O127" s="234">
        <f t="shared" si="113"/>
        <v>5543.0800000000008</v>
      </c>
      <c r="P127" s="236">
        <f t="shared" si="114"/>
        <v>554.30999999999995</v>
      </c>
      <c r="Q127" s="234">
        <f t="shared" si="115"/>
        <v>6097.3900000000012</v>
      </c>
      <c r="R127" s="234">
        <f t="shared" si="116"/>
        <v>6097.3916666666664</v>
      </c>
      <c r="S127" s="234">
        <f t="shared" si="117"/>
        <v>1219.4783333333332</v>
      </c>
      <c r="T127" s="237">
        <f t="shared" si="118"/>
        <v>7316.87</v>
      </c>
      <c r="U127" s="38" t="s">
        <v>575</v>
      </c>
      <c r="V127" s="71"/>
    </row>
    <row r="128" spans="1:22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19"/>
        <v>55.900476190476184</v>
      </c>
      <c r="I128" s="234">
        <f t="shared" si="108"/>
        <v>13.98</v>
      </c>
      <c r="J128" s="44">
        <f>ROUND(19.5*0.95,2)</f>
        <v>18.53</v>
      </c>
      <c r="K128" s="235">
        <f t="shared" si="109"/>
        <v>1294.8900000000001</v>
      </c>
      <c r="L128" s="234">
        <f t="shared" si="110"/>
        <v>284.88</v>
      </c>
      <c r="M128" s="234">
        <f t="shared" si="111"/>
        <v>1975.97</v>
      </c>
      <c r="N128" s="234">
        <f t="shared" si="112"/>
        <v>709.79</v>
      </c>
      <c r="O128" s="234">
        <f t="shared" si="113"/>
        <v>4265.53</v>
      </c>
      <c r="P128" s="236">
        <f t="shared" si="114"/>
        <v>426.55</v>
      </c>
      <c r="Q128" s="234">
        <f t="shared" si="115"/>
        <v>4692.08</v>
      </c>
      <c r="R128" s="234">
        <f t="shared" si="116"/>
        <v>4692.083333333333</v>
      </c>
      <c r="S128" s="234">
        <f t="shared" si="117"/>
        <v>938.41666666666663</v>
      </c>
      <c r="T128" s="237">
        <f t="shared" si="118"/>
        <v>5630.5</v>
      </c>
      <c r="U128" s="38" t="s">
        <v>374</v>
      </c>
      <c r="V128" s="71"/>
    </row>
    <row r="129" spans="1:22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19"/>
        <v>55.900476190476184</v>
      </c>
      <c r="I129" s="234">
        <f t="shared" si="108"/>
        <v>13.98</v>
      </c>
      <c r="J129" s="44">
        <f>ROUND((19.5*1.95)*0.95,2)</f>
        <v>36.119999999999997</v>
      </c>
      <c r="K129" s="235">
        <f t="shared" si="109"/>
        <v>2524.08</v>
      </c>
      <c r="L129" s="234">
        <f t="shared" si="110"/>
        <v>555.29999999999995</v>
      </c>
      <c r="M129" s="234">
        <f t="shared" si="111"/>
        <v>3851.67</v>
      </c>
      <c r="N129" s="234">
        <f t="shared" si="112"/>
        <v>1383.57</v>
      </c>
      <c r="O129" s="234">
        <f t="shared" si="113"/>
        <v>8314.6200000000008</v>
      </c>
      <c r="P129" s="236">
        <f t="shared" si="114"/>
        <v>831.46</v>
      </c>
      <c r="Q129" s="234">
        <f t="shared" si="115"/>
        <v>9146.0800000000017</v>
      </c>
      <c r="R129" s="234">
        <f t="shared" si="116"/>
        <v>9146.0833333333321</v>
      </c>
      <c r="S129" s="234">
        <f t="shared" si="117"/>
        <v>1829.2166666666665</v>
      </c>
      <c r="T129" s="237">
        <f t="shared" si="118"/>
        <v>10975.3</v>
      </c>
      <c r="U129" s="38" t="s">
        <v>575</v>
      </c>
      <c r="V129" s="71"/>
    </row>
    <row r="130" spans="1:22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19"/>
        <v>55.900476190476184</v>
      </c>
      <c r="I130" s="234">
        <f t="shared" si="108"/>
        <v>13.98</v>
      </c>
      <c r="J130" s="44">
        <f>ROUND(26*0.95,2)</f>
        <v>24.7</v>
      </c>
      <c r="K130" s="235">
        <f t="shared" si="109"/>
        <v>1726.05</v>
      </c>
      <c r="L130" s="234">
        <f t="shared" si="110"/>
        <v>379.73</v>
      </c>
      <c r="M130" s="234">
        <f t="shared" si="111"/>
        <v>2633.9</v>
      </c>
      <c r="N130" s="234">
        <f t="shared" si="112"/>
        <v>946.13</v>
      </c>
      <c r="O130" s="234">
        <f t="shared" si="113"/>
        <v>5685.81</v>
      </c>
      <c r="P130" s="236">
        <f t="shared" si="114"/>
        <v>568.58000000000004</v>
      </c>
      <c r="Q130" s="234">
        <f t="shared" si="115"/>
        <v>6254.39</v>
      </c>
      <c r="R130" s="234">
        <f t="shared" si="116"/>
        <v>6254.3916666666673</v>
      </c>
      <c r="S130" s="234">
        <f t="shared" si="117"/>
        <v>1250.8783333333333</v>
      </c>
      <c r="T130" s="237">
        <f t="shared" si="118"/>
        <v>7505.27</v>
      </c>
      <c r="U130" s="38" t="s">
        <v>374</v>
      </c>
      <c r="V130" s="71"/>
    </row>
    <row r="131" spans="1:22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19"/>
        <v>55.900476190476184</v>
      </c>
      <c r="I131" s="234">
        <f t="shared" si="108"/>
        <v>13.98</v>
      </c>
      <c r="J131" s="44">
        <f>ROUND((26*1.95)*0.95,2)</f>
        <v>48.17</v>
      </c>
      <c r="K131" s="235">
        <f t="shared" si="109"/>
        <v>3366.14</v>
      </c>
      <c r="L131" s="234">
        <f t="shared" si="110"/>
        <v>740.55</v>
      </c>
      <c r="M131" s="234">
        <f t="shared" si="111"/>
        <v>5136.63</v>
      </c>
      <c r="N131" s="234">
        <f t="shared" si="112"/>
        <v>1845.15</v>
      </c>
      <c r="O131" s="234">
        <f t="shared" si="113"/>
        <v>11088.47</v>
      </c>
      <c r="P131" s="236">
        <f t="shared" si="114"/>
        <v>1108.8499999999999</v>
      </c>
      <c r="Q131" s="234">
        <f t="shared" si="115"/>
        <v>12197.32</v>
      </c>
      <c r="R131" s="234">
        <f t="shared" si="116"/>
        <v>12197.316666666668</v>
      </c>
      <c r="S131" s="234">
        <f t="shared" si="117"/>
        <v>2439.4633333333336</v>
      </c>
      <c r="T131" s="237">
        <f t="shared" si="118"/>
        <v>14636.78</v>
      </c>
      <c r="U131" s="38" t="s">
        <v>575</v>
      </c>
      <c r="V131" s="71"/>
    </row>
    <row r="132" spans="1:22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71"/>
    </row>
    <row r="133" spans="1:22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si="119"/>
        <v>55.900476190476184</v>
      </c>
      <c r="I133" s="234">
        <f t="shared" ref="I133:I138" si="120">ROUND(H133*$I$10,2)</f>
        <v>13.98</v>
      </c>
      <c r="J133" s="44">
        <f>ROUND(13.5*0.95,2)</f>
        <v>12.83</v>
      </c>
      <c r="K133" s="235">
        <f t="shared" ref="K133:K138" si="121">ROUND((H133+I133)*J133,2)</f>
        <v>896.57</v>
      </c>
      <c r="L133" s="234">
        <f t="shared" ref="L133:L138" si="122">ROUND(K133*$L$10,2)</f>
        <v>197.25</v>
      </c>
      <c r="M133" s="234">
        <f t="shared" ref="M133:M138" si="123">ROUND(K133*$M$10,2)</f>
        <v>1368.14</v>
      </c>
      <c r="N133" s="234">
        <f t="shared" ref="N133:N138" si="124">ROUND(K133*$N$10,2)</f>
        <v>491.45</v>
      </c>
      <c r="O133" s="234">
        <f t="shared" ref="O133:O138" si="125">SUM(K133:N133)+F133</f>
        <v>2953.41</v>
      </c>
      <c r="P133" s="236">
        <f t="shared" ref="P133:P138" si="126">ROUND(O133*$P$10,2)</f>
        <v>295.33999999999997</v>
      </c>
      <c r="Q133" s="234">
        <f t="shared" ref="Q133:Q138" si="127">SUM(O133+P133)</f>
        <v>3248.75</v>
      </c>
      <c r="R133" s="234">
        <f t="shared" ref="R133:R138" si="128">+T133-S133</f>
        <v>3248.75</v>
      </c>
      <c r="S133" s="234">
        <f t="shared" ref="S133:S138" si="129">+T133/6</f>
        <v>649.75</v>
      </c>
      <c r="T133" s="237">
        <f t="shared" ref="T133:T138" si="130">ROUND(Q133*$T$10,2)</f>
        <v>3898.5</v>
      </c>
      <c r="U133" s="38" t="s">
        <v>374</v>
      </c>
      <c r="V133" s="71"/>
    </row>
    <row r="134" spans="1:22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19"/>
        <v>55.900476190476184</v>
      </c>
      <c r="I134" s="234">
        <f t="shared" si="120"/>
        <v>13.98</v>
      </c>
      <c r="J134" s="44">
        <f>ROUND((13.5*1.95)*0.95,2)</f>
        <v>25.01</v>
      </c>
      <c r="K134" s="235">
        <f t="shared" si="121"/>
        <v>1747.71</v>
      </c>
      <c r="L134" s="234">
        <f t="shared" si="122"/>
        <v>384.5</v>
      </c>
      <c r="M134" s="234">
        <f t="shared" si="123"/>
        <v>2666.96</v>
      </c>
      <c r="N134" s="234">
        <f t="shared" si="124"/>
        <v>958.01</v>
      </c>
      <c r="O134" s="234">
        <f t="shared" si="125"/>
        <v>5757.18</v>
      </c>
      <c r="P134" s="236">
        <f t="shared" si="126"/>
        <v>575.72</v>
      </c>
      <c r="Q134" s="234">
        <f t="shared" si="127"/>
        <v>6332.9000000000005</v>
      </c>
      <c r="R134" s="234">
        <f t="shared" si="128"/>
        <v>6332.9</v>
      </c>
      <c r="S134" s="234">
        <f t="shared" si="129"/>
        <v>1266.58</v>
      </c>
      <c r="T134" s="237">
        <f t="shared" si="130"/>
        <v>7599.48</v>
      </c>
      <c r="U134" s="38" t="s">
        <v>575</v>
      </c>
      <c r="V134" s="71"/>
    </row>
    <row r="135" spans="1:22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19"/>
        <v>55.900476190476184</v>
      </c>
      <c r="I135" s="234">
        <f t="shared" si="120"/>
        <v>13.98</v>
      </c>
      <c r="J135" s="44">
        <f>ROUND(20.28*0.95,2)</f>
        <v>19.27</v>
      </c>
      <c r="K135" s="235">
        <f t="shared" si="121"/>
        <v>1346.6</v>
      </c>
      <c r="L135" s="234">
        <f t="shared" si="122"/>
        <v>296.25</v>
      </c>
      <c r="M135" s="234">
        <f t="shared" si="123"/>
        <v>2054.87</v>
      </c>
      <c r="N135" s="234">
        <f t="shared" si="124"/>
        <v>738.14</v>
      </c>
      <c r="O135" s="234">
        <f t="shared" si="125"/>
        <v>4435.8599999999997</v>
      </c>
      <c r="P135" s="236">
        <f t="shared" si="126"/>
        <v>443.59</v>
      </c>
      <c r="Q135" s="234">
        <f t="shared" si="127"/>
        <v>4879.45</v>
      </c>
      <c r="R135" s="234">
        <f t="shared" si="128"/>
        <v>4879.45</v>
      </c>
      <c r="S135" s="234">
        <f t="shared" si="129"/>
        <v>975.89</v>
      </c>
      <c r="T135" s="237">
        <f t="shared" si="130"/>
        <v>5855.34</v>
      </c>
      <c r="U135" s="38" t="s">
        <v>374</v>
      </c>
      <c r="V135" s="71"/>
    </row>
    <row r="136" spans="1:22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19"/>
        <v>55.900476190476184</v>
      </c>
      <c r="I136" s="234">
        <f t="shared" si="120"/>
        <v>13.98</v>
      </c>
      <c r="J136" s="44">
        <f>ROUND((20.28*1.95)*0.95,2)</f>
        <v>37.57</v>
      </c>
      <c r="K136" s="235">
        <f t="shared" si="121"/>
        <v>2625.41</v>
      </c>
      <c r="L136" s="234">
        <f t="shared" si="122"/>
        <v>577.59</v>
      </c>
      <c r="M136" s="234">
        <f t="shared" si="123"/>
        <v>4006.3</v>
      </c>
      <c r="N136" s="234">
        <f t="shared" si="124"/>
        <v>1439.12</v>
      </c>
      <c r="O136" s="234">
        <f t="shared" si="125"/>
        <v>8648.42</v>
      </c>
      <c r="P136" s="236">
        <f t="shared" si="126"/>
        <v>864.84</v>
      </c>
      <c r="Q136" s="234">
        <f t="shared" si="127"/>
        <v>9513.26</v>
      </c>
      <c r="R136" s="234">
        <f t="shared" si="128"/>
        <v>9513.2583333333332</v>
      </c>
      <c r="S136" s="234">
        <f t="shared" si="129"/>
        <v>1902.6516666666666</v>
      </c>
      <c r="T136" s="237">
        <f t="shared" si="130"/>
        <v>11415.91</v>
      </c>
      <c r="U136" s="38" t="s">
        <v>575</v>
      </c>
      <c r="V136" s="71"/>
    </row>
    <row r="137" spans="1:22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19"/>
        <v>55.900476190476184</v>
      </c>
      <c r="I137" s="234">
        <f t="shared" si="120"/>
        <v>13.98</v>
      </c>
      <c r="J137" s="44">
        <f>ROUND(27*0.95,2)</f>
        <v>25.65</v>
      </c>
      <c r="K137" s="235">
        <f t="shared" si="121"/>
        <v>1792.43</v>
      </c>
      <c r="L137" s="234">
        <f t="shared" si="122"/>
        <v>394.33</v>
      </c>
      <c r="M137" s="234">
        <f t="shared" si="123"/>
        <v>2735.2</v>
      </c>
      <c r="N137" s="234">
        <f t="shared" si="124"/>
        <v>982.52</v>
      </c>
      <c r="O137" s="234">
        <f t="shared" si="125"/>
        <v>5904.48</v>
      </c>
      <c r="P137" s="236">
        <f t="shared" si="126"/>
        <v>590.45000000000005</v>
      </c>
      <c r="Q137" s="234">
        <f t="shared" si="127"/>
        <v>6494.9299999999994</v>
      </c>
      <c r="R137" s="234">
        <f t="shared" si="128"/>
        <v>6494.9333333333334</v>
      </c>
      <c r="S137" s="234">
        <f t="shared" si="129"/>
        <v>1298.9866666666667</v>
      </c>
      <c r="T137" s="237">
        <f t="shared" si="130"/>
        <v>7793.92</v>
      </c>
      <c r="U137" s="38" t="s">
        <v>374</v>
      </c>
      <c r="V137" s="71"/>
    </row>
    <row r="138" spans="1:22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19"/>
        <v>55.900476190476184</v>
      </c>
      <c r="I138" s="234">
        <f t="shared" si="120"/>
        <v>13.98</v>
      </c>
      <c r="J138" s="44">
        <f>ROUND((27*1.95)*0.95,2)</f>
        <v>50.02</v>
      </c>
      <c r="K138" s="235">
        <f t="shared" si="121"/>
        <v>3495.42</v>
      </c>
      <c r="L138" s="234">
        <f t="shared" si="122"/>
        <v>768.99</v>
      </c>
      <c r="M138" s="234">
        <f t="shared" si="123"/>
        <v>5333.91</v>
      </c>
      <c r="N138" s="234">
        <f t="shared" si="124"/>
        <v>1916.01</v>
      </c>
      <c r="O138" s="234">
        <f t="shared" si="125"/>
        <v>11514.33</v>
      </c>
      <c r="P138" s="236">
        <f t="shared" si="126"/>
        <v>1151.43</v>
      </c>
      <c r="Q138" s="234">
        <f t="shared" si="127"/>
        <v>12665.76</v>
      </c>
      <c r="R138" s="234">
        <f t="shared" si="128"/>
        <v>12665.758333333333</v>
      </c>
      <c r="S138" s="234">
        <f t="shared" si="129"/>
        <v>2533.1516666666666</v>
      </c>
      <c r="T138" s="237">
        <f t="shared" si="130"/>
        <v>15198.91</v>
      </c>
      <c r="U138" s="38" t="s">
        <v>575</v>
      </c>
      <c r="V138" s="71"/>
    </row>
    <row r="139" spans="1:22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71"/>
    </row>
    <row r="140" spans="1:22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si="119"/>
        <v>55.900476190476184</v>
      </c>
      <c r="I140" s="234">
        <f t="shared" ref="I140:I145" si="131">ROUND(H140*$I$10,2)</f>
        <v>13.98</v>
      </c>
      <c r="J140" s="44">
        <f>ROUND(10.8*0.95,2)</f>
        <v>10.26</v>
      </c>
      <c r="K140" s="235">
        <f t="shared" ref="K140:K145" si="132">ROUND((H140+I140)*J140,2)</f>
        <v>716.97</v>
      </c>
      <c r="L140" s="234">
        <f t="shared" ref="L140:L145" si="133">ROUND(K140*$L$10,2)</f>
        <v>157.72999999999999</v>
      </c>
      <c r="M140" s="234">
        <f t="shared" ref="M140:M145" si="134">ROUND(K140*$M$10,2)</f>
        <v>1094.08</v>
      </c>
      <c r="N140" s="234">
        <f t="shared" ref="N140:N145" si="135">ROUND(K140*$N$10,2)</f>
        <v>393.01</v>
      </c>
      <c r="O140" s="234">
        <f t="shared" ref="O140:O145" si="136">SUM(K140:N140)+F140</f>
        <v>2361.79</v>
      </c>
      <c r="P140" s="236">
        <f t="shared" ref="P140:P145" si="137">ROUND(O140*$P$10,2)</f>
        <v>236.18</v>
      </c>
      <c r="Q140" s="234">
        <f t="shared" ref="Q140:Q145" si="138">SUM(O140+P140)</f>
        <v>2597.9699999999998</v>
      </c>
      <c r="R140" s="234">
        <f t="shared" ref="R140:R145" si="139">+T140-S140</f>
        <v>2597.9666666666667</v>
      </c>
      <c r="S140" s="234">
        <f t="shared" ref="S140:S145" si="140">+T140/6</f>
        <v>519.59333333333336</v>
      </c>
      <c r="T140" s="237">
        <f t="shared" ref="T140:T145" si="141">ROUND(Q140*$T$10,2)</f>
        <v>3117.56</v>
      </c>
      <c r="U140" s="38" t="s">
        <v>576</v>
      </c>
      <c r="V140" s="71"/>
    </row>
    <row r="141" spans="1:22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19"/>
        <v>55.900476190476184</v>
      </c>
      <c r="I141" s="234">
        <f t="shared" si="131"/>
        <v>13.98</v>
      </c>
      <c r="J141" s="44">
        <f>ROUND((10.8*1.95)*0.95,2)</f>
        <v>20.010000000000002</v>
      </c>
      <c r="K141" s="235">
        <f t="shared" si="132"/>
        <v>1398.31</v>
      </c>
      <c r="L141" s="234">
        <f t="shared" si="133"/>
        <v>307.63</v>
      </c>
      <c r="M141" s="234">
        <f t="shared" si="134"/>
        <v>2133.7800000000002</v>
      </c>
      <c r="N141" s="234">
        <f t="shared" si="135"/>
        <v>766.48</v>
      </c>
      <c r="O141" s="234">
        <f t="shared" si="136"/>
        <v>4606.2000000000007</v>
      </c>
      <c r="P141" s="236">
        <f t="shared" si="137"/>
        <v>460.62</v>
      </c>
      <c r="Q141" s="234">
        <f t="shared" si="138"/>
        <v>5066.8200000000006</v>
      </c>
      <c r="R141" s="234">
        <f t="shared" si="139"/>
        <v>5066.8166666666666</v>
      </c>
      <c r="S141" s="234">
        <f t="shared" si="140"/>
        <v>1013.3633333333333</v>
      </c>
      <c r="T141" s="237">
        <f t="shared" si="141"/>
        <v>6080.18</v>
      </c>
      <c r="U141" s="38" t="s">
        <v>577</v>
      </c>
      <c r="V141" s="71"/>
    </row>
    <row r="142" spans="1:22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19"/>
        <v>55.900476190476184</v>
      </c>
      <c r="I142" s="234">
        <f t="shared" si="131"/>
        <v>13.98</v>
      </c>
      <c r="J142" s="44">
        <f>ROUND(16.22*0.95,2)</f>
        <v>15.41</v>
      </c>
      <c r="K142" s="235">
        <f t="shared" si="132"/>
        <v>1076.8599999999999</v>
      </c>
      <c r="L142" s="234">
        <f t="shared" si="133"/>
        <v>236.91</v>
      </c>
      <c r="M142" s="234">
        <f t="shared" si="134"/>
        <v>1643.26</v>
      </c>
      <c r="N142" s="234">
        <f t="shared" si="135"/>
        <v>590.28</v>
      </c>
      <c r="O142" s="234">
        <f t="shared" si="136"/>
        <v>3547.3099999999995</v>
      </c>
      <c r="P142" s="236">
        <f t="shared" si="137"/>
        <v>354.73</v>
      </c>
      <c r="Q142" s="234">
        <f t="shared" si="138"/>
        <v>3902.0399999999995</v>
      </c>
      <c r="R142" s="234">
        <f t="shared" si="139"/>
        <v>3902.0416666666665</v>
      </c>
      <c r="S142" s="234">
        <f t="shared" si="140"/>
        <v>780.4083333333333</v>
      </c>
      <c r="T142" s="237">
        <f t="shared" si="141"/>
        <v>4682.45</v>
      </c>
      <c r="U142" s="38" t="s">
        <v>576</v>
      </c>
      <c r="V142" s="71"/>
    </row>
    <row r="143" spans="1:22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19"/>
        <v>55.900476190476184</v>
      </c>
      <c r="I143" s="234">
        <f t="shared" si="131"/>
        <v>13.98</v>
      </c>
      <c r="J143" s="44">
        <f>ROUND((16.22*1.95)*0.95,2)</f>
        <v>30.05</v>
      </c>
      <c r="K143" s="235">
        <f t="shared" si="132"/>
        <v>2099.91</v>
      </c>
      <c r="L143" s="234">
        <f t="shared" si="133"/>
        <v>461.98</v>
      </c>
      <c r="M143" s="234">
        <f t="shared" si="134"/>
        <v>3204.4</v>
      </c>
      <c r="N143" s="234">
        <f t="shared" si="135"/>
        <v>1151.07</v>
      </c>
      <c r="O143" s="234">
        <f t="shared" si="136"/>
        <v>6917.36</v>
      </c>
      <c r="P143" s="236">
        <f t="shared" si="137"/>
        <v>691.74</v>
      </c>
      <c r="Q143" s="234">
        <f t="shared" si="138"/>
        <v>7609.0999999999995</v>
      </c>
      <c r="R143" s="234">
        <f t="shared" si="139"/>
        <v>7609.1</v>
      </c>
      <c r="S143" s="234">
        <f t="shared" si="140"/>
        <v>1521.82</v>
      </c>
      <c r="T143" s="237">
        <f t="shared" si="141"/>
        <v>9130.92</v>
      </c>
      <c r="U143" s="38" t="s">
        <v>577</v>
      </c>
      <c r="V143" s="71"/>
    </row>
    <row r="144" spans="1:22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19"/>
        <v>55.900476190476184</v>
      </c>
      <c r="I144" s="234">
        <f t="shared" si="131"/>
        <v>13.98</v>
      </c>
      <c r="J144" s="44">
        <f>ROUND(21.57*0.95,2)</f>
        <v>20.49</v>
      </c>
      <c r="K144" s="235">
        <f t="shared" si="132"/>
        <v>1431.85</v>
      </c>
      <c r="L144" s="234">
        <f t="shared" si="133"/>
        <v>315.01</v>
      </c>
      <c r="M144" s="234">
        <f t="shared" si="134"/>
        <v>2184.96</v>
      </c>
      <c r="N144" s="234">
        <f t="shared" si="135"/>
        <v>784.87</v>
      </c>
      <c r="O144" s="234">
        <f t="shared" si="136"/>
        <v>4716.6899999999996</v>
      </c>
      <c r="P144" s="236">
        <f t="shared" si="137"/>
        <v>471.67</v>
      </c>
      <c r="Q144" s="234">
        <f t="shared" si="138"/>
        <v>5188.3599999999997</v>
      </c>
      <c r="R144" s="234">
        <f t="shared" si="139"/>
        <v>5188.3583333333336</v>
      </c>
      <c r="S144" s="234">
        <f t="shared" si="140"/>
        <v>1037.6716666666666</v>
      </c>
      <c r="T144" s="237">
        <f t="shared" si="141"/>
        <v>6226.03</v>
      </c>
      <c r="U144" s="38" t="s">
        <v>576</v>
      </c>
      <c r="V144" s="71"/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19"/>
        <v>55.900476190476184</v>
      </c>
      <c r="I145" s="234">
        <f t="shared" si="131"/>
        <v>13.98</v>
      </c>
      <c r="J145" s="44">
        <f>ROUND((21.57*1.95)*0.95,2)</f>
        <v>39.96</v>
      </c>
      <c r="K145" s="235">
        <f t="shared" si="132"/>
        <v>2792.42</v>
      </c>
      <c r="L145" s="234">
        <f t="shared" si="133"/>
        <v>614.33000000000004</v>
      </c>
      <c r="M145" s="234">
        <f t="shared" si="134"/>
        <v>4261.1499999999996</v>
      </c>
      <c r="N145" s="234">
        <f t="shared" si="135"/>
        <v>1530.67</v>
      </c>
      <c r="O145" s="234">
        <f t="shared" si="136"/>
        <v>9198.57</v>
      </c>
      <c r="P145" s="236">
        <f t="shared" si="137"/>
        <v>919.86</v>
      </c>
      <c r="Q145" s="234">
        <f t="shared" si="138"/>
        <v>10118.43</v>
      </c>
      <c r="R145" s="234">
        <f t="shared" si="139"/>
        <v>10118.433333333334</v>
      </c>
      <c r="S145" s="234">
        <f t="shared" si="140"/>
        <v>2023.6866666666667</v>
      </c>
      <c r="T145" s="237">
        <f t="shared" si="141"/>
        <v>12142.12</v>
      </c>
      <c r="U145" s="38" t="s">
        <v>577</v>
      </c>
      <c r="V145" s="71"/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71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si="119"/>
        <v>55.900476190476184</v>
      </c>
      <c r="I147" s="234">
        <f t="shared" ref="I147:I154" si="142">ROUND(H147*$I$10,2)</f>
        <v>13.98</v>
      </c>
      <c r="J147" s="44">
        <f>ROUND(11.2*0.95,2)</f>
        <v>10.64</v>
      </c>
      <c r="K147" s="235">
        <f t="shared" ref="K147:K154" si="143">ROUND((H147+I147)*J147,2)</f>
        <v>743.53</v>
      </c>
      <c r="L147" s="234">
        <f t="shared" ref="L147:L154" si="144">ROUND(K147*$L$10,2)</f>
        <v>163.58000000000001</v>
      </c>
      <c r="M147" s="234">
        <f t="shared" ref="M147:M154" si="145">ROUND(K147*$M$10,2)</f>
        <v>1134.6099999999999</v>
      </c>
      <c r="N147" s="234">
        <f t="shared" ref="N147:N154" si="146">ROUND(K147*$N$10,2)</f>
        <v>407.57</v>
      </c>
      <c r="O147" s="234">
        <f t="shared" ref="O147:O154" si="147">SUM(K147:N147)+F147</f>
        <v>2449.29</v>
      </c>
      <c r="P147" s="236">
        <f t="shared" ref="P147:P154" si="148">ROUND(O147*$P$10,2)</f>
        <v>244.93</v>
      </c>
      <c r="Q147" s="234">
        <f t="shared" ref="Q147:Q154" si="149">SUM(O147+P147)</f>
        <v>2694.22</v>
      </c>
      <c r="R147" s="234">
        <f t="shared" ref="R147:R154" si="150">+T147-S147</f>
        <v>2694.2166666666667</v>
      </c>
      <c r="S147" s="234">
        <f t="shared" ref="S147:S154" si="151">+T147/6</f>
        <v>538.84333333333336</v>
      </c>
      <c r="T147" s="237">
        <f t="shared" ref="T147:T154" si="152">ROUND(Q147*$T$10,2)</f>
        <v>3233.06</v>
      </c>
      <c r="U147" s="38" t="s">
        <v>576</v>
      </c>
      <c r="V147" s="71"/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19"/>
        <v>55.900476190476184</v>
      </c>
      <c r="I148" s="234">
        <f t="shared" si="142"/>
        <v>13.98</v>
      </c>
      <c r="J148" s="44">
        <f>ROUND((11.2*1.95)*0.95,2)</f>
        <v>20.75</v>
      </c>
      <c r="K148" s="235">
        <f t="shared" si="143"/>
        <v>1450.02</v>
      </c>
      <c r="L148" s="234">
        <f t="shared" si="144"/>
        <v>319</v>
      </c>
      <c r="M148" s="234">
        <f t="shared" si="145"/>
        <v>2212.69</v>
      </c>
      <c r="N148" s="234">
        <f t="shared" si="146"/>
        <v>794.83</v>
      </c>
      <c r="O148" s="234">
        <f t="shared" si="147"/>
        <v>4776.54</v>
      </c>
      <c r="P148" s="236">
        <f t="shared" si="148"/>
        <v>477.65</v>
      </c>
      <c r="Q148" s="234">
        <f t="shared" si="149"/>
        <v>5254.19</v>
      </c>
      <c r="R148" s="234">
        <f t="shared" si="150"/>
        <v>5254.1916666666666</v>
      </c>
      <c r="S148" s="234">
        <f t="shared" si="151"/>
        <v>1050.8383333333334</v>
      </c>
      <c r="T148" s="237">
        <f t="shared" si="152"/>
        <v>6305.03</v>
      </c>
      <c r="U148" s="38" t="s">
        <v>577</v>
      </c>
      <c r="V148" s="71"/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19"/>
        <v>55.900476190476184</v>
      </c>
      <c r="I149" s="234">
        <f t="shared" si="142"/>
        <v>13.98</v>
      </c>
      <c r="J149" s="44">
        <f>ROUND(16.82*0.95,2)</f>
        <v>15.98</v>
      </c>
      <c r="K149" s="235">
        <f t="shared" si="143"/>
        <v>1116.69</v>
      </c>
      <c r="L149" s="234">
        <f t="shared" si="144"/>
        <v>245.67</v>
      </c>
      <c r="M149" s="234">
        <f t="shared" si="145"/>
        <v>1704.04</v>
      </c>
      <c r="N149" s="234">
        <f t="shared" si="146"/>
        <v>612.11</v>
      </c>
      <c r="O149" s="234">
        <f t="shared" si="147"/>
        <v>3678.51</v>
      </c>
      <c r="P149" s="236">
        <f t="shared" si="148"/>
        <v>367.85</v>
      </c>
      <c r="Q149" s="234">
        <f t="shared" si="149"/>
        <v>4046.36</v>
      </c>
      <c r="R149" s="234">
        <f t="shared" si="150"/>
        <v>4046.3583333333336</v>
      </c>
      <c r="S149" s="234">
        <f t="shared" si="151"/>
        <v>809.27166666666665</v>
      </c>
      <c r="T149" s="237">
        <f t="shared" si="152"/>
        <v>4855.63</v>
      </c>
      <c r="U149" s="38" t="s">
        <v>576</v>
      </c>
      <c r="V149" s="71"/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19"/>
        <v>55.900476190476184</v>
      </c>
      <c r="I150" s="234">
        <f t="shared" si="142"/>
        <v>13.98</v>
      </c>
      <c r="J150" s="44">
        <f>ROUND((16.82*1.95)*0.95,2)</f>
        <v>31.16</v>
      </c>
      <c r="K150" s="235">
        <f t="shared" si="143"/>
        <v>2177.48</v>
      </c>
      <c r="L150" s="234">
        <f t="shared" si="144"/>
        <v>479.05</v>
      </c>
      <c r="M150" s="234">
        <f t="shared" si="145"/>
        <v>3322.77</v>
      </c>
      <c r="N150" s="234">
        <f t="shared" si="146"/>
        <v>1193.5899999999999</v>
      </c>
      <c r="O150" s="234">
        <f t="shared" si="147"/>
        <v>7172.89</v>
      </c>
      <c r="P150" s="236">
        <f t="shared" si="148"/>
        <v>717.29</v>
      </c>
      <c r="Q150" s="234">
        <f t="shared" si="149"/>
        <v>7890.18</v>
      </c>
      <c r="R150" s="234">
        <f t="shared" si="150"/>
        <v>7890.1833333333325</v>
      </c>
      <c r="S150" s="234">
        <f t="shared" si="151"/>
        <v>1578.0366666666666</v>
      </c>
      <c r="T150" s="237">
        <f t="shared" si="152"/>
        <v>9468.2199999999993</v>
      </c>
      <c r="U150" s="38" t="s">
        <v>577</v>
      </c>
      <c r="V150" s="71"/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19"/>
        <v>55.900476190476184</v>
      </c>
      <c r="I151" s="234">
        <f t="shared" si="142"/>
        <v>13.98</v>
      </c>
      <c r="J151" s="44">
        <f>ROUND(22.38*0.95,2)</f>
        <v>21.26</v>
      </c>
      <c r="K151" s="235">
        <f t="shared" si="143"/>
        <v>1485.66</v>
      </c>
      <c r="L151" s="234">
        <f t="shared" si="144"/>
        <v>326.85000000000002</v>
      </c>
      <c r="M151" s="234">
        <f t="shared" si="145"/>
        <v>2267.0700000000002</v>
      </c>
      <c r="N151" s="234">
        <f t="shared" si="146"/>
        <v>814.36</v>
      </c>
      <c r="O151" s="234">
        <f t="shared" si="147"/>
        <v>4893.9400000000005</v>
      </c>
      <c r="P151" s="236">
        <f t="shared" si="148"/>
        <v>489.39</v>
      </c>
      <c r="Q151" s="234">
        <f t="shared" si="149"/>
        <v>5383.3300000000008</v>
      </c>
      <c r="R151" s="234">
        <f t="shared" si="150"/>
        <v>5383.333333333333</v>
      </c>
      <c r="S151" s="234">
        <f t="shared" si="151"/>
        <v>1076.6666666666667</v>
      </c>
      <c r="T151" s="237">
        <f t="shared" si="152"/>
        <v>6460</v>
      </c>
      <c r="U151" s="38" t="s">
        <v>576</v>
      </c>
      <c r="V151" s="71"/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19"/>
        <v>55.900476190476184</v>
      </c>
      <c r="I152" s="234">
        <f t="shared" si="142"/>
        <v>13.98</v>
      </c>
      <c r="J152" s="44">
        <f>ROUND((22.38*1.95)*0.95,2)</f>
        <v>41.46</v>
      </c>
      <c r="K152" s="235">
        <f t="shared" si="143"/>
        <v>2897.24</v>
      </c>
      <c r="L152" s="234">
        <f t="shared" si="144"/>
        <v>637.39</v>
      </c>
      <c r="M152" s="234">
        <f t="shared" si="145"/>
        <v>4421.1099999999997</v>
      </c>
      <c r="N152" s="234">
        <f t="shared" si="146"/>
        <v>1588.12</v>
      </c>
      <c r="O152" s="234">
        <f t="shared" si="147"/>
        <v>9543.86</v>
      </c>
      <c r="P152" s="236">
        <f t="shared" si="148"/>
        <v>954.39</v>
      </c>
      <c r="Q152" s="234">
        <f>SUM(O152+P152)</f>
        <v>10498.25</v>
      </c>
      <c r="R152" s="234">
        <f t="shared" si="150"/>
        <v>10498.25</v>
      </c>
      <c r="S152" s="234">
        <f t="shared" si="151"/>
        <v>2099.65</v>
      </c>
      <c r="T152" s="237">
        <f t="shared" si="152"/>
        <v>12597.9</v>
      </c>
      <c r="U152" s="38" t="s">
        <v>577</v>
      </c>
      <c r="V152" s="71"/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($H$15+$H$16)/2</f>
        <v>58.792142857142849</v>
      </c>
      <c r="I153" s="234">
        <f t="shared" si="142"/>
        <v>14.7</v>
      </c>
      <c r="J153" s="44">
        <f>ROUND(6.7*0.95,2)</f>
        <v>6.37</v>
      </c>
      <c r="K153" s="235">
        <f t="shared" si="143"/>
        <v>468.14</v>
      </c>
      <c r="L153" s="234">
        <f t="shared" si="144"/>
        <v>102.99</v>
      </c>
      <c r="M153" s="234">
        <f t="shared" si="145"/>
        <v>714.37</v>
      </c>
      <c r="N153" s="234">
        <f t="shared" si="146"/>
        <v>256.61</v>
      </c>
      <c r="O153" s="234">
        <f t="shared" si="147"/>
        <v>1542.1100000000001</v>
      </c>
      <c r="P153" s="236">
        <f t="shared" si="148"/>
        <v>154.21</v>
      </c>
      <c r="Q153" s="234">
        <f t="shared" si="149"/>
        <v>1696.3200000000002</v>
      </c>
      <c r="R153" s="234">
        <f t="shared" si="150"/>
        <v>1696.3166666666666</v>
      </c>
      <c r="S153" s="234">
        <f t="shared" si="151"/>
        <v>339.26333333333332</v>
      </c>
      <c r="T153" s="237">
        <f t="shared" si="152"/>
        <v>2035.58</v>
      </c>
      <c r="U153" s="38" t="s">
        <v>578</v>
      </c>
      <c r="V153" s="71"/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($H$15+$H$16)/2</f>
        <v>58.792142857142849</v>
      </c>
      <c r="I154" s="234">
        <f t="shared" si="142"/>
        <v>14.7</v>
      </c>
      <c r="J154" s="44">
        <f>ROUND((6.7*1.8)*0.95,2)</f>
        <v>11.46</v>
      </c>
      <c r="K154" s="235">
        <f t="shared" si="143"/>
        <v>842.22</v>
      </c>
      <c r="L154" s="234">
        <f t="shared" si="144"/>
        <v>185.29</v>
      </c>
      <c r="M154" s="234">
        <f t="shared" si="145"/>
        <v>1285.2</v>
      </c>
      <c r="N154" s="234">
        <f t="shared" si="146"/>
        <v>461.66</v>
      </c>
      <c r="O154" s="234">
        <f t="shared" si="147"/>
        <v>2774.37</v>
      </c>
      <c r="P154" s="236">
        <f t="shared" si="148"/>
        <v>277.44</v>
      </c>
      <c r="Q154" s="234">
        <f t="shared" si="149"/>
        <v>3051.81</v>
      </c>
      <c r="R154" s="234">
        <f t="shared" si="150"/>
        <v>3051.8083333333334</v>
      </c>
      <c r="S154" s="234">
        <f t="shared" si="151"/>
        <v>610.36166666666668</v>
      </c>
      <c r="T154" s="237">
        <f t="shared" si="152"/>
        <v>3662.17</v>
      </c>
      <c r="U154" s="38" t="s">
        <v>579</v>
      </c>
      <c r="V154" s="71"/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71"/>
      <c r="W155" s="72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7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66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 t="shared" ref="H158:H162" si="153">($H$15+$H$16)/2</f>
        <v>58.792142857142849</v>
      </c>
      <c r="I158" s="44">
        <f>ROUND(H158*$I$10,2)</f>
        <v>14.7</v>
      </c>
      <c r="J158" s="44">
        <f>ROUND(0.175*0.95,2)</f>
        <v>0.17</v>
      </c>
      <c r="K158" s="43">
        <f>ROUND((H158+I158)*J158,2)</f>
        <v>12.49</v>
      </c>
      <c r="L158" s="44">
        <f>ROUND(K158*$L$10,2)</f>
        <v>2.75</v>
      </c>
      <c r="M158" s="44">
        <f>ROUND(K158*$M$10,2)</f>
        <v>19.059999999999999</v>
      </c>
      <c r="N158" s="44">
        <f>ROUND(K158*$N$10,2)</f>
        <v>6.85</v>
      </c>
      <c r="O158" s="44">
        <f>SUM(K158:N158)+F158</f>
        <v>41.15</v>
      </c>
      <c r="P158" s="45">
        <f>ROUND(O158*$P$10,2)</f>
        <v>4.12</v>
      </c>
      <c r="Q158" s="44">
        <f>SUM(O158+P158)</f>
        <v>45.269999999999996</v>
      </c>
      <c r="R158" s="44">
        <f t="shared" ref="R158:R161" si="154">+T158-S158</f>
        <v>45.266666666666666</v>
      </c>
      <c r="S158" s="44">
        <f t="shared" ref="S158:S161" si="155">+T158/6</f>
        <v>9.0533333333333328</v>
      </c>
      <c r="T158" s="65">
        <f>ROUND(Q158*$T$10,2)</f>
        <v>54.32</v>
      </c>
      <c r="U158" s="69" t="s">
        <v>45</v>
      </c>
      <c r="V158" s="66"/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si="153"/>
        <v>58.792142857142849</v>
      </c>
      <c r="I159" s="44">
        <f>ROUND(H159*$I$10,2)</f>
        <v>14.7</v>
      </c>
      <c r="J159" s="44">
        <f>ROUND(0.442*0.95,2)</f>
        <v>0.42</v>
      </c>
      <c r="K159" s="43">
        <f>ROUND((H159+I159)*J159,2)</f>
        <v>30.87</v>
      </c>
      <c r="L159" s="44">
        <f>ROUND(K159*$L$10,2)</f>
        <v>6.79</v>
      </c>
      <c r="M159" s="44">
        <f>ROUND(K159*$M$10,2)</f>
        <v>47.11</v>
      </c>
      <c r="N159" s="44">
        <f>ROUND(K159*$N$10,2)</f>
        <v>16.920000000000002</v>
      </c>
      <c r="O159" s="44">
        <f>SUM(K159:N159)+F159</f>
        <v>101.69000000000001</v>
      </c>
      <c r="P159" s="45">
        <f>ROUND(O159*$P$10,2)</f>
        <v>10.17</v>
      </c>
      <c r="Q159" s="44">
        <f>SUM(O159+P159)</f>
        <v>111.86000000000001</v>
      </c>
      <c r="R159" s="44">
        <f t="shared" si="154"/>
        <v>111.85833333333332</v>
      </c>
      <c r="S159" s="44">
        <f t="shared" si="155"/>
        <v>22.371666666666666</v>
      </c>
      <c r="T159" s="65">
        <f>ROUND(Q159*$T$10,2)</f>
        <v>134.22999999999999</v>
      </c>
      <c r="U159" s="69" t="s">
        <v>45</v>
      </c>
      <c r="V159" s="66"/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53"/>
        <v>58.792142857142849</v>
      </c>
      <c r="I160" s="44">
        <f>ROUND(H160*$I$10,2)</f>
        <v>14.7</v>
      </c>
      <c r="J160" s="44">
        <f>ROUND(2.142*0.95,2)</f>
        <v>2.0299999999999998</v>
      </c>
      <c r="K160" s="43">
        <f>ROUND((H160+I160)*J160,2)</f>
        <v>149.19</v>
      </c>
      <c r="L160" s="44">
        <f>ROUND(K160*$L$10,2)</f>
        <v>32.82</v>
      </c>
      <c r="M160" s="44">
        <f>ROUND(K160*$M$10,2)</f>
        <v>227.66</v>
      </c>
      <c r="N160" s="44">
        <f>ROUND(K160*$N$10,2)</f>
        <v>81.78</v>
      </c>
      <c r="O160" s="44">
        <f>SUM(K160:N160)+F160</f>
        <v>491.44999999999993</v>
      </c>
      <c r="P160" s="45">
        <f>ROUND(O160*$P$10,2)</f>
        <v>49.15</v>
      </c>
      <c r="Q160" s="44">
        <f>SUM(O160+P160)</f>
        <v>540.59999999999991</v>
      </c>
      <c r="R160" s="44">
        <f t="shared" si="154"/>
        <v>540.6</v>
      </c>
      <c r="S160" s="44">
        <f t="shared" si="155"/>
        <v>108.12</v>
      </c>
      <c r="T160" s="65">
        <f>ROUND(Q160*$T$10,2)</f>
        <v>648.72</v>
      </c>
      <c r="U160" s="69" t="s">
        <v>45</v>
      </c>
      <c r="V160" s="66"/>
    </row>
    <row r="161" spans="1:22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53"/>
        <v>58.792142857142849</v>
      </c>
      <c r="I161" s="44">
        <f>ROUND(H161*$I$10,2)</f>
        <v>14.7</v>
      </c>
      <c r="J161" s="44">
        <f>ROUND(4.175*0.95,2)</f>
        <v>3.97</v>
      </c>
      <c r="K161" s="43">
        <f>ROUND((H161+I161)*J161,2)</f>
        <v>291.76</v>
      </c>
      <c r="L161" s="44">
        <f>ROUND(K161*$L$10,2)</f>
        <v>64.19</v>
      </c>
      <c r="M161" s="44">
        <f>ROUND(K161*$M$10,2)</f>
        <v>445.22</v>
      </c>
      <c r="N161" s="44">
        <f>ROUND(K161*$N$10,2)</f>
        <v>159.93</v>
      </c>
      <c r="O161" s="44">
        <f>SUM(K161:N161)+F161</f>
        <v>961.10000000000014</v>
      </c>
      <c r="P161" s="45">
        <f>ROUND(O161*$P$10,2)</f>
        <v>96.11</v>
      </c>
      <c r="Q161" s="44">
        <f>SUM(O161+P161)</f>
        <v>1057.21</v>
      </c>
      <c r="R161" s="44">
        <f t="shared" si="154"/>
        <v>1057.2083333333335</v>
      </c>
      <c r="S161" s="44">
        <f t="shared" si="155"/>
        <v>211.44166666666669</v>
      </c>
      <c r="T161" s="65">
        <f>ROUND(Q161*$T$10,2)</f>
        <v>1268.6500000000001</v>
      </c>
      <c r="U161" s="69" t="s">
        <v>45</v>
      </c>
      <c r="V161" s="66"/>
    </row>
    <row r="162" spans="1:22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53"/>
        <v>58.792142857142849</v>
      </c>
      <c r="I162" s="44">
        <f>ROUND(H162*$I$10,2)</f>
        <v>14.7</v>
      </c>
      <c r="J162" s="44">
        <f>ROUND(0.125*0.95,2)</f>
        <v>0.12</v>
      </c>
      <c r="K162" s="43">
        <f>ROUND((H162+I162)*J162,2)</f>
        <v>8.82</v>
      </c>
      <c r="L162" s="44">
        <f>ROUND(K162*$L$10,2)</f>
        <v>1.94</v>
      </c>
      <c r="M162" s="44">
        <f>ROUND(K162*$M$10,2)</f>
        <v>13.46</v>
      </c>
      <c r="N162" s="44">
        <f>ROUND(K162*$N$10,2)</f>
        <v>4.83</v>
      </c>
      <c r="O162" s="44">
        <f>SUM(K162:N162)+F162</f>
        <v>29.049999999999997</v>
      </c>
      <c r="P162" s="45">
        <f>ROUND(O162*$P$10,2)</f>
        <v>2.91</v>
      </c>
      <c r="Q162" s="44">
        <f>SUM(O162+P162)</f>
        <v>31.959999999999997</v>
      </c>
      <c r="R162" s="44">
        <f>+T162-S162</f>
        <v>31.958333333333336</v>
      </c>
      <c r="S162" s="44">
        <f>+T162/6</f>
        <v>6.3916666666666666</v>
      </c>
      <c r="T162" s="65">
        <f>ROUND(Q162*$T$10,2)</f>
        <v>38.35</v>
      </c>
      <c r="U162" s="69" t="s">
        <v>50</v>
      </c>
      <c r="V162" s="66"/>
    </row>
    <row r="163" spans="1:22" s="48" customFormat="1" ht="30" x14ac:dyDescent="0.25">
      <c r="A163" s="269"/>
      <c r="B163" s="124" t="s">
        <v>257</v>
      </c>
      <c r="C163" s="85"/>
      <c r="D163" s="87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66"/>
    </row>
    <row r="164" spans="1:22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ref="H164:H167" si="156">($H$15+$H$16)/2</f>
        <v>58.792142857142849</v>
      </c>
      <c r="I164" s="44">
        <f t="shared" ref="I164:I167" si="157">ROUND(H164*$I$10,2)</f>
        <v>14.7</v>
      </c>
      <c r="J164" s="44">
        <f>ROUND((0.175+0.1)*0.95,2)</f>
        <v>0.26</v>
      </c>
      <c r="K164" s="43">
        <f t="shared" ref="K164:K167" si="158">ROUND((H164+I164)*J164,2)</f>
        <v>19.11</v>
      </c>
      <c r="L164" s="44">
        <f t="shared" ref="L164:L167" si="159">ROUND(K164*$L$10,2)</f>
        <v>4.2</v>
      </c>
      <c r="M164" s="44">
        <f t="shared" ref="M164:M167" si="160">ROUND(K164*$M$10,2)</f>
        <v>29.16</v>
      </c>
      <c r="N164" s="44">
        <f t="shared" ref="N164:N167" si="161">ROUND(K164*$N$10,2)</f>
        <v>10.48</v>
      </c>
      <c r="O164" s="44">
        <f t="shared" ref="O164:O167" si="162">SUM(K164:N164)+F164</f>
        <v>62.95</v>
      </c>
      <c r="P164" s="45">
        <f t="shared" ref="P164:P167" si="163">ROUND(O164*$P$10,2)</f>
        <v>6.3</v>
      </c>
      <c r="Q164" s="44">
        <f t="shared" ref="Q164:Q167" si="164">SUM(O164+P164)</f>
        <v>69.25</v>
      </c>
      <c r="R164" s="44">
        <f t="shared" ref="R164:R167" si="165">+T164-S164</f>
        <v>69.25</v>
      </c>
      <c r="S164" s="44">
        <f t="shared" ref="S164:S167" si="166">+T164/6</f>
        <v>13.85</v>
      </c>
      <c r="T164" s="65">
        <f t="shared" ref="T164:T167" si="167">ROUND(Q164*$T$10,2)</f>
        <v>83.1</v>
      </c>
      <c r="U164" s="69" t="s">
        <v>580</v>
      </c>
      <c r="V164" s="66"/>
    </row>
    <row r="165" spans="1:22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56"/>
        <v>58.792142857142849</v>
      </c>
      <c r="I165" s="44">
        <f t="shared" si="157"/>
        <v>14.7</v>
      </c>
      <c r="J165" s="44">
        <f>ROUND((0.442+0.1)*0.95,2)</f>
        <v>0.51</v>
      </c>
      <c r="K165" s="43">
        <f t="shared" si="158"/>
        <v>37.479999999999997</v>
      </c>
      <c r="L165" s="44">
        <f t="shared" si="159"/>
        <v>8.25</v>
      </c>
      <c r="M165" s="44">
        <f t="shared" si="160"/>
        <v>57.19</v>
      </c>
      <c r="N165" s="44">
        <f t="shared" si="161"/>
        <v>20.54</v>
      </c>
      <c r="O165" s="44">
        <f t="shared" si="162"/>
        <v>123.45999999999998</v>
      </c>
      <c r="P165" s="45">
        <f t="shared" si="163"/>
        <v>12.35</v>
      </c>
      <c r="Q165" s="44">
        <f t="shared" si="164"/>
        <v>135.80999999999997</v>
      </c>
      <c r="R165" s="44">
        <f t="shared" si="165"/>
        <v>135.80833333333334</v>
      </c>
      <c r="S165" s="44">
        <f t="shared" si="166"/>
        <v>27.161666666666665</v>
      </c>
      <c r="T165" s="65">
        <f t="shared" si="167"/>
        <v>162.97</v>
      </c>
      <c r="U165" s="69" t="s">
        <v>580</v>
      </c>
      <c r="V165" s="66"/>
    </row>
    <row r="166" spans="1:22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56"/>
        <v>58.792142857142849</v>
      </c>
      <c r="I166" s="44">
        <f t="shared" si="157"/>
        <v>14.7</v>
      </c>
      <c r="J166" s="44">
        <f>ROUND((2.142+0.1)*0.95,2)</f>
        <v>2.13</v>
      </c>
      <c r="K166" s="43">
        <f t="shared" si="158"/>
        <v>156.54</v>
      </c>
      <c r="L166" s="44">
        <f t="shared" si="159"/>
        <v>34.44</v>
      </c>
      <c r="M166" s="44">
        <f t="shared" si="160"/>
        <v>238.88</v>
      </c>
      <c r="N166" s="44">
        <f t="shared" si="161"/>
        <v>85.81</v>
      </c>
      <c r="O166" s="44">
        <f t="shared" si="162"/>
        <v>515.67000000000007</v>
      </c>
      <c r="P166" s="45">
        <f t="shared" si="163"/>
        <v>51.57</v>
      </c>
      <c r="Q166" s="44">
        <f t="shared" si="164"/>
        <v>567.24000000000012</v>
      </c>
      <c r="R166" s="44">
        <f t="shared" si="165"/>
        <v>567.24166666666667</v>
      </c>
      <c r="S166" s="44">
        <f t="shared" si="166"/>
        <v>113.44833333333334</v>
      </c>
      <c r="T166" s="65">
        <f t="shared" si="167"/>
        <v>680.69</v>
      </c>
      <c r="U166" s="69" t="s">
        <v>580</v>
      </c>
      <c r="V166" s="66"/>
    </row>
    <row r="167" spans="1:22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56"/>
        <v>58.792142857142849</v>
      </c>
      <c r="I167" s="44">
        <f t="shared" si="157"/>
        <v>14.7</v>
      </c>
      <c r="J167" s="44">
        <f>ROUND((4.175+0.1)*0.95,2)</f>
        <v>4.0599999999999996</v>
      </c>
      <c r="K167" s="43">
        <f t="shared" si="158"/>
        <v>298.38</v>
      </c>
      <c r="L167" s="44">
        <f t="shared" si="159"/>
        <v>65.64</v>
      </c>
      <c r="M167" s="44">
        <f t="shared" si="160"/>
        <v>455.32</v>
      </c>
      <c r="N167" s="44">
        <f t="shared" si="161"/>
        <v>163.56</v>
      </c>
      <c r="O167" s="44">
        <f t="shared" si="162"/>
        <v>982.89999999999986</v>
      </c>
      <c r="P167" s="45">
        <f t="shared" si="163"/>
        <v>98.29</v>
      </c>
      <c r="Q167" s="44">
        <f t="shared" si="164"/>
        <v>1081.1899999999998</v>
      </c>
      <c r="R167" s="44">
        <f t="shared" si="165"/>
        <v>1081.1916666666666</v>
      </c>
      <c r="S167" s="44">
        <f t="shared" si="166"/>
        <v>216.23833333333334</v>
      </c>
      <c r="T167" s="65">
        <f t="shared" si="167"/>
        <v>1297.43</v>
      </c>
      <c r="U167" s="69" t="s">
        <v>580</v>
      </c>
      <c r="V167" s="66"/>
    </row>
    <row r="168" spans="1:22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66"/>
    </row>
    <row r="169" spans="1:22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68">($H$15+$H$16)/2</f>
        <v>58.792142857142849</v>
      </c>
      <c r="I169" s="44">
        <f>ROUND(H169*$I$10,2)</f>
        <v>14.7</v>
      </c>
      <c r="J169" s="44">
        <f>ROUND(0.208*0.95,2)</f>
        <v>0.2</v>
      </c>
      <c r="K169" s="43">
        <f>ROUND((H169+I169)*J169,2)</f>
        <v>14.7</v>
      </c>
      <c r="L169" s="44">
        <f>ROUND(K169*$L$10,2)</f>
        <v>3.23</v>
      </c>
      <c r="M169" s="44">
        <f>ROUND(K169*$M$10,2)</f>
        <v>22.43</v>
      </c>
      <c r="N169" s="44">
        <f>ROUND(K169*$N$10,2)</f>
        <v>8.06</v>
      </c>
      <c r="O169" s="44">
        <f>SUM(K169:N169)+F169</f>
        <v>48.42</v>
      </c>
      <c r="P169" s="45">
        <f>ROUND(O169*$P$10,2)</f>
        <v>4.84</v>
      </c>
      <c r="Q169" s="44">
        <f>SUM(O169+P169)</f>
        <v>53.260000000000005</v>
      </c>
      <c r="R169" s="44">
        <f>+T169-S169</f>
        <v>53.258333333333333</v>
      </c>
      <c r="S169" s="44">
        <f>+T169/6</f>
        <v>10.651666666666666</v>
      </c>
      <c r="T169" s="65">
        <f>ROUND(Q169*$T$10,2)</f>
        <v>63.91</v>
      </c>
      <c r="U169" s="69" t="s">
        <v>52</v>
      </c>
      <c r="V169" s="66"/>
    </row>
    <row r="170" spans="1:22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68"/>
        <v>58.792142857142849</v>
      </c>
      <c r="I170" s="44">
        <f>ROUND(H170*$I$10,2)</f>
        <v>14.7</v>
      </c>
      <c r="J170" s="44">
        <f>ROUND(0.475*0.95,2)</f>
        <v>0.45</v>
      </c>
      <c r="K170" s="43">
        <f>ROUND((H170+I170)*J170,2)</f>
        <v>33.07</v>
      </c>
      <c r="L170" s="44">
        <f>ROUND(K170*$L$10,2)</f>
        <v>7.28</v>
      </c>
      <c r="M170" s="44">
        <f>ROUND(K170*$M$10,2)</f>
        <v>50.46</v>
      </c>
      <c r="N170" s="44">
        <f>ROUND(K170*$N$10,2)</f>
        <v>18.13</v>
      </c>
      <c r="O170" s="44">
        <f>SUM(K170:N170)+F170</f>
        <v>108.94</v>
      </c>
      <c r="P170" s="45">
        <f>ROUND(O170*$P$10,2)</f>
        <v>10.89</v>
      </c>
      <c r="Q170" s="44">
        <f>SUM(O170+P170)</f>
        <v>119.83</v>
      </c>
      <c r="R170" s="44">
        <f>+T170-S170</f>
        <v>-30234.666666666668</v>
      </c>
      <c r="S170" s="44">
        <f>+U170-T170</f>
        <v>37793.333333333336</v>
      </c>
      <c r="T170" s="65">
        <f>+U170/6</f>
        <v>7558.666666666667</v>
      </c>
      <c r="U170" s="69" t="s">
        <v>52</v>
      </c>
      <c r="V170" s="66"/>
    </row>
    <row r="171" spans="1:22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68"/>
        <v>58.792142857142849</v>
      </c>
      <c r="I171" s="44">
        <f>ROUND(H171*$I$10,2)</f>
        <v>14.7</v>
      </c>
      <c r="J171" s="44">
        <f>ROUND(2.175*0.95,2)</f>
        <v>2.0699999999999998</v>
      </c>
      <c r="K171" s="43">
        <f>ROUND((H171+I171)*J171,2)</f>
        <v>152.13</v>
      </c>
      <c r="L171" s="44">
        <f>ROUND(K171*$L$10,2)</f>
        <v>33.47</v>
      </c>
      <c r="M171" s="44">
        <f>ROUND(K171*$M$10,2)</f>
        <v>232.15</v>
      </c>
      <c r="N171" s="44">
        <f>ROUND(K171*$N$10,2)</f>
        <v>83.39</v>
      </c>
      <c r="O171" s="44">
        <f>SUM(K171:N171)+F171</f>
        <v>501.14</v>
      </c>
      <c r="P171" s="45">
        <f>ROUND(O171*$P$10,2)</f>
        <v>50.11</v>
      </c>
      <c r="Q171" s="44">
        <f>SUM(O171+P171)</f>
        <v>551.25</v>
      </c>
      <c r="R171" s="44">
        <f t="shared" ref="R171:R172" si="169">+T171-S171</f>
        <v>551.25</v>
      </c>
      <c r="S171" s="44">
        <f t="shared" ref="S171:S172" si="170">+T171/6</f>
        <v>110.25</v>
      </c>
      <c r="T171" s="65">
        <f>ROUND(Q171*$T$10,2)</f>
        <v>661.5</v>
      </c>
      <c r="U171" s="69" t="s">
        <v>52</v>
      </c>
      <c r="V171" s="66"/>
    </row>
    <row r="172" spans="1:22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68"/>
        <v>58.792142857142849</v>
      </c>
      <c r="I172" s="44">
        <f>ROUND(H172*$I$10,2)</f>
        <v>14.7</v>
      </c>
      <c r="J172" s="44">
        <f>ROUND(4.208*0.95,2)</f>
        <v>4</v>
      </c>
      <c r="K172" s="43">
        <f>ROUND((H172+I172)*J172,2)</f>
        <v>293.97000000000003</v>
      </c>
      <c r="L172" s="44">
        <f>ROUND(K172*$L$10,2)</f>
        <v>64.67</v>
      </c>
      <c r="M172" s="44">
        <f>ROUND(K172*$M$10,2)</f>
        <v>448.59</v>
      </c>
      <c r="N172" s="44">
        <f>ROUND(K172*$N$10,2)</f>
        <v>161.13999999999999</v>
      </c>
      <c r="O172" s="44">
        <f>SUM(K172:N172)+F172</f>
        <v>968.37</v>
      </c>
      <c r="P172" s="45">
        <f>ROUND(O172*$P$10,2)</f>
        <v>96.84</v>
      </c>
      <c r="Q172" s="44">
        <f>SUM(O172+P172)</f>
        <v>1065.21</v>
      </c>
      <c r="R172" s="44">
        <f t="shared" si="169"/>
        <v>1065.2083333333333</v>
      </c>
      <c r="S172" s="44">
        <f t="shared" si="170"/>
        <v>213.04166666666666</v>
      </c>
      <c r="T172" s="65">
        <f>ROUND(Q172*$T$10,2)</f>
        <v>1278.25</v>
      </c>
      <c r="U172" s="69" t="s">
        <v>52</v>
      </c>
      <c r="V172" s="66"/>
    </row>
    <row r="173" spans="1:22" s="48" customFormat="1" ht="45" x14ac:dyDescent="0.25">
      <c r="A173" s="269"/>
      <c r="B173" s="126" t="s">
        <v>262</v>
      </c>
      <c r="C173" s="40"/>
      <c r="D173" s="87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66"/>
    </row>
    <row r="174" spans="1:22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71">($H$15+$H$16)/2</f>
        <v>58.792142857142849</v>
      </c>
      <c r="I174" s="44">
        <f t="shared" ref="I174:I177" si="172">ROUND(H174*$I$10,2)</f>
        <v>14.7</v>
      </c>
      <c r="J174" s="44">
        <f>ROUND((0.208+0.1)*0.95,2)</f>
        <v>0.28999999999999998</v>
      </c>
      <c r="K174" s="43">
        <f t="shared" ref="K174:K177" si="173">ROUND((H174+I174)*J174,2)</f>
        <v>21.31</v>
      </c>
      <c r="L174" s="44">
        <f t="shared" ref="L174:L177" si="174">ROUND(K174*$L$10,2)</f>
        <v>4.6900000000000004</v>
      </c>
      <c r="M174" s="44">
        <f t="shared" ref="M174:M177" si="175">ROUND(K174*$M$10,2)</f>
        <v>32.520000000000003</v>
      </c>
      <c r="N174" s="44">
        <f t="shared" ref="N174:N177" si="176">ROUND(K174*$N$10,2)</f>
        <v>11.68</v>
      </c>
      <c r="O174" s="44">
        <f t="shared" ref="O174:O177" si="177">SUM(K174:N174)+F174</f>
        <v>70.2</v>
      </c>
      <c r="P174" s="45">
        <f t="shared" ref="P174:P177" si="178">ROUND(O174*$P$10,2)</f>
        <v>7.02</v>
      </c>
      <c r="Q174" s="44">
        <f t="shared" ref="Q174:Q177" si="179">SUM(O174+P174)</f>
        <v>77.22</v>
      </c>
      <c r="R174" s="44">
        <f t="shared" ref="R174:R177" si="180">+T174-S174</f>
        <v>77.216666666666669</v>
      </c>
      <c r="S174" s="44">
        <f t="shared" ref="S174:S177" si="181">+T174/6</f>
        <v>15.443333333333333</v>
      </c>
      <c r="T174" s="65">
        <f t="shared" ref="T174:T177" si="182">ROUND(Q174*$T$10,2)</f>
        <v>92.66</v>
      </c>
      <c r="U174" s="69" t="s">
        <v>581</v>
      </c>
      <c r="V174" s="66"/>
    </row>
    <row r="175" spans="1:22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71"/>
        <v>58.792142857142849</v>
      </c>
      <c r="I175" s="44">
        <f t="shared" si="172"/>
        <v>14.7</v>
      </c>
      <c r="J175" s="44">
        <f>ROUND((0.475+0.1)*0.95,2)</f>
        <v>0.55000000000000004</v>
      </c>
      <c r="K175" s="43">
        <f t="shared" si="173"/>
        <v>40.42</v>
      </c>
      <c r="L175" s="44">
        <f t="shared" si="174"/>
        <v>8.89</v>
      </c>
      <c r="M175" s="44">
        <f t="shared" si="175"/>
        <v>61.68</v>
      </c>
      <c r="N175" s="44">
        <f t="shared" si="176"/>
        <v>22.16</v>
      </c>
      <c r="O175" s="44">
        <f t="shared" si="177"/>
        <v>133.15</v>
      </c>
      <c r="P175" s="45">
        <f t="shared" si="178"/>
        <v>13.32</v>
      </c>
      <c r="Q175" s="44">
        <f t="shared" si="179"/>
        <v>146.47</v>
      </c>
      <c r="R175" s="44">
        <f t="shared" si="180"/>
        <v>146.46666666666667</v>
      </c>
      <c r="S175" s="44">
        <f t="shared" si="181"/>
        <v>29.293333333333333</v>
      </c>
      <c r="T175" s="65">
        <f t="shared" si="182"/>
        <v>175.76</v>
      </c>
      <c r="U175" s="69" t="s">
        <v>581</v>
      </c>
      <c r="V175" s="66"/>
    </row>
    <row r="176" spans="1:22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71"/>
        <v>58.792142857142849</v>
      </c>
      <c r="I176" s="44">
        <f t="shared" si="172"/>
        <v>14.7</v>
      </c>
      <c r="J176" s="44">
        <f>ROUND((2.175+0.1)*0.95,2)</f>
        <v>2.16</v>
      </c>
      <c r="K176" s="43">
        <f t="shared" si="173"/>
        <v>158.74</v>
      </c>
      <c r="L176" s="44">
        <f t="shared" si="174"/>
        <v>34.92</v>
      </c>
      <c r="M176" s="44">
        <f t="shared" si="175"/>
        <v>242.23</v>
      </c>
      <c r="N176" s="44">
        <f t="shared" si="176"/>
        <v>87.01</v>
      </c>
      <c r="O176" s="44">
        <f t="shared" si="177"/>
        <v>522.9</v>
      </c>
      <c r="P176" s="45">
        <f t="shared" si="178"/>
        <v>52.29</v>
      </c>
      <c r="Q176" s="44">
        <f t="shared" si="179"/>
        <v>575.18999999999994</v>
      </c>
      <c r="R176" s="44">
        <f t="shared" si="180"/>
        <v>575.19166666666672</v>
      </c>
      <c r="S176" s="44">
        <f t="shared" si="181"/>
        <v>115.03833333333334</v>
      </c>
      <c r="T176" s="65">
        <f t="shared" si="182"/>
        <v>690.23</v>
      </c>
      <c r="U176" s="69" t="s">
        <v>581</v>
      </c>
      <c r="V176" s="66"/>
    </row>
    <row r="177" spans="1:22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71"/>
        <v>58.792142857142849</v>
      </c>
      <c r="I177" s="44">
        <f t="shared" si="172"/>
        <v>14.7</v>
      </c>
      <c r="J177" s="44">
        <f>ROUND((4.208+0.1)*0.95,2)</f>
        <v>4.09</v>
      </c>
      <c r="K177" s="43">
        <f t="shared" si="173"/>
        <v>300.58</v>
      </c>
      <c r="L177" s="44">
        <f t="shared" si="174"/>
        <v>66.13</v>
      </c>
      <c r="M177" s="44">
        <f t="shared" si="175"/>
        <v>458.68</v>
      </c>
      <c r="N177" s="44">
        <f t="shared" si="176"/>
        <v>164.76</v>
      </c>
      <c r="O177" s="44">
        <f t="shared" si="177"/>
        <v>990.15</v>
      </c>
      <c r="P177" s="45">
        <f t="shared" si="178"/>
        <v>99.02</v>
      </c>
      <c r="Q177" s="44">
        <f t="shared" si="179"/>
        <v>1089.17</v>
      </c>
      <c r="R177" s="44">
        <f t="shared" si="180"/>
        <v>1089.1666666666667</v>
      </c>
      <c r="S177" s="44">
        <f t="shared" si="181"/>
        <v>217.83333333333334</v>
      </c>
      <c r="T177" s="65">
        <f t="shared" si="182"/>
        <v>1307</v>
      </c>
      <c r="U177" s="69" t="s">
        <v>581</v>
      </c>
      <c r="V177" s="66"/>
    </row>
    <row r="178" spans="1:22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66"/>
    </row>
    <row r="179" spans="1:22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83">($H$15+$H$16)/2</f>
        <v>58.792142857142849</v>
      </c>
      <c r="I179" s="44">
        <f>ROUND(H179*$I$10,2)</f>
        <v>14.7</v>
      </c>
      <c r="J179" s="44">
        <f>ROUND(0.508*0.95,2)</f>
        <v>0.48</v>
      </c>
      <c r="K179" s="43">
        <f>ROUND((H179+I179)*J179,2)</f>
        <v>35.28</v>
      </c>
      <c r="L179" s="44">
        <f>ROUND(K179*$L$10,2)</f>
        <v>7.76</v>
      </c>
      <c r="M179" s="44">
        <f>ROUND(K179*$M$10,2)</f>
        <v>53.84</v>
      </c>
      <c r="N179" s="44">
        <f>ROUND(K179*$N$10,2)</f>
        <v>19.34</v>
      </c>
      <c r="O179" s="44">
        <f>SUM(K179:N179)+F179</f>
        <v>116.22</v>
      </c>
      <c r="P179" s="45">
        <f>ROUND(O179*$P$10,2)</f>
        <v>11.62</v>
      </c>
      <c r="Q179" s="44">
        <f>SUM(O179+P179)</f>
        <v>127.84</v>
      </c>
      <c r="R179" s="44">
        <f t="shared" ref="R179:R181" si="184">+T179-S179</f>
        <v>127.84166666666667</v>
      </c>
      <c r="S179" s="44">
        <f t="shared" ref="S179:S181" si="185">+T179/6</f>
        <v>25.568333333333332</v>
      </c>
      <c r="T179" s="65">
        <f>ROUND(Q179*$T$10,2)</f>
        <v>153.41</v>
      </c>
      <c r="U179" s="69" t="s">
        <v>54</v>
      </c>
      <c r="V179" s="66"/>
    </row>
    <row r="180" spans="1:22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83"/>
        <v>58.792142857142849</v>
      </c>
      <c r="I180" s="44">
        <f>ROUND(H180*$I$10,2)</f>
        <v>14.7</v>
      </c>
      <c r="J180" s="44">
        <f>ROUND(2.208*0.95,2)</f>
        <v>2.1</v>
      </c>
      <c r="K180" s="43">
        <f>ROUND((H180+I180)*J180,2)</f>
        <v>154.33000000000001</v>
      </c>
      <c r="L180" s="44">
        <f>ROUND(K180*$L$10,2)</f>
        <v>33.950000000000003</v>
      </c>
      <c r="M180" s="44">
        <f>ROUND(K180*$M$10,2)</f>
        <v>235.5</v>
      </c>
      <c r="N180" s="44">
        <f>ROUND(K180*$N$10,2)</f>
        <v>84.6</v>
      </c>
      <c r="O180" s="44">
        <f>SUM(K180:N180)+F180</f>
        <v>508.38</v>
      </c>
      <c r="P180" s="45">
        <f>ROUND(O180*$P$10,2)</f>
        <v>50.84</v>
      </c>
      <c r="Q180" s="44">
        <f>SUM(O180+P180)</f>
        <v>559.22</v>
      </c>
      <c r="R180" s="44">
        <f t="shared" si="184"/>
        <v>559.21666666666658</v>
      </c>
      <c r="S180" s="44">
        <f t="shared" si="185"/>
        <v>111.84333333333332</v>
      </c>
      <c r="T180" s="65">
        <f>ROUND(Q180*$T$10,2)</f>
        <v>671.06</v>
      </c>
      <c r="U180" s="69" t="s">
        <v>54</v>
      </c>
      <c r="V180" s="66"/>
    </row>
    <row r="181" spans="1:22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83"/>
        <v>58.792142857142849</v>
      </c>
      <c r="I181" s="44">
        <f>ROUND(H181*$I$10,2)</f>
        <v>14.7</v>
      </c>
      <c r="J181" s="44">
        <f>ROUND(4.242*0.95,2)</f>
        <v>4.03</v>
      </c>
      <c r="K181" s="43">
        <f>ROUND((H181+I181)*J181,2)</f>
        <v>296.17</v>
      </c>
      <c r="L181" s="44">
        <f>ROUND(K181*$L$10,2)</f>
        <v>65.16</v>
      </c>
      <c r="M181" s="44">
        <f>ROUND(K181*$M$10,2)</f>
        <v>451.95</v>
      </c>
      <c r="N181" s="44">
        <f>ROUND(K181*$N$10,2)</f>
        <v>162.35</v>
      </c>
      <c r="O181" s="44">
        <f>SUM(K181:N181)+F181</f>
        <v>975.63</v>
      </c>
      <c r="P181" s="45">
        <f>ROUND(O181*$P$10,2)</f>
        <v>97.56</v>
      </c>
      <c r="Q181" s="44">
        <f>SUM(O181+P181)</f>
        <v>1073.19</v>
      </c>
      <c r="R181" s="44">
        <f t="shared" si="184"/>
        <v>1073.1916666666666</v>
      </c>
      <c r="S181" s="44">
        <f t="shared" si="185"/>
        <v>214.63833333333332</v>
      </c>
      <c r="T181" s="65">
        <f>ROUND(Q181*$T$10,2)</f>
        <v>1287.83</v>
      </c>
      <c r="U181" s="69" t="s">
        <v>54</v>
      </c>
      <c r="V181" s="66"/>
    </row>
    <row r="182" spans="1:22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66"/>
    </row>
    <row r="183" spans="1:22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186">+VLOOKUP(D183,$D$13:$H$17,5,0)</f>
        <v>61.684285714285707</v>
      </c>
      <c r="I183" s="44">
        <f t="shared" ref="I183:I188" si="187">ROUND(H183*$I$10,2)</f>
        <v>15.42</v>
      </c>
      <c r="J183" s="44">
        <f>ROUND(2.067*0.95,2)</f>
        <v>1.96</v>
      </c>
      <c r="K183" s="43">
        <f t="shared" ref="K183:K188" si="188">ROUND((H183+I183)*J183,2)</f>
        <v>151.12</v>
      </c>
      <c r="L183" s="44">
        <f t="shared" ref="L183:L188" si="189">ROUND(K183*$L$10,2)</f>
        <v>33.25</v>
      </c>
      <c r="M183" s="44">
        <f t="shared" ref="M183:M188" si="190">ROUND(K183*$M$10,2)</f>
        <v>230.6</v>
      </c>
      <c r="N183" s="44">
        <f t="shared" ref="N183:N188" si="191">ROUND(K183*$N$10,2)</f>
        <v>82.84</v>
      </c>
      <c r="O183" s="44">
        <f t="shared" ref="O183:O188" si="192">SUM(K183:N183)+F183</f>
        <v>497.81000000000006</v>
      </c>
      <c r="P183" s="45">
        <f t="shared" ref="P183:P188" si="193">ROUND(O183*$P$10,2)</f>
        <v>49.78</v>
      </c>
      <c r="Q183" s="44">
        <f t="shared" ref="Q183:Q188" si="194">SUM(O183+P183)</f>
        <v>547.59</v>
      </c>
      <c r="R183" s="44">
        <f t="shared" ref="R183:R188" si="195">+T183-S183</f>
        <v>547.5916666666667</v>
      </c>
      <c r="S183" s="44">
        <f t="shared" ref="S183:S188" si="196">+T183/6</f>
        <v>109.51833333333333</v>
      </c>
      <c r="T183" s="65">
        <f t="shared" ref="T183:T188" si="197">ROUND(Q183*$T$10,2)</f>
        <v>657.11</v>
      </c>
      <c r="U183" s="69" t="s">
        <v>56</v>
      </c>
      <c r="V183" s="66"/>
    </row>
    <row r="184" spans="1:22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186"/>
        <v>61.684285714285707</v>
      </c>
      <c r="I184" s="44">
        <f t="shared" si="187"/>
        <v>15.42</v>
      </c>
      <c r="J184" s="44">
        <f>ROUND(3.233*0.95,2)</f>
        <v>3.07</v>
      </c>
      <c r="K184" s="43">
        <f t="shared" si="188"/>
        <v>236.71</v>
      </c>
      <c r="L184" s="44">
        <f t="shared" si="189"/>
        <v>52.08</v>
      </c>
      <c r="M184" s="44">
        <f t="shared" si="190"/>
        <v>361.21</v>
      </c>
      <c r="N184" s="44">
        <f t="shared" si="191"/>
        <v>129.75</v>
      </c>
      <c r="O184" s="44">
        <f t="shared" si="192"/>
        <v>779.75</v>
      </c>
      <c r="P184" s="45">
        <f t="shared" si="193"/>
        <v>77.98</v>
      </c>
      <c r="Q184" s="44">
        <f t="shared" si="194"/>
        <v>857.73</v>
      </c>
      <c r="R184" s="44">
        <f t="shared" si="195"/>
        <v>857.73333333333335</v>
      </c>
      <c r="S184" s="44">
        <f t="shared" si="196"/>
        <v>171.54666666666665</v>
      </c>
      <c r="T184" s="65">
        <f t="shared" si="197"/>
        <v>1029.28</v>
      </c>
      <c r="U184" s="69" t="s">
        <v>56</v>
      </c>
      <c r="V184" s="66"/>
    </row>
    <row r="185" spans="1:22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186"/>
        <v>61.684285714285707</v>
      </c>
      <c r="I185" s="44">
        <f t="shared" si="187"/>
        <v>15.42</v>
      </c>
      <c r="J185" s="44">
        <f>ROUND(5.233*0.95,2)</f>
        <v>4.97</v>
      </c>
      <c r="K185" s="43">
        <f t="shared" si="188"/>
        <v>383.21</v>
      </c>
      <c r="L185" s="44">
        <f t="shared" si="189"/>
        <v>84.31</v>
      </c>
      <c r="M185" s="44">
        <f t="shared" si="190"/>
        <v>584.77</v>
      </c>
      <c r="N185" s="44">
        <f t="shared" si="191"/>
        <v>210.06</v>
      </c>
      <c r="O185" s="44">
        <f t="shared" si="192"/>
        <v>1262.3499999999999</v>
      </c>
      <c r="P185" s="45">
        <f t="shared" si="193"/>
        <v>126.24</v>
      </c>
      <c r="Q185" s="44">
        <f t="shared" si="194"/>
        <v>1388.59</v>
      </c>
      <c r="R185" s="44">
        <f t="shared" si="195"/>
        <v>1388.5916666666667</v>
      </c>
      <c r="S185" s="44">
        <f t="shared" si="196"/>
        <v>277.71833333333331</v>
      </c>
      <c r="T185" s="65">
        <f t="shared" si="197"/>
        <v>1666.31</v>
      </c>
      <c r="U185" s="69" t="s">
        <v>56</v>
      </c>
      <c r="V185" s="66"/>
    </row>
    <row r="186" spans="1:22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186"/>
        <v>61.684285714285707</v>
      </c>
      <c r="I186" s="44">
        <f t="shared" si="187"/>
        <v>15.42</v>
      </c>
      <c r="J186" s="44">
        <f>ROUND(9.233*0.95,2)</f>
        <v>8.77</v>
      </c>
      <c r="K186" s="43">
        <f t="shared" si="188"/>
        <v>676.2</v>
      </c>
      <c r="L186" s="44">
        <f t="shared" si="189"/>
        <v>148.76</v>
      </c>
      <c r="M186" s="44">
        <f t="shared" si="190"/>
        <v>1031.8599999999999</v>
      </c>
      <c r="N186" s="44">
        <f t="shared" si="191"/>
        <v>370.66</v>
      </c>
      <c r="O186" s="44">
        <f t="shared" si="192"/>
        <v>2227.48</v>
      </c>
      <c r="P186" s="45">
        <f t="shared" si="193"/>
        <v>222.75</v>
      </c>
      <c r="Q186" s="44">
        <f t="shared" si="194"/>
        <v>2450.23</v>
      </c>
      <c r="R186" s="44">
        <f t="shared" si="195"/>
        <v>2450.2333333333336</v>
      </c>
      <c r="S186" s="44">
        <f t="shared" si="196"/>
        <v>490.04666666666668</v>
      </c>
      <c r="T186" s="65">
        <f t="shared" si="197"/>
        <v>2940.28</v>
      </c>
      <c r="U186" s="69" t="s">
        <v>56</v>
      </c>
      <c r="V186" s="66"/>
    </row>
    <row r="187" spans="1:22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186"/>
        <v>61.684285714285707</v>
      </c>
      <c r="I187" s="44">
        <f t="shared" si="187"/>
        <v>15.42</v>
      </c>
      <c r="J187" s="44">
        <f>ROUND(17.233*0.95,2)</f>
        <v>16.37</v>
      </c>
      <c r="K187" s="43">
        <f t="shared" si="188"/>
        <v>1262.2</v>
      </c>
      <c r="L187" s="44">
        <f t="shared" si="189"/>
        <v>277.68</v>
      </c>
      <c r="M187" s="44">
        <f t="shared" si="190"/>
        <v>1926.08</v>
      </c>
      <c r="N187" s="44">
        <f t="shared" si="191"/>
        <v>691.87</v>
      </c>
      <c r="O187" s="44">
        <f t="shared" si="192"/>
        <v>4157.83</v>
      </c>
      <c r="P187" s="45">
        <f t="shared" si="193"/>
        <v>415.78</v>
      </c>
      <c r="Q187" s="44">
        <f t="shared" si="194"/>
        <v>4573.6099999999997</v>
      </c>
      <c r="R187" s="44">
        <f t="shared" si="195"/>
        <v>4573.6083333333336</v>
      </c>
      <c r="S187" s="44">
        <f t="shared" si="196"/>
        <v>914.72166666666669</v>
      </c>
      <c r="T187" s="65">
        <f t="shared" si="197"/>
        <v>5488.33</v>
      </c>
      <c r="U187" s="69" t="s">
        <v>56</v>
      </c>
      <c r="V187" s="66"/>
    </row>
    <row r="188" spans="1:22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186"/>
        <v>61.684285714285707</v>
      </c>
      <c r="I188" s="44">
        <f t="shared" si="187"/>
        <v>15.42</v>
      </c>
      <c r="J188" s="44">
        <f>ROUND(49.233*0.95,2)</f>
        <v>46.77</v>
      </c>
      <c r="K188" s="43">
        <f t="shared" si="188"/>
        <v>3606.17</v>
      </c>
      <c r="L188" s="44">
        <f t="shared" si="189"/>
        <v>793.36</v>
      </c>
      <c r="M188" s="44">
        <f t="shared" si="190"/>
        <v>5502.91</v>
      </c>
      <c r="N188" s="44">
        <f t="shared" si="191"/>
        <v>1976.72</v>
      </c>
      <c r="O188" s="44">
        <f t="shared" si="192"/>
        <v>11879.159999999998</v>
      </c>
      <c r="P188" s="45">
        <f t="shared" si="193"/>
        <v>1187.92</v>
      </c>
      <c r="Q188" s="44">
        <f t="shared" si="194"/>
        <v>13067.079999999998</v>
      </c>
      <c r="R188" s="44">
        <f t="shared" si="195"/>
        <v>13067.083333333334</v>
      </c>
      <c r="S188" s="44">
        <f t="shared" si="196"/>
        <v>2613.4166666666665</v>
      </c>
      <c r="T188" s="65">
        <f t="shared" si="197"/>
        <v>15680.5</v>
      </c>
      <c r="U188" s="69" t="s">
        <v>56</v>
      </c>
      <c r="V188" s="66"/>
    </row>
    <row r="189" spans="1:22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66"/>
    </row>
    <row r="190" spans="1:22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198">+VLOOKUP(D190,$D$13:$H$17,5,0)</f>
        <v>61.684285714285707</v>
      </c>
      <c r="I190" s="44">
        <f t="shared" ref="I190:I199" si="199">ROUND(H190*$I$10,2)</f>
        <v>15.42</v>
      </c>
      <c r="J190" s="44">
        <f>ROUND(0.283*0.95,2)</f>
        <v>0.27</v>
      </c>
      <c r="K190" s="43">
        <f t="shared" ref="K190:K199" si="200">ROUND((H190+I190)*J190,2)</f>
        <v>20.82</v>
      </c>
      <c r="L190" s="44">
        <f t="shared" ref="L190:L199" si="201">ROUND(K190*$L$10,2)</f>
        <v>4.58</v>
      </c>
      <c r="M190" s="44">
        <f t="shared" ref="M190:M199" si="202">ROUND(K190*$M$10,2)</f>
        <v>31.77</v>
      </c>
      <c r="N190" s="44">
        <f t="shared" ref="N190:N199" si="203">ROUND(K190*$N$10,2)</f>
        <v>11.41</v>
      </c>
      <c r="O190" s="44">
        <f t="shared" ref="O190:O199" si="204">SUM(K190:N190)+F190</f>
        <v>68.58</v>
      </c>
      <c r="P190" s="45">
        <f t="shared" ref="P190:P199" si="205">ROUND(O190*$P$10,2)</f>
        <v>6.86</v>
      </c>
      <c r="Q190" s="44">
        <f t="shared" ref="Q190:Q199" si="206">SUM(O190+P190)</f>
        <v>75.44</v>
      </c>
      <c r="R190" s="44">
        <f t="shared" ref="R190:R199" si="207">+T190-S190</f>
        <v>75.441666666666663</v>
      </c>
      <c r="S190" s="44">
        <f t="shared" ref="S190:S199" si="208">+T190/6</f>
        <v>15.088333333333333</v>
      </c>
      <c r="T190" s="65">
        <f t="shared" ref="T190:T199" si="209">ROUND(Q190*$T$10,2)</f>
        <v>90.53</v>
      </c>
      <c r="U190" s="69" t="s">
        <v>58</v>
      </c>
      <c r="V190" s="66"/>
    </row>
    <row r="191" spans="1:22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198"/>
        <v>61.684285714285707</v>
      </c>
      <c r="I191" s="44">
        <f t="shared" si="199"/>
        <v>15.42</v>
      </c>
      <c r="J191" s="44">
        <f>ROUND(0.455*0.95,2)</f>
        <v>0.43</v>
      </c>
      <c r="K191" s="43">
        <f t="shared" si="200"/>
        <v>33.15</v>
      </c>
      <c r="L191" s="44">
        <f t="shared" si="201"/>
        <v>7.29</v>
      </c>
      <c r="M191" s="44">
        <f t="shared" si="202"/>
        <v>50.59</v>
      </c>
      <c r="N191" s="44">
        <f t="shared" si="203"/>
        <v>18.170000000000002</v>
      </c>
      <c r="O191" s="44">
        <f t="shared" si="204"/>
        <v>109.2</v>
      </c>
      <c r="P191" s="45">
        <f t="shared" si="205"/>
        <v>10.92</v>
      </c>
      <c r="Q191" s="44">
        <f t="shared" si="206"/>
        <v>120.12</v>
      </c>
      <c r="R191" s="44">
        <f t="shared" si="207"/>
        <v>120.11666666666666</v>
      </c>
      <c r="S191" s="44">
        <f t="shared" si="208"/>
        <v>24.02333333333333</v>
      </c>
      <c r="T191" s="65">
        <f t="shared" si="209"/>
        <v>144.13999999999999</v>
      </c>
      <c r="U191" s="69" t="s">
        <v>58</v>
      </c>
      <c r="V191" s="66"/>
    </row>
    <row r="192" spans="1:22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198"/>
        <v>61.684285714285707</v>
      </c>
      <c r="I192" s="44">
        <f t="shared" si="199"/>
        <v>15.42</v>
      </c>
      <c r="J192" s="44">
        <f>ROUND(0.767*0.95,2)</f>
        <v>0.73</v>
      </c>
      <c r="K192" s="43">
        <f t="shared" si="200"/>
        <v>56.29</v>
      </c>
      <c r="L192" s="44">
        <f t="shared" si="201"/>
        <v>12.38</v>
      </c>
      <c r="M192" s="44">
        <f t="shared" si="202"/>
        <v>85.9</v>
      </c>
      <c r="N192" s="44">
        <f t="shared" si="203"/>
        <v>30.86</v>
      </c>
      <c r="O192" s="44">
        <f t="shared" si="204"/>
        <v>185.43</v>
      </c>
      <c r="P192" s="45">
        <f t="shared" si="205"/>
        <v>18.54</v>
      </c>
      <c r="Q192" s="44">
        <f t="shared" si="206"/>
        <v>203.97</v>
      </c>
      <c r="R192" s="44">
        <f t="shared" si="207"/>
        <v>203.96666666666667</v>
      </c>
      <c r="S192" s="44">
        <f t="shared" si="208"/>
        <v>40.793333333333329</v>
      </c>
      <c r="T192" s="65">
        <f t="shared" si="209"/>
        <v>244.76</v>
      </c>
      <c r="U192" s="69" t="s">
        <v>58</v>
      </c>
      <c r="V192" s="66"/>
    </row>
    <row r="193" spans="1:22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198"/>
        <v>61.684285714285707</v>
      </c>
      <c r="I193" s="44">
        <f t="shared" si="199"/>
        <v>15.42</v>
      </c>
      <c r="J193" s="44">
        <f>ROUND(1.583*0.95,2)</f>
        <v>1.5</v>
      </c>
      <c r="K193" s="43">
        <f t="shared" si="200"/>
        <v>115.66</v>
      </c>
      <c r="L193" s="44">
        <f t="shared" si="201"/>
        <v>25.45</v>
      </c>
      <c r="M193" s="44">
        <f t="shared" si="202"/>
        <v>176.49</v>
      </c>
      <c r="N193" s="44">
        <f t="shared" si="203"/>
        <v>63.4</v>
      </c>
      <c r="O193" s="44">
        <f t="shared" si="204"/>
        <v>381</v>
      </c>
      <c r="P193" s="45">
        <f t="shared" si="205"/>
        <v>38.1</v>
      </c>
      <c r="Q193" s="44">
        <f t="shared" si="206"/>
        <v>419.1</v>
      </c>
      <c r="R193" s="44">
        <f t="shared" si="207"/>
        <v>419.1</v>
      </c>
      <c r="S193" s="44">
        <f t="shared" si="208"/>
        <v>83.820000000000007</v>
      </c>
      <c r="T193" s="65">
        <f t="shared" si="209"/>
        <v>502.92</v>
      </c>
      <c r="U193" s="69" t="s">
        <v>58</v>
      </c>
      <c r="V193" s="66"/>
    </row>
    <row r="194" spans="1:22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198"/>
        <v>61.684285714285707</v>
      </c>
      <c r="I194" s="44">
        <f t="shared" si="199"/>
        <v>15.42</v>
      </c>
      <c r="J194" s="44">
        <f>ROUND(3.183*0.95,2)</f>
        <v>3.02</v>
      </c>
      <c r="K194" s="43">
        <f t="shared" si="200"/>
        <v>232.85</v>
      </c>
      <c r="L194" s="44">
        <f t="shared" si="201"/>
        <v>51.23</v>
      </c>
      <c r="M194" s="44">
        <f t="shared" si="202"/>
        <v>355.32</v>
      </c>
      <c r="N194" s="44">
        <f t="shared" si="203"/>
        <v>127.64</v>
      </c>
      <c r="O194" s="44">
        <f t="shared" si="204"/>
        <v>767.04</v>
      </c>
      <c r="P194" s="45">
        <f t="shared" si="205"/>
        <v>76.7</v>
      </c>
      <c r="Q194" s="44">
        <f t="shared" si="206"/>
        <v>843.74</v>
      </c>
      <c r="R194" s="44">
        <f t="shared" si="207"/>
        <v>843.74166666666667</v>
      </c>
      <c r="S194" s="44">
        <f t="shared" si="208"/>
        <v>168.74833333333333</v>
      </c>
      <c r="T194" s="65">
        <f t="shared" si="209"/>
        <v>1012.49</v>
      </c>
      <c r="U194" s="69" t="s">
        <v>58</v>
      </c>
      <c r="V194" s="66"/>
    </row>
    <row r="195" spans="1:22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198"/>
        <v>61.684285714285707</v>
      </c>
      <c r="I195" s="44">
        <f t="shared" si="199"/>
        <v>15.42</v>
      </c>
      <c r="J195" s="44">
        <f>ROUND((3.183+1)*0.95,2)</f>
        <v>3.97</v>
      </c>
      <c r="K195" s="43">
        <f t="shared" si="200"/>
        <v>306.10000000000002</v>
      </c>
      <c r="L195" s="44">
        <f t="shared" si="201"/>
        <v>67.34</v>
      </c>
      <c r="M195" s="44">
        <f t="shared" si="202"/>
        <v>467.1</v>
      </c>
      <c r="N195" s="44">
        <f t="shared" si="203"/>
        <v>167.79</v>
      </c>
      <c r="O195" s="44">
        <f t="shared" si="204"/>
        <v>1008.33</v>
      </c>
      <c r="P195" s="45">
        <f t="shared" si="205"/>
        <v>100.83</v>
      </c>
      <c r="Q195" s="44">
        <f t="shared" si="206"/>
        <v>1109.1600000000001</v>
      </c>
      <c r="R195" s="44">
        <f t="shared" si="207"/>
        <v>1109.1583333333333</v>
      </c>
      <c r="S195" s="44">
        <f t="shared" si="208"/>
        <v>221.83166666666668</v>
      </c>
      <c r="T195" s="65">
        <f t="shared" si="209"/>
        <v>1330.99</v>
      </c>
      <c r="U195" s="69" t="s">
        <v>582</v>
      </c>
      <c r="V195" s="66"/>
    </row>
    <row r="196" spans="1:22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198"/>
        <v>61.684285714285707</v>
      </c>
      <c r="I196" s="44">
        <f t="shared" si="199"/>
        <v>15.42</v>
      </c>
      <c r="J196" s="44">
        <f>ROUND((4.183+1)*0.95,2)</f>
        <v>4.92</v>
      </c>
      <c r="K196" s="43">
        <f t="shared" si="200"/>
        <v>379.35</v>
      </c>
      <c r="L196" s="44">
        <f t="shared" si="201"/>
        <v>83.46</v>
      </c>
      <c r="M196" s="44">
        <f t="shared" si="202"/>
        <v>578.88</v>
      </c>
      <c r="N196" s="44">
        <f t="shared" si="203"/>
        <v>207.94</v>
      </c>
      <c r="O196" s="44">
        <f t="shared" si="204"/>
        <v>1249.6300000000001</v>
      </c>
      <c r="P196" s="45">
        <f t="shared" si="205"/>
        <v>124.96</v>
      </c>
      <c r="Q196" s="44">
        <f t="shared" si="206"/>
        <v>1374.5900000000001</v>
      </c>
      <c r="R196" s="44">
        <f t="shared" si="207"/>
        <v>1374.5916666666667</v>
      </c>
      <c r="S196" s="44">
        <f t="shared" si="208"/>
        <v>274.91833333333335</v>
      </c>
      <c r="T196" s="65">
        <f t="shared" si="209"/>
        <v>1649.51</v>
      </c>
      <c r="U196" s="69" t="s">
        <v>582</v>
      </c>
      <c r="V196" s="66"/>
    </row>
    <row r="197" spans="1:22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198"/>
        <v>61.684285714285707</v>
      </c>
      <c r="I197" s="44">
        <f t="shared" si="199"/>
        <v>15.42</v>
      </c>
      <c r="J197" s="44">
        <f>ROUND((5.183+1)*0.95,2)</f>
        <v>5.87</v>
      </c>
      <c r="K197" s="43">
        <f t="shared" si="200"/>
        <v>452.6</v>
      </c>
      <c r="L197" s="44">
        <f t="shared" si="201"/>
        <v>99.57</v>
      </c>
      <c r="M197" s="44">
        <f t="shared" si="202"/>
        <v>690.65</v>
      </c>
      <c r="N197" s="44">
        <f t="shared" si="203"/>
        <v>248.09</v>
      </c>
      <c r="O197" s="44">
        <f t="shared" si="204"/>
        <v>1490.91</v>
      </c>
      <c r="P197" s="45">
        <f t="shared" si="205"/>
        <v>149.09</v>
      </c>
      <c r="Q197" s="44">
        <f t="shared" si="206"/>
        <v>1640</v>
      </c>
      <c r="R197" s="44">
        <f t="shared" si="207"/>
        <v>1640</v>
      </c>
      <c r="S197" s="44">
        <f t="shared" si="208"/>
        <v>328</v>
      </c>
      <c r="T197" s="65">
        <f t="shared" si="209"/>
        <v>1968</v>
      </c>
      <c r="U197" s="69" t="s">
        <v>582</v>
      </c>
      <c r="V197" s="66"/>
    </row>
    <row r="198" spans="1:22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198"/>
        <v>61.684285714285707</v>
      </c>
      <c r="I198" s="44">
        <f t="shared" si="199"/>
        <v>15.42</v>
      </c>
      <c r="J198" s="44">
        <f>ROUND((6.183+1)*0.95,2)</f>
        <v>6.82</v>
      </c>
      <c r="K198" s="43">
        <f t="shared" si="200"/>
        <v>525.85</v>
      </c>
      <c r="L198" s="44">
        <f t="shared" si="201"/>
        <v>115.69</v>
      </c>
      <c r="M198" s="44">
        <f t="shared" si="202"/>
        <v>802.43</v>
      </c>
      <c r="N198" s="44">
        <f t="shared" si="203"/>
        <v>288.24</v>
      </c>
      <c r="O198" s="44">
        <f t="shared" si="204"/>
        <v>1732.2099999999998</v>
      </c>
      <c r="P198" s="45">
        <f t="shared" si="205"/>
        <v>173.22</v>
      </c>
      <c r="Q198" s="44">
        <f t="shared" si="206"/>
        <v>1905.4299999999998</v>
      </c>
      <c r="R198" s="44">
        <f t="shared" si="207"/>
        <v>1905.4333333333334</v>
      </c>
      <c r="S198" s="44">
        <f t="shared" si="208"/>
        <v>381.08666666666664</v>
      </c>
      <c r="T198" s="65">
        <f t="shared" si="209"/>
        <v>2286.52</v>
      </c>
      <c r="U198" s="69" t="s">
        <v>582</v>
      </c>
      <c r="V198" s="66"/>
    </row>
    <row r="199" spans="1:22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198"/>
        <v>61.684285714285707</v>
      </c>
      <c r="I199" s="44">
        <f t="shared" si="199"/>
        <v>15.42</v>
      </c>
      <c r="J199" s="44">
        <f>ROUND((7.183+1)*0.95,2)</f>
        <v>7.77</v>
      </c>
      <c r="K199" s="43">
        <f t="shared" si="200"/>
        <v>599.1</v>
      </c>
      <c r="L199" s="44">
        <f t="shared" si="201"/>
        <v>131.80000000000001</v>
      </c>
      <c r="M199" s="44">
        <f t="shared" si="202"/>
        <v>914.21</v>
      </c>
      <c r="N199" s="44">
        <f t="shared" si="203"/>
        <v>328.4</v>
      </c>
      <c r="O199" s="44">
        <f t="shared" si="204"/>
        <v>1973.5100000000002</v>
      </c>
      <c r="P199" s="45">
        <f t="shared" si="205"/>
        <v>197.35</v>
      </c>
      <c r="Q199" s="44">
        <f t="shared" si="206"/>
        <v>2170.86</v>
      </c>
      <c r="R199" s="44">
        <f t="shared" si="207"/>
        <v>2170.8583333333336</v>
      </c>
      <c r="S199" s="44">
        <f t="shared" si="208"/>
        <v>434.17166666666668</v>
      </c>
      <c r="T199" s="65">
        <f t="shared" si="209"/>
        <v>2605.0300000000002</v>
      </c>
      <c r="U199" s="69" t="s">
        <v>582</v>
      </c>
      <c r="V199" s="66"/>
    </row>
    <row r="200" spans="1:22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66"/>
    </row>
    <row r="201" spans="1:22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10">+VLOOKUP(D201,$D$13:$H$17,5,0)</f>
        <v>61.684285714285707</v>
      </c>
      <c r="I201" s="44">
        <f t="shared" ref="I201:I210" si="211">ROUND(H201*$I$10,2)</f>
        <v>15.42</v>
      </c>
      <c r="J201" s="44">
        <f>ROUND(0.167*0.95,2)</f>
        <v>0.16</v>
      </c>
      <c r="K201" s="43">
        <f t="shared" ref="K201:K210" si="212">ROUND((H201+I201)*J201,2)</f>
        <v>12.34</v>
      </c>
      <c r="L201" s="44">
        <f t="shared" ref="L201:L210" si="213">ROUND(K201*$L$10,2)</f>
        <v>2.71</v>
      </c>
      <c r="M201" s="44">
        <f t="shared" ref="M201:M210" si="214">ROUND(K201*$M$10,2)</f>
        <v>18.829999999999998</v>
      </c>
      <c r="N201" s="44">
        <f t="shared" ref="N201:N210" si="215">ROUND(K201*$N$10,2)</f>
        <v>6.76</v>
      </c>
      <c r="O201" s="44">
        <f t="shared" ref="O201:O210" si="216">SUM(K201:N201)+F201</f>
        <v>40.639999999999993</v>
      </c>
      <c r="P201" s="45">
        <f t="shared" ref="P201:P210" si="217">ROUND(O201*$P$10,2)</f>
        <v>4.0599999999999996</v>
      </c>
      <c r="Q201" s="44">
        <f t="shared" ref="Q201:Q210" si="218">SUM(O201+P201)</f>
        <v>44.699999999999996</v>
      </c>
      <c r="R201" s="44">
        <f t="shared" ref="R201:R210" si="219">+T201-S201</f>
        <v>44.7</v>
      </c>
      <c r="S201" s="44">
        <f t="shared" ref="S201:S210" si="220">+T201/6</f>
        <v>8.94</v>
      </c>
      <c r="T201" s="65">
        <f t="shared" ref="T201:T210" si="221">ROUND(Q201*$T$10,2)</f>
        <v>53.64</v>
      </c>
      <c r="U201" s="69" t="s">
        <v>583</v>
      </c>
      <c r="V201" s="66"/>
    </row>
    <row r="202" spans="1:22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10"/>
        <v>61.684285714285707</v>
      </c>
      <c r="I202" s="44">
        <f t="shared" si="211"/>
        <v>15.42</v>
      </c>
      <c r="J202" s="44">
        <f>ROUND(0.3*0.95,2)</f>
        <v>0.28999999999999998</v>
      </c>
      <c r="K202" s="43">
        <f t="shared" si="212"/>
        <v>22.36</v>
      </c>
      <c r="L202" s="44">
        <f t="shared" si="213"/>
        <v>4.92</v>
      </c>
      <c r="M202" s="44">
        <f t="shared" si="214"/>
        <v>34.119999999999997</v>
      </c>
      <c r="N202" s="44">
        <f t="shared" si="215"/>
        <v>12.26</v>
      </c>
      <c r="O202" s="44">
        <f t="shared" si="216"/>
        <v>73.66</v>
      </c>
      <c r="P202" s="45">
        <f t="shared" si="217"/>
        <v>7.37</v>
      </c>
      <c r="Q202" s="44">
        <f t="shared" si="218"/>
        <v>81.03</v>
      </c>
      <c r="R202" s="44">
        <f t="shared" si="219"/>
        <v>81.033333333333331</v>
      </c>
      <c r="S202" s="44">
        <f t="shared" si="220"/>
        <v>16.206666666666667</v>
      </c>
      <c r="T202" s="65">
        <f t="shared" si="221"/>
        <v>97.24</v>
      </c>
      <c r="U202" s="69" t="s">
        <v>583</v>
      </c>
      <c r="V202" s="66"/>
    </row>
    <row r="203" spans="1:22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10"/>
        <v>61.684285714285707</v>
      </c>
      <c r="I203" s="44">
        <f t="shared" si="211"/>
        <v>15.42</v>
      </c>
      <c r="J203" s="44">
        <f>ROUND(0.513*0.95,2)</f>
        <v>0.49</v>
      </c>
      <c r="K203" s="43">
        <f t="shared" si="212"/>
        <v>37.78</v>
      </c>
      <c r="L203" s="44">
        <f t="shared" si="213"/>
        <v>8.31</v>
      </c>
      <c r="M203" s="44">
        <f t="shared" si="214"/>
        <v>57.65</v>
      </c>
      <c r="N203" s="44">
        <f t="shared" si="215"/>
        <v>20.71</v>
      </c>
      <c r="O203" s="44">
        <f t="shared" si="216"/>
        <v>124.45000000000002</v>
      </c>
      <c r="P203" s="45">
        <f t="shared" si="217"/>
        <v>12.45</v>
      </c>
      <c r="Q203" s="44">
        <f t="shared" si="218"/>
        <v>136.9</v>
      </c>
      <c r="R203" s="44">
        <f t="shared" si="219"/>
        <v>136.9</v>
      </c>
      <c r="S203" s="44">
        <f t="shared" si="220"/>
        <v>27.38</v>
      </c>
      <c r="T203" s="65">
        <f t="shared" si="221"/>
        <v>164.28</v>
      </c>
      <c r="U203" s="69" t="s">
        <v>583</v>
      </c>
      <c r="V203" s="66"/>
    </row>
    <row r="204" spans="1:22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10"/>
        <v>61.684285714285707</v>
      </c>
      <c r="I204" s="44">
        <f t="shared" si="211"/>
        <v>15.42</v>
      </c>
      <c r="J204" s="44">
        <f>ROUND(0.75*0.95,2)</f>
        <v>0.71</v>
      </c>
      <c r="K204" s="43">
        <f t="shared" si="212"/>
        <v>54.74</v>
      </c>
      <c r="L204" s="44">
        <f t="shared" si="213"/>
        <v>12.04</v>
      </c>
      <c r="M204" s="44">
        <f t="shared" si="214"/>
        <v>83.53</v>
      </c>
      <c r="N204" s="44">
        <f t="shared" si="215"/>
        <v>30.01</v>
      </c>
      <c r="O204" s="44">
        <f t="shared" si="216"/>
        <v>180.32</v>
      </c>
      <c r="P204" s="45">
        <f t="shared" si="217"/>
        <v>18.03</v>
      </c>
      <c r="Q204" s="44">
        <f t="shared" si="218"/>
        <v>198.35</v>
      </c>
      <c r="R204" s="44">
        <f t="shared" si="219"/>
        <v>198.35000000000002</v>
      </c>
      <c r="S204" s="44">
        <f t="shared" si="220"/>
        <v>39.67</v>
      </c>
      <c r="T204" s="65">
        <f t="shared" si="221"/>
        <v>238.02</v>
      </c>
      <c r="U204" s="69" t="s">
        <v>583</v>
      </c>
      <c r="V204" s="66"/>
    </row>
    <row r="205" spans="1:22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10"/>
        <v>61.684285714285707</v>
      </c>
      <c r="I205" s="44">
        <f t="shared" si="211"/>
        <v>15.42</v>
      </c>
      <c r="J205" s="44">
        <f>ROUND(1.367*0.95,2)</f>
        <v>1.3</v>
      </c>
      <c r="K205" s="43">
        <f t="shared" si="212"/>
        <v>100.24</v>
      </c>
      <c r="L205" s="44">
        <f t="shared" si="213"/>
        <v>22.05</v>
      </c>
      <c r="M205" s="44">
        <f t="shared" si="214"/>
        <v>152.96</v>
      </c>
      <c r="N205" s="44">
        <f t="shared" si="215"/>
        <v>54.95</v>
      </c>
      <c r="O205" s="44">
        <f t="shared" si="216"/>
        <v>330.2</v>
      </c>
      <c r="P205" s="45">
        <f t="shared" si="217"/>
        <v>33.020000000000003</v>
      </c>
      <c r="Q205" s="44">
        <f t="shared" si="218"/>
        <v>363.21999999999997</v>
      </c>
      <c r="R205" s="44">
        <f t="shared" si="219"/>
        <v>363.2166666666667</v>
      </c>
      <c r="S205" s="44">
        <f t="shared" si="220"/>
        <v>72.643333333333331</v>
      </c>
      <c r="T205" s="65">
        <f t="shared" si="221"/>
        <v>435.86</v>
      </c>
      <c r="U205" s="69" t="s">
        <v>583</v>
      </c>
      <c r="V205" s="66"/>
    </row>
    <row r="206" spans="1:22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10"/>
        <v>61.684285714285707</v>
      </c>
      <c r="I206" s="44">
        <f t="shared" si="211"/>
        <v>15.42</v>
      </c>
      <c r="J206" s="44">
        <f>ROUND((1.367+0.6)*0.95,2)</f>
        <v>1.87</v>
      </c>
      <c r="K206" s="43">
        <f t="shared" si="212"/>
        <v>144.19</v>
      </c>
      <c r="L206" s="44">
        <f t="shared" si="213"/>
        <v>31.72</v>
      </c>
      <c r="M206" s="44">
        <f t="shared" si="214"/>
        <v>220.03</v>
      </c>
      <c r="N206" s="44">
        <f t="shared" si="215"/>
        <v>79.040000000000006</v>
      </c>
      <c r="O206" s="44">
        <f t="shared" si="216"/>
        <v>474.98</v>
      </c>
      <c r="P206" s="45">
        <f t="shared" si="217"/>
        <v>47.5</v>
      </c>
      <c r="Q206" s="44">
        <f t="shared" si="218"/>
        <v>522.48</v>
      </c>
      <c r="R206" s="44">
        <f t="shared" si="219"/>
        <v>522.48333333333335</v>
      </c>
      <c r="S206" s="44">
        <f t="shared" si="220"/>
        <v>104.49666666666667</v>
      </c>
      <c r="T206" s="65">
        <f t="shared" si="221"/>
        <v>626.98</v>
      </c>
      <c r="U206" s="69" t="s">
        <v>584</v>
      </c>
      <c r="V206" s="66"/>
    </row>
    <row r="207" spans="1:22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10"/>
        <v>61.684285714285707</v>
      </c>
      <c r="I207" s="44">
        <f t="shared" si="211"/>
        <v>15.42</v>
      </c>
      <c r="J207" s="44">
        <f>ROUND((1.967+0.6)*0.95,2)</f>
        <v>2.44</v>
      </c>
      <c r="K207" s="43">
        <f t="shared" si="212"/>
        <v>188.13</v>
      </c>
      <c r="L207" s="44">
        <f t="shared" si="213"/>
        <v>41.39</v>
      </c>
      <c r="M207" s="44">
        <f t="shared" si="214"/>
        <v>287.08</v>
      </c>
      <c r="N207" s="44">
        <f t="shared" si="215"/>
        <v>103.12</v>
      </c>
      <c r="O207" s="44">
        <f t="shared" si="216"/>
        <v>619.71999999999991</v>
      </c>
      <c r="P207" s="45">
        <f t="shared" si="217"/>
        <v>61.97</v>
      </c>
      <c r="Q207" s="44">
        <f t="shared" si="218"/>
        <v>681.68999999999994</v>
      </c>
      <c r="R207" s="44">
        <f t="shared" si="219"/>
        <v>681.69166666666661</v>
      </c>
      <c r="S207" s="44">
        <f t="shared" si="220"/>
        <v>136.33833333333334</v>
      </c>
      <c r="T207" s="65">
        <f t="shared" si="221"/>
        <v>818.03</v>
      </c>
      <c r="U207" s="69" t="s">
        <v>584</v>
      </c>
      <c r="V207" s="66"/>
    </row>
    <row r="208" spans="1:22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10"/>
        <v>61.684285714285707</v>
      </c>
      <c r="I208" s="44">
        <f t="shared" si="211"/>
        <v>15.42</v>
      </c>
      <c r="J208" s="44">
        <f>ROUND((2.567+0.6)*0.95,2)</f>
        <v>3.01</v>
      </c>
      <c r="K208" s="43">
        <f t="shared" si="212"/>
        <v>232.08</v>
      </c>
      <c r="L208" s="44">
        <f t="shared" si="213"/>
        <v>51.06</v>
      </c>
      <c r="M208" s="44">
        <f t="shared" si="214"/>
        <v>354.15</v>
      </c>
      <c r="N208" s="44">
        <f t="shared" si="215"/>
        <v>127.21</v>
      </c>
      <c r="O208" s="44">
        <f t="shared" si="216"/>
        <v>764.5</v>
      </c>
      <c r="P208" s="45">
        <f t="shared" si="217"/>
        <v>76.45</v>
      </c>
      <c r="Q208" s="44">
        <f t="shared" si="218"/>
        <v>840.95</v>
      </c>
      <c r="R208" s="44">
        <f t="shared" si="219"/>
        <v>840.95</v>
      </c>
      <c r="S208" s="44">
        <f t="shared" si="220"/>
        <v>168.19</v>
      </c>
      <c r="T208" s="65">
        <f t="shared" si="221"/>
        <v>1009.14</v>
      </c>
      <c r="U208" s="69" t="s">
        <v>584</v>
      </c>
      <c r="V208" s="66"/>
    </row>
    <row r="209" spans="1:22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10"/>
        <v>61.684285714285707</v>
      </c>
      <c r="I209" s="44">
        <f t="shared" si="211"/>
        <v>15.42</v>
      </c>
      <c r="J209" s="44">
        <f>ROUND((3.167+0.6)*0.95,2)</f>
        <v>3.58</v>
      </c>
      <c r="K209" s="43">
        <f t="shared" si="212"/>
        <v>276.02999999999997</v>
      </c>
      <c r="L209" s="44">
        <f t="shared" si="213"/>
        <v>60.73</v>
      </c>
      <c r="M209" s="44">
        <f t="shared" si="214"/>
        <v>421.21</v>
      </c>
      <c r="N209" s="44">
        <f t="shared" si="215"/>
        <v>151.31</v>
      </c>
      <c r="O209" s="44">
        <f t="shared" si="216"/>
        <v>909.28</v>
      </c>
      <c r="P209" s="45">
        <f t="shared" si="217"/>
        <v>90.93</v>
      </c>
      <c r="Q209" s="44">
        <f t="shared" si="218"/>
        <v>1000.21</v>
      </c>
      <c r="R209" s="44">
        <f t="shared" si="219"/>
        <v>1000.2083333333334</v>
      </c>
      <c r="S209" s="44">
        <f t="shared" si="220"/>
        <v>200.04166666666666</v>
      </c>
      <c r="T209" s="65">
        <f t="shared" si="221"/>
        <v>1200.25</v>
      </c>
      <c r="U209" s="69" t="s">
        <v>584</v>
      </c>
      <c r="V209" s="66"/>
    </row>
    <row r="210" spans="1:22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10"/>
        <v>61.684285714285707</v>
      </c>
      <c r="I210" s="44">
        <f t="shared" si="211"/>
        <v>15.42</v>
      </c>
      <c r="J210" s="44">
        <f>ROUND((3.767+0.6)*0.95,2)</f>
        <v>4.1500000000000004</v>
      </c>
      <c r="K210" s="43">
        <f t="shared" si="212"/>
        <v>319.98</v>
      </c>
      <c r="L210" s="44">
        <f t="shared" si="213"/>
        <v>70.400000000000006</v>
      </c>
      <c r="M210" s="44">
        <f t="shared" si="214"/>
        <v>488.28</v>
      </c>
      <c r="N210" s="44">
        <f t="shared" si="215"/>
        <v>175.4</v>
      </c>
      <c r="O210" s="44">
        <f t="shared" si="216"/>
        <v>1054.06</v>
      </c>
      <c r="P210" s="45">
        <f t="shared" si="217"/>
        <v>105.41</v>
      </c>
      <c r="Q210" s="44">
        <f t="shared" si="218"/>
        <v>1159.47</v>
      </c>
      <c r="R210" s="44">
        <f t="shared" si="219"/>
        <v>1159.4666666666667</v>
      </c>
      <c r="S210" s="44">
        <f t="shared" si="220"/>
        <v>231.89333333333332</v>
      </c>
      <c r="T210" s="65">
        <f t="shared" si="221"/>
        <v>1391.36</v>
      </c>
      <c r="U210" s="69" t="s">
        <v>584</v>
      </c>
      <c r="V210" s="66"/>
    </row>
    <row r="211" spans="1:22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66"/>
    </row>
    <row r="212" spans="1:22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22">+VLOOKUP(D212,$D$13:$H$17,5,0)</f>
        <v>61.684285714285707</v>
      </c>
      <c r="I212" s="44">
        <f t="shared" ref="I212:I240" si="223">ROUND(H212*$I$10,2)</f>
        <v>15.42</v>
      </c>
      <c r="J212" s="44">
        <f>ROUND(0.275*0.95,2)</f>
        <v>0.26</v>
      </c>
      <c r="K212" s="43">
        <f t="shared" ref="K212:K240" si="224">ROUND((H212+I212)*J212,2)</f>
        <v>20.05</v>
      </c>
      <c r="L212" s="44">
        <f t="shared" ref="L212:L240" si="225">ROUND(K212*$L$10,2)</f>
        <v>4.41</v>
      </c>
      <c r="M212" s="44">
        <f t="shared" ref="M212:M240" si="226">ROUND(K212*$M$10,2)</f>
        <v>30.6</v>
      </c>
      <c r="N212" s="44">
        <f t="shared" ref="N212:N240" si="227">ROUND(K212*$N$10,2)</f>
        <v>10.99</v>
      </c>
      <c r="O212" s="44">
        <f t="shared" ref="O212:O240" si="228">SUM(K212:N212)+F212</f>
        <v>66.05</v>
      </c>
      <c r="P212" s="45">
        <f t="shared" ref="P212:P240" si="229">ROUND(O212*$P$10,2)</f>
        <v>6.61</v>
      </c>
      <c r="Q212" s="44">
        <f t="shared" ref="Q212:Q240" si="230">SUM(O212+P212)</f>
        <v>72.66</v>
      </c>
      <c r="R212" s="44">
        <f t="shared" ref="R212:R240" si="231">+T212-S212</f>
        <v>72.658333333333331</v>
      </c>
      <c r="S212" s="44">
        <f t="shared" ref="S212:S240" si="232">+T212/6</f>
        <v>14.531666666666666</v>
      </c>
      <c r="T212" s="65">
        <f t="shared" ref="T212:T240" si="233">ROUND(Q212*$T$10,2)</f>
        <v>87.19</v>
      </c>
      <c r="U212" s="69" t="s">
        <v>585</v>
      </c>
      <c r="V212" s="66"/>
    </row>
    <row r="213" spans="1:22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22"/>
        <v>61.684285714285707</v>
      </c>
      <c r="I213" s="44">
        <f t="shared" si="223"/>
        <v>15.42</v>
      </c>
      <c r="J213" s="44">
        <f>ROUND(0.441*0.95,2)</f>
        <v>0.42</v>
      </c>
      <c r="K213" s="43">
        <f t="shared" si="224"/>
        <v>32.380000000000003</v>
      </c>
      <c r="L213" s="44">
        <f t="shared" si="225"/>
        <v>7.12</v>
      </c>
      <c r="M213" s="44">
        <f t="shared" si="226"/>
        <v>49.41</v>
      </c>
      <c r="N213" s="44">
        <f t="shared" si="227"/>
        <v>17.75</v>
      </c>
      <c r="O213" s="44">
        <f t="shared" si="228"/>
        <v>106.66</v>
      </c>
      <c r="P213" s="45">
        <f t="shared" si="229"/>
        <v>10.67</v>
      </c>
      <c r="Q213" s="44">
        <f t="shared" si="230"/>
        <v>117.33</v>
      </c>
      <c r="R213" s="44">
        <f t="shared" si="231"/>
        <v>117.33333333333334</v>
      </c>
      <c r="S213" s="44">
        <f t="shared" si="232"/>
        <v>23.466666666666669</v>
      </c>
      <c r="T213" s="65">
        <f t="shared" si="233"/>
        <v>140.80000000000001</v>
      </c>
      <c r="U213" s="69" t="s">
        <v>585</v>
      </c>
      <c r="V213" s="66"/>
    </row>
    <row r="214" spans="1:22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22"/>
        <v>61.684285714285707</v>
      </c>
      <c r="I214" s="44">
        <f t="shared" si="223"/>
        <v>15.42</v>
      </c>
      <c r="J214" s="44">
        <f>ROUND(0.708*0.95,2)</f>
        <v>0.67</v>
      </c>
      <c r="K214" s="43">
        <f t="shared" si="224"/>
        <v>51.66</v>
      </c>
      <c r="L214" s="44">
        <f t="shared" si="225"/>
        <v>11.37</v>
      </c>
      <c r="M214" s="44">
        <f t="shared" si="226"/>
        <v>78.83</v>
      </c>
      <c r="N214" s="44">
        <f t="shared" si="227"/>
        <v>28.32</v>
      </c>
      <c r="O214" s="44">
        <f t="shared" si="228"/>
        <v>170.17999999999998</v>
      </c>
      <c r="P214" s="45">
        <f t="shared" si="229"/>
        <v>17.02</v>
      </c>
      <c r="Q214" s="44">
        <f t="shared" si="230"/>
        <v>187.2</v>
      </c>
      <c r="R214" s="44">
        <f t="shared" si="231"/>
        <v>187.2</v>
      </c>
      <c r="S214" s="44">
        <f t="shared" si="232"/>
        <v>37.44</v>
      </c>
      <c r="T214" s="65">
        <f t="shared" si="233"/>
        <v>224.64</v>
      </c>
      <c r="U214" s="69" t="s">
        <v>585</v>
      </c>
      <c r="V214" s="66"/>
    </row>
    <row r="215" spans="1:22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22"/>
        <v>61.684285714285707</v>
      </c>
      <c r="I215" s="44">
        <f t="shared" si="223"/>
        <v>15.42</v>
      </c>
      <c r="J215" s="44">
        <f>ROUND(1.358*0.95,2)</f>
        <v>1.29</v>
      </c>
      <c r="K215" s="43">
        <f t="shared" si="224"/>
        <v>99.46</v>
      </c>
      <c r="L215" s="44">
        <f t="shared" si="225"/>
        <v>21.88</v>
      </c>
      <c r="M215" s="44">
        <f t="shared" si="226"/>
        <v>151.77000000000001</v>
      </c>
      <c r="N215" s="44">
        <f t="shared" si="227"/>
        <v>54.52</v>
      </c>
      <c r="O215" s="44">
        <f t="shared" si="228"/>
        <v>327.63</v>
      </c>
      <c r="P215" s="45">
        <f t="shared" si="229"/>
        <v>32.76</v>
      </c>
      <c r="Q215" s="44">
        <f t="shared" si="230"/>
        <v>360.39</v>
      </c>
      <c r="R215" s="44">
        <f t="shared" si="231"/>
        <v>360.39166666666671</v>
      </c>
      <c r="S215" s="44">
        <f t="shared" si="232"/>
        <v>72.078333333333333</v>
      </c>
      <c r="T215" s="65">
        <f t="shared" si="233"/>
        <v>432.47</v>
      </c>
      <c r="U215" s="69" t="s">
        <v>585</v>
      </c>
      <c r="V215" s="66"/>
    </row>
    <row r="216" spans="1:22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22"/>
        <v>61.684285714285707</v>
      </c>
      <c r="I216" s="44">
        <f t="shared" si="223"/>
        <v>15.42</v>
      </c>
      <c r="J216" s="44">
        <f>ROUND(2.608*0.95,2)</f>
        <v>2.48</v>
      </c>
      <c r="K216" s="43">
        <f t="shared" si="224"/>
        <v>191.22</v>
      </c>
      <c r="L216" s="44">
        <f t="shared" si="225"/>
        <v>42.07</v>
      </c>
      <c r="M216" s="44">
        <f t="shared" si="226"/>
        <v>291.8</v>
      </c>
      <c r="N216" s="44">
        <f t="shared" si="227"/>
        <v>104.82</v>
      </c>
      <c r="O216" s="44">
        <f t="shared" si="228"/>
        <v>629.91000000000008</v>
      </c>
      <c r="P216" s="45">
        <f t="shared" si="229"/>
        <v>62.99</v>
      </c>
      <c r="Q216" s="44">
        <f t="shared" si="230"/>
        <v>692.90000000000009</v>
      </c>
      <c r="R216" s="44">
        <f t="shared" si="231"/>
        <v>692.9</v>
      </c>
      <c r="S216" s="44">
        <f t="shared" si="232"/>
        <v>138.58000000000001</v>
      </c>
      <c r="T216" s="65">
        <f t="shared" si="233"/>
        <v>831.48</v>
      </c>
      <c r="U216" s="69" t="s">
        <v>585</v>
      </c>
      <c r="V216" s="66"/>
    </row>
    <row r="217" spans="1:22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22"/>
        <v>61.684285714285707</v>
      </c>
      <c r="I217" s="44">
        <f t="shared" si="223"/>
        <v>15.42</v>
      </c>
      <c r="J217" s="44">
        <f>ROUND((2.608+0.9)*0.95,2)</f>
        <v>3.33</v>
      </c>
      <c r="K217" s="43">
        <f t="shared" si="224"/>
        <v>256.76</v>
      </c>
      <c r="L217" s="44">
        <f t="shared" si="225"/>
        <v>56.49</v>
      </c>
      <c r="M217" s="44">
        <f t="shared" si="226"/>
        <v>391.81</v>
      </c>
      <c r="N217" s="44">
        <f t="shared" si="227"/>
        <v>140.74</v>
      </c>
      <c r="O217" s="44">
        <f t="shared" si="228"/>
        <v>845.8</v>
      </c>
      <c r="P217" s="45">
        <f t="shared" si="229"/>
        <v>84.58</v>
      </c>
      <c r="Q217" s="44">
        <f t="shared" si="230"/>
        <v>930.38</v>
      </c>
      <c r="R217" s="44">
        <f t="shared" si="231"/>
        <v>930.38333333333333</v>
      </c>
      <c r="S217" s="44">
        <f t="shared" si="232"/>
        <v>186.07666666666668</v>
      </c>
      <c r="T217" s="65">
        <f t="shared" si="233"/>
        <v>1116.46</v>
      </c>
      <c r="U217" s="69" t="s">
        <v>586</v>
      </c>
      <c r="V217" s="66"/>
    </row>
    <row r="218" spans="1:22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22"/>
        <v>61.684285714285707</v>
      </c>
      <c r="I218" s="44">
        <f t="shared" si="223"/>
        <v>15.42</v>
      </c>
      <c r="J218" s="44">
        <f>ROUND((3.508+0.9)*0.95,2)</f>
        <v>4.1900000000000004</v>
      </c>
      <c r="K218" s="43">
        <f t="shared" si="224"/>
        <v>323.07</v>
      </c>
      <c r="L218" s="44">
        <f t="shared" si="225"/>
        <v>71.08</v>
      </c>
      <c r="M218" s="44">
        <f t="shared" si="226"/>
        <v>493</v>
      </c>
      <c r="N218" s="44">
        <f t="shared" si="227"/>
        <v>177.09</v>
      </c>
      <c r="O218" s="44">
        <f t="shared" si="228"/>
        <v>1064.24</v>
      </c>
      <c r="P218" s="45">
        <f t="shared" si="229"/>
        <v>106.42</v>
      </c>
      <c r="Q218" s="44">
        <f t="shared" si="230"/>
        <v>1170.6600000000001</v>
      </c>
      <c r="R218" s="44">
        <f t="shared" si="231"/>
        <v>1170.6583333333333</v>
      </c>
      <c r="S218" s="44">
        <f t="shared" si="232"/>
        <v>234.13166666666666</v>
      </c>
      <c r="T218" s="65">
        <f t="shared" si="233"/>
        <v>1404.79</v>
      </c>
      <c r="U218" s="69" t="s">
        <v>586</v>
      </c>
      <c r="V218" s="66"/>
    </row>
    <row r="219" spans="1:22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22"/>
        <v>61.684285714285707</v>
      </c>
      <c r="I219" s="44">
        <f t="shared" si="223"/>
        <v>15.42</v>
      </c>
      <c r="J219" s="44">
        <f>ROUND((4.408+0.9)*0.95,2)</f>
        <v>5.04</v>
      </c>
      <c r="K219" s="43">
        <f t="shared" si="224"/>
        <v>388.61</v>
      </c>
      <c r="L219" s="44">
        <f t="shared" si="225"/>
        <v>85.49</v>
      </c>
      <c r="M219" s="44">
        <f t="shared" si="226"/>
        <v>593.01</v>
      </c>
      <c r="N219" s="44">
        <f t="shared" si="227"/>
        <v>213.02</v>
      </c>
      <c r="O219" s="44">
        <f t="shared" si="228"/>
        <v>1280.1300000000001</v>
      </c>
      <c r="P219" s="45">
        <f t="shared" si="229"/>
        <v>128.01</v>
      </c>
      <c r="Q219" s="44">
        <f t="shared" si="230"/>
        <v>1408.14</v>
      </c>
      <c r="R219" s="44">
        <f t="shared" si="231"/>
        <v>1408.1416666666667</v>
      </c>
      <c r="S219" s="44">
        <f t="shared" si="232"/>
        <v>281.62833333333333</v>
      </c>
      <c r="T219" s="65">
        <f t="shared" si="233"/>
        <v>1689.77</v>
      </c>
      <c r="U219" s="69" t="s">
        <v>586</v>
      </c>
      <c r="V219" s="66"/>
    </row>
    <row r="220" spans="1:22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22"/>
        <v>61.684285714285707</v>
      </c>
      <c r="I220" s="44">
        <f t="shared" si="223"/>
        <v>15.42</v>
      </c>
      <c r="J220" s="44">
        <f>ROUND((5.308+0.9)*0.95,2)</f>
        <v>5.9</v>
      </c>
      <c r="K220" s="43">
        <f t="shared" si="224"/>
        <v>454.92</v>
      </c>
      <c r="L220" s="44">
        <f t="shared" si="225"/>
        <v>100.08</v>
      </c>
      <c r="M220" s="44">
        <f t="shared" si="226"/>
        <v>694.19</v>
      </c>
      <c r="N220" s="44">
        <f t="shared" si="227"/>
        <v>249.36</v>
      </c>
      <c r="O220" s="44">
        <f t="shared" si="228"/>
        <v>1498.5500000000002</v>
      </c>
      <c r="P220" s="45">
        <f t="shared" si="229"/>
        <v>149.86000000000001</v>
      </c>
      <c r="Q220" s="44">
        <f t="shared" si="230"/>
        <v>1648.4100000000003</v>
      </c>
      <c r="R220" s="44">
        <f t="shared" si="231"/>
        <v>1648.4083333333333</v>
      </c>
      <c r="S220" s="44">
        <f t="shared" si="232"/>
        <v>329.68166666666667</v>
      </c>
      <c r="T220" s="65">
        <f t="shared" si="233"/>
        <v>1978.09</v>
      </c>
      <c r="U220" s="69" t="s">
        <v>586</v>
      </c>
      <c r="V220" s="66"/>
    </row>
    <row r="221" spans="1:22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22"/>
        <v>61.684285714285707</v>
      </c>
      <c r="I221" s="44">
        <f t="shared" si="223"/>
        <v>15.42</v>
      </c>
      <c r="J221" s="44">
        <f>ROUND((6.208+0.9)*0.95,2)</f>
        <v>6.75</v>
      </c>
      <c r="K221" s="43">
        <f t="shared" si="224"/>
        <v>520.45000000000005</v>
      </c>
      <c r="L221" s="44">
        <f t="shared" si="225"/>
        <v>114.5</v>
      </c>
      <c r="M221" s="44">
        <f t="shared" si="226"/>
        <v>794.19</v>
      </c>
      <c r="N221" s="44">
        <f t="shared" si="227"/>
        <v>285.27999999999997</v>
      </c>
      <c r="O221" s="44">
        <f t="shared" si="228"/>
        <v>1714.42</v>
      </c>
      <c r="P221" s="45">
        <f t="shared" si="229"/>
        <v>171.44</v>
      </c>
      <c r="Q221" s="44">
        <f t="shared" si="230"/>
        <v>1885.8600000000001</v>
      </c>
      <c r="R221" s="44">
        <f t="shared" si="231"/>
        <v>1885.8583333333336</v>
      </c>
      <c r="S221" s="44">
        <f t="shared" si="232"/>
        <v>377.17166666666668</v>
      </c>
      <c r="T221" s="65">
        <f t="shared" si="233"/>
        <v>2263.0300000000002</v>
      </c>
      <c r="U221" s="69" t="s">
        <v>586</v>
      </c>
      <c r="V221" s="66"/>
    </row>
    <row r="222" spans="1:22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22"/>
        <v>61.684285714285707</v>
      </c>
      <c r="I222" s="44">
        <f t="shared" si="223"/>
        <v>15.42</v>
      </c>
      <c r="J222" s="44">
        <f>ROUND(0.467*0.95,2)</f>
        <v>0.44</v>
      </c>
      <c r="K222" s="43">
        <f t="shared" si="224"/>
        <v>33.93</v>
      </c>
      <c r="L222" s="44">
        <f t="shared" si="225"/>
        <v>7.46</v>
      </c>
      <c r="M222" s="44">
        <f t="shared" si="226"/>
        <v>51.78</v>
      </c>
      <c r="N222" s="44">
        <f t="shared" si="227"/>
        <v>18.600000000000001</v>
      </c>
      <c r="O222" s="44">
        <f t="shared" si="228"/>
        <v>111.77000000000001</v>
      </c>
      <c r="P222" s="45">
        <f t="shared" si="229"/>
        <v>11.18</v>
      </c>
      <c r="Q222" s="44">
        <f t="shared" si="230"/>
        <v>122.95000000000002</v>
      </c>
      <c r="R222" s="44">
        <f t="shared" si="231"/>
        <v>122.94999999999999</v>
      </c>
      <c r="S222" s="44">
        <f t="shared" si="232"/>
        <v>24.59</v>
      </c>
      <c r="T222" s="65">
        <f t="shared" si="233"/>
        <v>147.54</v>
      </c>
      <c r="U222" s="69" t="s">
        <v>587</v>
      </c>
      <c r="V222" s="66"/>
    </row>
    <row r="223" spans="1:22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($H$15+$H$16)/2</f>
        <v>58.792142857142849</v>
      </c>
      <c r="I223" s="44">
        <f t="shared" si="223"/>
        <v>14.7</v>
      </c>
      <c r="J223" s="44">
        <f>ROUND(1.065*0.95,2)</f>
        <v>1.01</v>
      </c>
      <c r="K223" s="43">
        <f t="shared" si="224"/>
        <v>74.23</v>
      </c>
      <c r="L223" s="44">
        <f t="shared" si="225"/>
        <v>16.329999999999998</v>
      </c>
      <c r="M223" s="44">
        <f t="shared" si="226"/>
        <v>113.27</v>
      </c>
      <c r="N223" s="44">
        <f t="shared" si="227"/>
        <v>40.69</v>
      </c>
      <c r="O223" s="44">
        <f t="shared" si="228"/>
        <v>244.51999999999998</v>
      </c>
      <c r="P223" s="45">
        <f t="shared" si="229"/>
        <v>24.45</v>
      </c>
      <c r="Q223" s="44">
        <f t="shared" si="230"/>
        <v>268.96999999999997</v>
      </c>
      <c r="R223" s="44">
        <f t="shared" si="231"/>
        <v>268.96666666666664</v>
      </c>
      <c r="S223" s="44">
        <f t="shared" si="232"/>
        <v>53.793333333333329</v>
      </c>
      <c r="T223" s="65">
        <f t="shared" si="233"/>
        <v>322.76</v>
      </c>
      <c r="U223" s="69" t="s">
        <v>588</v>
      </c>
      <c r="V223" s="66"/>
    </row>
    <row r="224" spans="1:22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($H$15+$H$16)/2</f>
        <v>58.792142857142849</v>
      </c>
      <c r="I224" s="44">
        <f t="shared" si="223"/>
        <v>14.7</v>
      </c>
      <c r="J224" s="44">
        <f>ROUND(0.83*0.95,2)</f>
        <v>0.79</v>
      </c>
      <c r="K224" s="43">
        <f t="shared" si="224"/>
        <v>58.06</v>
      </c>
      <c r="L224" s="44">
        <f t="shared" si="225"/>
        <v>12.77</v>
      </c>
      <c r="M224" s="44">
        <f t="shared" si="226"/>
        <v>88.6</v>
      </c>
      <c r="N224" s="44">
        <f t="shared" si="227"/>
        <v>31.83</v>
      </c>
      <c r="O224" s="44">
        <f t="shared" si="228"/>
        <v>191.26</v>
      </c>
      <c r="P224" s="45">
        <f t="shared" si="229"/>
        <v>19.13</v>
      </c>
      <c r="Q224" s="44">
        <f t="shared" si="230"/>
        <v>210.39</v>
      </c>
      <c r="R224" s="44">
        <f t="shared" si="231"/>
        <v>210.39166666666665</v>
      </c>
      <c r="S224" s="44">
        <f t="shared" si="232"/>
        <v>42.078333333333333</v>
      </c>
      <c r="T224" s="65">
        <f t="shared" si="233"/>
        <v>252.47</v>
      </c>
      <c r="U224" s="69" t="s">
        <v>589</v>
      </c>
      <c r="V224" s="66"/>
    </row>
    <row r="225" spans="1:22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($H$15+$H$16+$H$16)/3</f>
        <v>59.756190476190476</v>
      </c>
      <c r="I225" s="44">
        <f t="shared" si="223"/>
        <v>14.94</v>
      </c>
      <c r="J225" s="44">
        <f>ROUND((0.83+0.415)*0.95,2)</f>
        <v>1.18</v>
      </c>
      <c r="K225" s="43">
        <f t="shared" si="224"/>
        <v>88.14</v>
      </c>
      <c r="L225" s="44">
        <f t="shared" si="225"/>
        <v>19.39</v>
      </c>
      <c r="M225" s="44">
        <f t="shared" si="226"/>
        <v>134.5</v>
      </c>
      <c r="N225" s="44">
        <f t="shared" si="227"/>
        <v>48.31</v>
      </c>
      <c r="O225" s="44">
        <f t="shared" si="228"/>
        <v>290.34000000000003</v>
      </c>
      <c r="P225" s="45">
        <f t="shared" si="229"/>
        <v>29.03</v>
      </c>
      <c r="Q225" s="44">
        <f t="shared" si="230"/>
        <v>319.37</v>
      </c>
      <c r="R225" s="44">
        <f t="shared" si="231"/>
        <v>319.36666666666667</v>
      </c>
      <c r="S225" s="44">
        <f t="shared" si="232"/>
        <v>63.873333333333335</v>
      </c>
      <c r="T225" s="65">
        <f t="shared" si="233"/>
        <v>383.24</v>
      </c>
      <c r="U225" s="69" t="s">
        <v>590</v>
      </c>
      <c r="V225" s="66"/>
    </row>
    <row r="226" spans="1:22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 t="shared" ref="H226:H234" si="234">($H$15+$H$16)/2</f>
        <v>58.792142857142849</v>
      </c>
      <c r="I226" s="44">
        <f t="shared" si="223"/>
        <v>14.7</v>
      </c>
      <c r="J226" s="44">
        <f>ROUND(0.523*0.95,2)</f>
        <v>0.5</v>
      </c>
      <c r="K226" s="43">
        <f t="shared" si="224"/>
        <v>36.75</v>
      </c>
      <c r="L226" s="44">
        <f t="shared" si="225"/>
        <v>8.09</v>
      </c>
      <c r="M226" s="44">
        <f t="shared" si="226"/>
        <v>56.08</v>
      </c>
      <c r="N226" s="44">
        <f t="shared" si="227"/>
        <v>20.14</v>
      </c>
      <c r="O226" s="44">
        <f t="shared" si="228"/>
        <v>121.06</v>
      </c>
      <c r="P226" s="45">
        <f t="shared" si="229"/>
        <v>12.11</v>
      </c>
      <c r="Q226" s="44">
        <f t="shared" si="230"/>
        <v>133.17000000000002</v>
      </c>
      <c r="R226" s="44">
        <f t="shared" si="231"/>
        <v>133.16666666666669</v>
      </c>
      <c r="S226" s="44">
        <f t="shared" si="232"/>
        <v>26.633333333333336</v>
      </c>
      <c r="T226" s="65">
        <f t="shared" si="233"/>
        <v>159.80000000000001</v>
      </c>
      <c r="U226" s="69" t="s">
        <v>591</v>
      </c>
      <c r="V226" s="66"/>
    </row>
    <row r="227" spans="1:22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 t="shared" si="234"/>
        <v>58.792142857142849</v>
      </c>
      <c r="I227" s="44">
        <f t="shared" si="223"/>
        <v>14.7</v>
      </c>
      <c r="J227" s="44">
        <f>ROUND((0.523+1.138)*0.95,2)</f>
        <v>1.58</v>
      </c>
      <c r="K227" s="43">
        <f t="shared" si="224"/>
        <v>116.12</v>
      </c>
      <c r="L227" s="44">
        <f t="shared" si="225"/>
        <v>25.55</v>
      </c>
      <c r="M227" s="44">
        <f t="shared" si="226"/>
        <v>177.2</v>
      </c>
      <c r="N227" s="44">
        <f t="shared" si="227"/>
        <v>63.65</v>
      </c>
      <c r="O227" s="44">
        <f t="shared" si="228"/>
        <v>382.52</v>
      </c>
      <c r="P227" s="45">
        <f t="shared" si="229"/>
        <v>38.25</v>
      </c>
      <c r="Q227" s="44">
        <f t="shared" si="230"/>
        <v>420.77</v>
      </c>
      <c r="R227" s="44">
        <f t="shared" si="231"/>
        <v>420.76666666666665</v>
      </c>
      <c r="S227" s="44">
        <f t="shared" si="232"/>
        <v>84.153333333333336</v>
      </c>
      <c r="T227" s="65">
        <f t="shared" si="233"/>
        <v>504.92</v>
      </c>
      <c r="U227" s="69" t="s">
        <v>592</v>
      </c>
      <c r="V227" s="66"/>
    </row>
    <row r="228" spans="1:22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 t="shared" si="234"/>
        <v>58.792142857142849</v>
      </c>
      <c r="I228" s="44">
        <f t="shared" si="223"/>
        <v>14.7</v>
      </c>
      <c r="J228" s="44">
        <f>ROUND(0.668*0.95,2)</f>
        <v>0.63</v>
      </c>
      <c r="K228" s="43">
        <f t="shared" si="224"/>
        <v>46.3</v>
      </c>
      <c r="L228" s="44">
        <f t="shared" si="225"/>
        <v>10.19</v>
      </c>
      <c r="M228" s="44">
        <f t="shared" si="226"/>
        <v>70.650000000000006</v>
      </c>
      <c r="N228" s="44">
        <f t="shared" si="227"/>
        <v>25.38</v>
      </c>
      <c r="O228" s="44">
        <f t="shared" si="228"/>
        <v>152.52000000000001</v>
      </c>
      <c r="P228" s="45">
        <f t="shared" si="229"/>
        <v>15.25</v>
      </c>
      <c r="Q228" s="44">
        <f t="shared" si="230"/>
        <v>167.77</v>
      </c>
      <c r="R228" s="44">
        <f t="shared" si="231"/>
        <v>167.76666666666665</v>
      </c>
      <c r="S228" s="44">
        <f t="shared" si="232"/>
        <v>33.553333333333335</v>
      </c>
      <c r="T228" s="65">
        <f t="shared" si="233"/>
        <v>201.32</v>
      </c>
      <c r="U228" s="69" t="s">
        <v>593</v>
      </c>
      <c r="V228" s="66"/>
    </row>
    <row r="229" spans="1:22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 t="shared" si="234"/>
        <v>58.792142857142849</v>
      </c>
      <c r="I229" s="44">
        <f t="shared" si="223"/>
        <v>14.7</v>
      </c>
      <c r="J229" s="44">
        <f>ROUND(1.18*0.95,2)</f>
        <v>1.1200000000000001</v>
      </c>
      <c r="K229" s="43">
        <f t="shared" si="224"/>
        <v>82.31</v>
      </c>
      <c r="L229" s="44">
        <f t="shared" si="225"/>
        <v>18.11</v>
      </c>
      <c r="M229" s="44">
        <f t="shared" si="226"/>
        <v>125.6</v>
      </c>
      <c r="N229" s="44">
        <f t="shared" si="227"/>
        <v>45.12</v>
      </c>
      <c r="O229" s="44">
        <f t="shared" si="228"/>
        <v>271.14</v>
      </c>
      <c r="P229" s="45">
        <f t="shared" si="229"/>
        <v>27.11</v>
      </c>
      <c r="Q229" s="44">
        <f t="shared" si="230"/>
        <v>298.25</v>
      </c>
      <c r="R229" s="44">
        <f t="shared" si="231"/>
        <v>298.25</v>
      </c>
      <c r="S229" s="44">
        <f t="shared" si="232"/>
        <v>59.65</v>
      </c>
      <c r="T229" s="65">
        <f t="shared" si="233"/>
        <v>357.9</v>
      </c>
      <c r="U229" s="69" t="s">
        <v>594</v>
      </c>
      <c r="V229" s="66"/>
    </row>
    <row r="230" spans="1:22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si="234"/>
        <v>58.792142857142849</v>
      </c>
      <c r="I230" s="44">
        <f t="shared" si="223"/>
        <v>14.7</v>
      </c>
      <c r="J230" s="44">
        <f>ROUND(0.333*0.95,2)</f>
        <v>0.32</v>
      </c>
      <c r="K230" s="43">
        <f t="shared" si="224"/>
        <v>23.52</v>
      </c>
      <c r="L230" s="44">
        <f t="shared" si="225"/>
        <v>5.17</v>
      </c>
      <c r="M230" s="44">
        <f t="shared" si="226"/>
        <v>35.89</v>
      </c>
      <c r="N230" s="44">
        <f t="shared" si="227"/>
        <v>12.89</v>
      </c>
      <c r="O230" s="44">
        <f t="shared" si="228"/>
        <v>77.47</v>
      </c>
      <c r="P230" s="45">
        <f t="shared" si="229"/>
        <v>7.75</v>
      </c>
      <c r="Q230" s="44">
        <f t="shared" si="230"/>
        <v>85.22</v>
      </c>
      <c r="R230" s="44">
        <f t="shared" si="231"/>
        <v>85.216666666666669</v>
      </c>
      <c r="S230" s="44">
        <f t="shared" si="232"/>
        <v>17.043333333333333</v>
      </c>
      <c r="T230" s="65">
        <f t="shared" si="233"/>
        <v>102.26</v>
      </c>
      <c r="U230" s="69" t="s">
        <v>595</v>
      </c>
      <c r="V230" s="66"/>
    </row>
    <row r="231" spans="1:22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34"/>
        <v>58.792142857142849</v>
      </c>
      <c r="I231" s="44">
        <f t="shared" si="223"/>
        <v>14.7</v>
      </c>
      <c r="J231" s="44">
        <f>ROUND(2.18*0.95,2)</f>
        <v>2.0699999999999998</v>
      </c>
      <c r="K231" s="43">
        <f t="shared" si="224"/>
        <v>152.13</v>
      </c>
      <c r="L231" s="44">
        <f t="shared" si="225"/>
        <v>33.47</v>
      </c>
      <c r="M231" s="44">
        <f t="shared" si="226"/>
        <v>232.15</v>
      </c>
      <c r="N231" s="44">
        <f t="shared" si="227"/>
        <v>83.39</v>
      </c>
      <c r="O231" s="44">
        <f t="shared" si="228"/>
        <v>501.14</v>
      </c>
      <c r="P231" s="45">
        <f t="shared" si="229"/>
        <v>50.11</v>
      </c>
      <c r="Q231" s="44">
        <f t="shared" si="230"/>
        <v>551.25</v>
      </c>
      <c r="R231" s="44">
        <f t="shared" si="231"/>
        <v>551.25</v>
      </c>
      <c r="S231" s="44">
        <f t="shared" si="232"/>
        <v>110.25</v>
      </c>
      <c r="T231" s="65">
        <f t="shared" si="233"/>
        <v>661.5</v>
      </c>
      <c r="U231" s="69" t="s">
        <v>596</v>
      </c>
      <c r="V231" s="66"/>
    </row>
    <row r="232" spans="1:22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34"/>
        <v>58.792142857142849</v>
      </c>
      <c r="I232" s="44">
        <f t="shared" si="223"/>
        <v>14.7</v>
      </c>
      <c r="J232" s="44">
        <f>ROUND(0.833*0.95,2)</f>
        <v>0.79</v>
      </c>
      <c r="K232" s="43">
        <f t="shared" si="224"/>
        <v>58.06</v>
      </c>
      <c r="L232" s="44">
        <f t="shared" si="225"/>
        <v>12.77</v>
      </c>
      <c r="M232" s="44">
        <f t="shared" si="226"/>
        <v>88.6</v>
      </c>
      <c r="N232" s="44">
        <f t="shared" si="227"/>
        <v>31.83</v>
      </c>
      <c r="O232" s="44">
        <f t="shared" si="228"/>
        <v>191.26</v>
      </c>
      <c r="P232" s="45">
        <f t="shared" si="229"/>
        <v>19.13</v>
      </c>
      <c r="Q232" s="44">
        <f t="shared" si="230"/>
        <v>210.39</v>
      </c>
      <c r="R232" s="44">
        <f t="shared" si="231"/>
        <v>210.39166666666665</v>
      </c>
      <c r="S232" s="44">
        <f t="shared" si="232"/>
        <v>42.078333333333333</v>
      </c>
      <c r="T232" s="65">
        <f t="shared" si="233"/>
        <v>252.47</v>
      </c>
      <c r="U232" s="69" t="s">
        <v>597</v>
      </c>
      <c r="V232" s="66"/>
    </row>
    <row r="233" spans="1:22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34"/>
        <v>58.792142857142849</v>
      </c>
      <c r="I233" s="44">
        <f t="shared" si="223"/>
        <v>14.7</v>
      </c>
      <c r="J233" s="44">
        <f>ROUND(0.13*0.95,2)</f>
        <v>0.12</v>
      </c>
      <c r="K233" s="43">
        <f t="shared" si="224"/>
        <v>8.82</v>
      </c>
      <c r="L233" s="44">
        <f t="shared" si="225"/>
        <v>1.94</v>
      </c>
      <c r="M233" s="44">
        <f t="shared" si="226"/>
        <v>13.46</v>
      </c>
      <c r="N233" s="44">
        <f t="shared" si="227"/>
        <v>4.83</v>
      </c>
      <c r="O233" s="44">
        <f t="shared" si="228"/>
        <v>29.049999999999997</v>
      </c>
      <c r="P233" s="45">
        <f t="shared" si="229"/>
        <v>2.91</v>
      </c>
      <c r="Q233" s="44">
        <f t="shared" si="230"/>
        <v>31.959999999999997</v>
      </c>
      <c r="R233" s="44">
        <f t="shared" si="231"/>
        <v>31.958333333333336</v>
      </c>
      <c r="S233" s="44">
        <f t="shared" si="232"/>
        <v>6.3916666666666666</v>
      </c>
      <c r="T233" s="65">
        <f t="shared" si="233"/>
        <v>38.35</v>
      </c>
      <c r="U233" s="69" t="s">
        <v>598</v>
      </c>
      <c r="V233" s="66"/>
    </row>
    <row r="234" spans="1:22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34"/>
        <v>58.792142857142849</v>
      </c>
      <c r="I234" s="44">
        <f t="shared" si="223"/>
        <v>14.7</v>
      </c>
      <c r="J234" s="44">
        <f>ROUND(0.05*0.95,2)</f>
        <v>0.05</v>
      </c>
      <c r="K234" s="43">
        <f t="shared" si="224"/>
        <v>3.67</v>
      </c>
      <c r="L234" s="44">
        <f t="shared" si="225"/>
        <v>0.81</v>
      </c>
      <c r="M234" s="44">
        <f t="shared" si="226"/>
        <v>5.6</v>
      </c>
      <c r="N234" s="44">
        <f t="shared" si="227"/>
        <v>2.0099999999999998</v>
      </c>
      <c r="O234" s="44">
        <f t="shared" si="228"/>
        <v>12.09</v>
      </c>
      <c r="P234" s="45">
        <f t="shared" si="229"/>
        <v>1.21</v>
      </c>
      <c r="Q234" s="44">
        <f t="shared" si="230"/>
        <v>13.3</v>
      </c>
      <c r="R234" s="44">
        <f t="shared" si="231"/>
        <v>13.3</v>
      </c>
      <c r="S234" s="44">
        <f t="shared" si="232"/>
        <v>2.66</v>
      </c>
      <c r="T234" s="65">
        <f t="shared" si="233"/>
        <v>15.96</v>
      </c>
      <c r="U234" s="69" t="s">
        <v>599</v>
      </c>
      <c r="V234" s="66"/>
    </row>
    <row r="235" spans="1:22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>($H$15+$H$16+$H$14)/3</f>
        <v>55.900476190476184</v>
      </c>
      <c r="I235" s="44">
        <f t="shared" si="223"/>
        <v>13.98</v>
      </c>
      <c r="J235" s="44">
        <f>ROUND(0.45*0.95,2)</f>
        <v>0.43</v>
      </c>
      <c r="K235" s="43">
        <f t="shared" si="224"/>
        <v>30.05</v>
      </c>
      <c r="L235" s="44">
        <f t="shared" si="225"/>
        <v>6.61</v>
      </c>
      <c r="M235" s="44">
        <f t="shared" si="226"/>
        <v>45.86</v>
      </c>
      <c r="N235" s="44">
        <f t="shared" si="227"/>
        <v>16.47</v>
      </c>
      <c r="O235" s="44">
        <f t="shared" si="228"/>
        <v>98.990000000000009</v>
      </c>
      <c r="P235" s="45">
        <f t="shared" si="229"/>
        <v>9.9</v>
      </c>
      <c r="Q235" s="44">
        <f t="shared" si="230"/>
        <v>108.89000000000001</v>
      </c>
      <c r="R235" s="44">
        <f t="shared" si="231"/>
        <v>108.89166666666665</v>
      </c>
      <c r="S235" s="44">
        <f t="shared" si="232"/>
        <v>21.778333333333332</v>
      </c>
      <c r="T235" s="65">
        <f t="shared" si="233"/>
        <v>130.66999999999999</v>
      </c>
      <c r="U235" s="69" t="s">
        <v>600</v>
      </c>
      <c r="V235" s="66"/>
    </row>
    <row r="236" spans="1:22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>($H$15+$H$16+$H$14)/3</f>
        <v>55.900476190476184</v>
      </c>
      <c r="I236" s="44">
        <f t="shared" si="223"/>
        <v>13.98</v>
      </c>
      <c r="J236" s="44">
        <f>ROUND(0.54*0.95,2)</f>
        <v>0.51</v>
      </c>
      <c r="K236" s="43">
        <f t="shared" si="224"/>
        <v>35.64</v>
      </c>
      <c r="L236" s="44">
        <f t="shared" si="225"/>
        <v>7.84</v>
      </c>
      <c r="M236" s="44">
        <f t="shared" si="226"/>
        <v>54.39</v>
      </c>
      <c r="N236" s="44">
        <f t="shared" si="227"/>
        <v>19.54</v>
      </c>
      <c r="O236" s="44">
        <f t="shared" si="228"/>
        <v>117.41</v>
      </c>
      <c r="P236" s="45">
        <f t="shared" si="229"/>
        <v>11.74</v>
      </c>
      <c r="Q236" s="44">
        <f t="shared" si="230"/>
        <v>129.15</v>
      </c>
      <c r="R236" s="44">
        <f t="shared" si="231"/>
        <v>129.14999999999998</v>
      </c>
      <c r="S236" s="44">
        <f t="shared" si="232"/>
        <v>25.83</v>
      </c>
      <c r="T236" s="65">
        <f t="shared" si="233"/>
        <v>154.97999999999999</v>
      </c>
      <c r="U236" s="69" t="s">
        <v>601</v>
      </c>
      <c r="V236" s="66"/>
    </row>
    <row r="237" spans="1:22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>($H$15+$H$16)/2</f>
        <v>58.792142857142849</v>
      </c>
      <c r="I237" s="44">
        <f t="shared" si="223"/>
        <v>14.7</v>
      </c>
      <c r="J237" s="44">
        <f>ROUND(0.26*0.95,2)</f>
        <v>0.25</v>
      </c>
      <c r="K237" s="43">
        <f t="shared" si="224"/>
        <v>18.37</v>
      </c>
      <c r="L237" s="44">
        <f t="shared" si="225"/>
        <v>4.04</v>
      </c>
      <c r="M237" s="44">
        <f t="shared" si="226"/>
        <v>28.03</v>
      </c>
      <c r="N237" s="44">
        <f t="shared" si="227"/>
        <v>10.07</v>
      </c>
      <c r="O237" s="44">
        <f t="shared" si="228"/>
        <v>60.51</v>
      </c>
      <c r="P237" s="45">
        <f t="shared" si="229"/>
        <v>6.05</v>
      </c>
      <c r="Q237" s="44">
        <f t="shared" si="230"/>
        <v>66.56</v>
      </c>
      <c r="R237" s="44">
        <f t="shared" si="231"/>
        <v>66.558333333333337</v>
      </c>
      <c r="S237" s="44">
        <f t="shared" si="232"/>
        <v>13.311666666666667</v>
      </c>
      <c r="T237" s="65">
        <f t="shared" si="233"/>
        <v>79.87</v>
      </c>
      <c r="U237" s="69" t="s">
        <v>602</v>
      </c>
      <c r="V237" s="66"/>
    </row>
    <row r="238" spans="1:22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ref="H238:H240" si="235">($H$15+$H$16)/2</f>
        <v>58.792142857142849</v>
      </c>
      <c r="I238" s="44">
        <f t="shared" si="223"/>
        <v>14.7</v>
      </c>
      <c r="J238" s="44">
        <f>ROUND(0.16*0.95,2)</f>
        <v>0.15</v>
      </c>
      <c r="K238" s="43">
        <f t="shared" si="224"/>
        <v>11.02</v>
      </c>
      <c r="L238" s="44">
        <f t="shared" si="225"/>
        <v>2.42</v>
      </c>
      <c r="M238" s="44">
        <f t="shared" si="226"/>
        <v>16.82</v>
      </c>
      <c r="N238" s="44">
        <f t="shared" si="227"/>
        <v>6.04</v>
      </c>
      <c r="O238" s="44">
        <f t="shared" si="228"/>
        <v>36.299999999999997</v>
      </c>
      <c r="P238" s="45">
        <f t="shared" si="229"/>
        <v>3.63</v>
      </c>
      <c r="Q238" s="44">
        <f t="shared" si="230"/>
        <v>39.93</v>
      </c>
      <c r="R238" s="44">
        <f t="shared" si="231"/>
        <v>39.933333333333337</v>
      </c>
      <c r="S238" s="44">
        <f t="shared" si="232"/>
        <v>7.9866666666666672</v>
      </c>
      <c r="T238" s="65">
        <f t="shared" si="233"/>
        <v>47.92</v>
      </c>
      <c r="U238" s="69" t="s">
        <v>603</v>
      </c>
      <c r="V238" s="66"/>
    </row>
    <row r="239" spans="1:22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35"/>
        <v>58.792142857142849</v>
      </c>
      <c r="I239" s="44">
        <f t="shared" si="223"/>
        <v>14.7</v>
      </c>
      <c r="J239" s="44">
        <f>ROUND(0.13*0.95,2)</f>
        <v>0.12</v>
      </c>
      <c r="K239" s="43">
        <f t="shared" si="224"/>
        <v>8.82</v>
      </c>
      <c r="L239" s="44">
        <f t="shared" si="225"/>
        <v>1.94</v>
      </c>
      <c r="M239" s="44">
        <f t="shared" si="226"/>
        <v>13.46</v>
      </c>
      <c r="N239" s="44">
        <f t="shared" si="227"/>
        <v>4.83</v>
      </c>
      <c r="O239" s="44">
        <f t="shared" si="228"/>
        <v>29.049999999999997</v>
      </c>
      <c r="P239" s="45">
        <f t="shared" si="229"/>
        <v>2.91</v>
      </c>
      <c r="Q239" s="44">
        <f t="shared" si="230"/>
        <v>31.959999999999997</v>
      </c>
      <c r="R239" s="44">
        <f t="shared" si="231"/>
        <v>31.958333333333336</v>
      </c>
      <c r="S239" s="44">
        <f t="shared" si="232"/>
        <v>6.3916666666666666</v>
      </c>
      <c r="T239" s="65">
        <f t="shared" si="233"/>
        <v>38.35</v>
      </c>
      <c r="U239" s="69" t="s">
        <v>604</v>
      </c>
      <c r="V239" s="66"/>
    </row>
    <row r="240" spans="1:22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35"/>
        <v>58.792142857142849</v>
      </c>
      <c r="I240" s="44">
        <f t="shared" si="223"/>
        <v>14.7</v>
      </c>
      <c r="J240" s="44">
        <f>ROUND(0.17*0.95,2)</f>
        <v>0.16</v>
      </c>
      <c r="K240" s="43">
        <f t="shared" si="224"/>
        <v>11.76</v>
      </c>
      <c r="L240" s="44">
        <f t="shared" si="225"/>
        <v>2.59</v>
      </c>
      <c r="M240" s="44">
        <f t="shared" si="226"/>
        <v>17.95</v>
      </c>
      <c r="N240" s="44">
        <f t="shared" si="227"/>
        <v>6.45</v>
      </c>
      <c r="O240" s="44">
        <f t="shared" si="228"/>
        <v>38.75</v>
      </c>
      <c r="P240" s="45">
        <f t="shared" si="229"/>
        <v>3.88</v>
      </c>
      <c r="Q240" s="44">
        <f t="shared" si="230"/>
        <v>42.63</v>
      </c>
      <c r="R240" s="44">
        <f t="shared" si="231"/>
        <v>42.633333333333333</v>
      </c>
      <c r="S240" s="44">
        <f t="shared" si="232"/>
        <v>8.5266666666666655</v>
      </c>
      <c r="T240" s="65">
        <f t="shared" si="233"/>
        <v>51.16</v>
      </c>
      <c r="U240" s="69" t="s">
        <v>605</v>
      </c>
      <c r="V240" s="66"/>
    </row>
    <row r="241" spans="1:22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/>
      <c r="M241" s="43"/>
      <c r="N241" s="45"/>
      <c r="O241" s="45"/>
      <c r="P241" s="45"/>
      <c r="Q241" s="45"/>
      <c r="R241" s="45"/>
      <c r="S241" s="45"/>
      <c r="T241" s="45"/>
      <c r="U241" s="69"/>
      <c r="V241" s="66"/>
    </row>
    <row r="242" spans="1:22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36">($H$15+$H$16)/2</f>
        <v>58.792142857142849</v>
      </c>
      <c r="I242" s="44">
        <f>ROUND(H242*$I$10,2)</f>
        <v>14.7</v>
      </c>
      <c r="J242" s="44">
        <f>ROUND(0.31*0.95,2)</f>
        <v>0.28999999999999998</v>
      </c>
      <c r="K242" s="43">
        <f>ROUND((H242+I242)*J242,2)</f>
        <v>21.31</v>
      </c>
      <c r="L242" s="44">
        <f>ROUND(K242*$L$10,2)</f>
        <v>4.6900000000000004</v>
      </c>
      <c r="M242" s="44">
        <f>ROUND(K242*$M$10,2)</f>
        <v>32.520000000000003</v>
      </c>
      <c r="N242" s="44">
        <f>ROUND(K242*$N$10,2)</f>
        <v>11.68</v>
      </c>
      <c r="O242" s="44">
        <f>SUM(K242:N242)+F242</f>
        <v>70.2</v>
      </c>
      <c r="P242" s="45">
        <f>ROUND(O242*$P$10,2)</f>
        <v>7.02</v>
      </c>
      <c r="Q242" s="44">
        <f>SUM(O242+P242)</f>
        <v>77.22</v>
      </c>
      <c r="R242" s="44">
        <f t="shared" ref="R242:R244" si="237">+T242-S242</f>
        <v>77.216666666666669</v>
      </c>
      <c r="S242" s="44">
        <f t="shared" ref="S242:S244" si="238">+T242/6</f>
        <v>15.443333333333333</v>
      </c>
      <c r="T242" s="65">
        <f>ROUND(Q242*$T$10,2)</f>
        <v>92.66</v>
      </c>
      <c r="U242" s="69" t="s">
        <v>606</v>
      </c>
      <c r="V242" s="66"/>
    </row>
    <row r="243" spans="1:22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36"/>
        <v>58.792142857142849</v>
      </c>
      <c r="I243" s="44">
        <f>ROUND(H243*$I$10,2)</f>
        <v>14.7</v>
      </c>
      <c r="J243" s="44">
        <f>ROUND(0.25*0.95,2)</f>
        <v>0.24</v>
      </c>
      <c r="K243" s="43">
        <f>ROUND((H243+I243)*J243,2)</f>
        <v>17.64</v>
      </c>
      <c r="L243" s="44">
        <f>ROUND(K243*$L$10,2)</f>
        <v>3.88</v>
      </c>
      <c r="M243" s="44">
        <f>ROUND(K243*$M$10,2)</f>
        <v>26.92</v>
      </c>
      <c r="N243" s="44">
        <f>ROUND(K243*$N$10,2)</f>
        <v>9.67</v>
      </c>
      <c r="O243" s="44">
        <f>SUM(K243:N243)+F243</f>
        <v>58.11</v>
      </c>
      <c r="P243" s="45">
        <f>ROUND(O243*$P$10,2)</f>
        <v>5.81</v>
      </c>
      <c r="Q243" s="44">
        <f>SUM(O243+P243)</f>
        <v>63.92</v>
      </c>
      <c r="R243" s="44">
        <f t="shared" si="237"/>
        <v>63.916666666666671</v>
      </c>
      <c r="S243" s="44">
        <f t="shared" si="238"/>
        <v>12.783333333333333</v>
      </c>
      <c r="T243" s="65">
        <f>ROUND(Q243*$T$10,2)</f>
        <v>76.7</v>
      </c>
      <c r="U243" s="69" t="s">
        <v>606</v>
      </c>
      <c r="V243" s="66"/>
    </row>
    <row r="244" spans="1:22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36"/>
        <v>58.792142857142849</v>
      </c>
      <c r="I244" s="44">
        <f>ROUND(H244*$I$10,2)</f>
        <v>14.7</v>
      </c>
      <c r="J244" s="44">
        <f>ROUND(0.07*0.95,2)</f>
        <v>7.0000000000000007E-2</v>
      </c>
      <c r="K244" s="43">
        <f>ROUND((H244+I244)*J244,2)</f>
        <v>5.14</v>
      </c>
      <c r="L244" s="44">
        <f>ROUND(K244*$L$10,2)</f>
        <v>1.1299999999999999</v>
      </c>
      <c r="M244" s="44">
        <f>ROUND(K244*$M$10,2)</f>
        <v>7.84</v>
      </c>
      <c r="N244" s="44">
        <f>ROUND(K244*$N$10,2)</f>
        <v>2.82</v>
      </c>
      <c r="O244" s="44">
        <f>SUM(K244:N244)+F244</f>
        <v>16.93</v>
      </c>
      <c r="P244" s="45">
        <f>ROUND(O244*$P$10,2)</f>
        <v>1.69</v>
      </c>
      <c r="Q244" s="44">
        <f>SUM(O244+P244)</f>
        <v>18.62</v>
      </c>
      <c r="R244" s="44">
        <f t="shared" si="237"/>
        <v>18.616666666666667</v>
      </c>
      <c r="S244" s="44">
        <f t="shared" si="238"/>
        <v>3.7233333333333332</v>
      </c>
      <c r="T244" s="65">
        <f>ROUND(Q244*$T$10,2)</f>
        <v>22.34</v>
      </c>
      <c r="U244" s="69" t="s">
        <v>607</v>
      </c>
      <c r="V244" s="66"/>
    </row>
    <row r="245" spans="1:22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66"/>
    </row>
    <row r="246" spans="1:22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($H$15+$H$16)/2</f>
        <v>58.792142857142849</v>
      </c>
      <c r="I246" s="44">
        <f t="shared" ref="I246:I251" si="239">ROUND(H246*$I$10,2)</f>
        <v>14.7</v>
      </c>
      <c r="J246" s="44">
        <f>ROUND(2.713*0.95,2)</f>
        <v>2.58</v>
      </c>
      <c r="K246" s="43">
        <f t="shared" ref="K246:K251" si="240">ROUND((H246+I246)*J246,2)</f>
        <v>189.61</v>
      </c>
      <c r="L246" s="44">
        <f t="shared" ref="L246:L251" si="241">ROUND(K246*$L$10,2)</f>
        <v>41.71</v>
      </c>
      <c r="M246" s="44">
        <f t="shared" ref="M246:M251" si="242">ROUND(K246*$M$10,2)</f>
        <v>289.33999999999997</v>
      </c>
      <c r="N246" s="44">
        <f t="shared" ref="N246:N251" si="243">ROUND(K246*$N$10,2)</f>
        <v>103.93</v>
      </c>
      <c r="O246" s="44">
        <f t="shared" ref="O246:O251" si="244">SUM(K246:N246)+F246</f>
        <v>624.58999999999992</v>
      </c>
      <c r="P246" s="45">
        <f t="shared" ref="P246:P251" si="245">ROUND(O246*$P$10,2)</f>
        <v>62.46</v>
      </c>
      <c r="Q246" s="44">
        <f t="shared" ref="Q246:Q251" si="246">SUM(O246+P246)</f>
        <v>687.05</v>
      </c>
      <c r="R246" s="44">
        <f t="shared" ref="R246:R251" si="247">+T246-S246</f>
        <v>687.05000000000007</v>
      </c>
      <c r="S246" s="44">
        <f t="shared" ref="S246:S251" si="248">+T246/6</f>
        <v>137.41</v>
      </c>
      <c r="T246" s="65">
        <f t="shared" ref="T246:T251" si="249">ROUND(Q246*$T$10,2)</f>
        <v>824.46</v>
      </c>
      <c r="U246" s="82" t="s">
        <v>61</v>
      </c>
      <c r="V246" s="66"/>
    </row>
    <row r="247" spans="1:22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($H$16+$H$15+$H$15)/3</f>
        <v>57.828095238095237</v>
      </c>
      <c r="I247" s="44">
        <f t="shared" si="239"/>
        <v>14.46</v>
      </c>
      <c r="J247" s="44">
        <f>ROUND((2.713+1.357)*0.95,2)</f>
        <v>3.87</v>
      </c>
      <c r="K247" s="43">
        <f t="shared" si="240"/>
        <v>279.75</v>
      </c>
      <c r="L247" s="44">
        <f t="shared" si="241"/>
        <v>61.55</v>
      </c>
      <c r="M247" s="44">
        <f t="shared" si="242"/>
        <v>426.89</v>
      </c>
      <c r="N247" s="44">
        <f t="shared" si="243"/>
        <v>153.34</v>
      </c>
      <c r="O247" s="44">
        <f t="shared" si="244"/>
        <v>921.53000000000009</v>
      </c>
      <c r="P247" s="45">
        <f t="shared" si="245"/>
        <v>92.15</v>
      </c>
      <c r="Q247" s="44">
        <f t="shared" si="246"/>
        <v>1013.6800000000001</v>
      </c>
      <c r="R247" s="44">
        <f t="shared" si="247"/>
        <v>1013.6833333333334</v>
      </c>
      <c r="S247" s="44">
        <f t="shared" si="248"/>
        <v>202.73666666666668</v>
      </c>
      <c r="T247" s="65">
        <f t="shared" si="249"/>
        <v>1216.42</v>
      </c>
      <c r="U247" s="82" t="s">
        <v>608</v>
      </c>
      <c r="V247" s="66"/>
    </row>
    <row r="248" spans="1:22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($H$16+$H$17)/2</f>
        <v>65.539285714285711</v>
      </c>
      <c r="I248" s="44">
        <f t="shared" si="239"/>
        <v>16.38</v>
      </c>
      <c r="J248" s="44">
        <f>ROUND(2.992*0.95,2)</f>
        <v>2.84</v>
      </c>
      <c r="K248" s="43">
        <f t="shared" si="240"/>
        <v>232.65</v>
      </c>
      <c r="L248" s="44">
        <f t="shared" si="241"/>
        <v>51.18</v>
      </c>
      <c r="M248" s="44">
        <f t="shared" si="242"/>
        <v>355.02</v>
      </c>
      <c r="N248" s="44">
        <f t="shared" si="243"/>
        <v>127.53</v>
      </c>
      <c r="O248" s="44">
        <f t="shared" si="244"/>
        <v>766.37999999999988</v>
      </c>
      <c r="P248" s="45">
        <f t="shared" si="245"/>
        <v>76.64</v>
      </c>
      <c r="Q248" s="44">
        <f t="shared" si="246"/>
        <v>843.01999999999987</v>
      </c>
      <c r="R248" s="44">
        <f t="shared" si="247"/>
        <v>843.01666666666665</v>
      </c>
      <c r="S248" s="44">
        <f t="shared" si="248"/>
        <v>168.60333333333332</v>
      </c>
      <c r="T248" s="65">
        <f t="shared" si="249"/>
        <v>1011.62</v>
      </c>
      <c r="U248" s="38" t="s">
        <v>62</v>
      </c>
      <c r="V248" s="66"/>
    </row>
    <row r="249" spans="1:22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($H$16+$H$16+$H$15)/3</f>
        <v>59.756190476190476</v>
      </c>
      <c r="I249" s="44">
        <f t="shared" si="239"/>
        <v>14.94</v>
      </c>
      <c r="J249" s="44">
        <f>ROUND((2.992+1.496)*0.95,2)</f>
        <v>4.26</v>
      </c>
      <c r="K249" s="43">
        <f t="shared" si="240"/>
        <v>318.20999999999998</v>
      </c>
      <c r="L249" s="44">
        <f t="shared" si="241"/>
        <v>70.010000000000005</v>
      </c>
      <c r="M249" s="44">
        <f t="shared" si="242"/>
        <v>485.58</v>
      </c>
      <c r="N249" s="44">
        <f t="shared" si="243"/>
        <v>174.43</v>
      </c>
      <c r="O249" s="44">
        <f t="shared" si="244"/>
        <v>1048.23</v>
      </c>
      <c r="P249" s="45">
        <f t="shared" si="245"/>
        <v>104.82</v>
      </c>
      <c r="Q249" s="44">
        <f t="shared" si="246"/>
        <v>1153.05</v>
      </c>
      <c r="R249" s="44">
        <f t="shared" si="247"/>
        <v>1153.0500000000002</v>
      </c>
      <c r="S249" s="44">
        <f t="shared" si="248"/>
        <v>230.61</v>
      </c>
      <c r="T249" s="65">
        <f t="shared" si="249"/>
        <v>1383.66</v>
      </c>
      <c r="U249" s="38" t="s">
        <v>609</v>
      </c>
      <c r="V249" s="66"/>
    </row>
    <row r="250" spans="1:22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55.899999999999991</v>
      </c>
      <c r="I250" s="44">
        <f t="shared" si="239"/>
        <v>13.98</v>
      </c>
      <c r="J250" s="44">
        <f>ROUND(0.575*0.95,2)</f>
        <v>0.55000000000000004</v>
      </c>
      <c r="K250" s="43">
        <f t="shared" si="240"/>
        <v>38.43</v>
      </c>
      <c r="L250" s="44">
        <f t="shared" si="241"/>
        <v>8.4499999999999993</v>
      </c>
      <c r="M250" s="44">
        <f t="shared" si="242"/>
        <v>58.64</v>
      </c>
      <c r="N250" s="44">
        <f t="shared" si="243"/>
        <v>21.07</v>
      </c>
      <c r="O250" s="44">
        <f t="shared" si="244"/>
        <v>126.59</v>
      </c>
      <c r="P250" s="45">
        <f t="shared" si="245"/>
        <v>12.66</v>
      </c>
      <c r="Q250" s="44">
        <f t="shared" si="246"/>
        <v>139.25</v>
      </c>
      <c r="R250" s="44">
        <f t="shared" si="247"/>
        <v>139.25</v>
      </c>
      <c r="S250" s="44">
        <f t="shared" si="248"/>
        <v>27.849999999999998</v>
      </c>
      <c r="T250" s="65">
        <f t="shared" si="249"/>
        <v>167.1</v>
      </c>
      <c r="U250" s="38" t="s">
        <v>63</v>
      </c>
      <c r="V250" s="66"/>
    </row>
    <row r="251" spans="1:22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($H$16+$H$15+$H$15)/3</f>
        <v>57.828095238095237</v>
      </c>
      <c r="I251" s="44">
        <f t="shared" si="239"/>
        <v>14.46</v>
      </c>
      <c r="J251" s="44">
        <f>ROUND(1.955*0.95,2)</f>
        <v>1.86</v>
      </c>
      <c r="K251" s="43">
        <f t="shared" si="240"/>
        <v>134.46</v>
      </c>
      <c r="L251" s="44">
        <f t="shared" si="241"/>
        <v>29.58</v>
      </c>
      <c r="M251" s="44">
        <f t="shared" si="242"/>
        <v>205.18</v>
      </c>
      <c r="N251" s="44">
        <f t="shared" si="243"/>
        <v>73.7</v>
      </c>
      <c r="O251" s="44">
        <f t="shared" si="244"/>
        <v>442.92</v>
      </c>
      <c r="P251" s="45">
        <f t="shared" si="245"/>
        <v>44.29</v>
      </c>
      <c r="Q251" s="44">
        <f t="shared" si="246"/>
        <v>487.21000000000004</v>
      </c>
      <c r="R251" s="44">
        <f t="shared" si="247"/>
        <v>487.20833333333331</v>
      </c>
      <c r="S251" s="44">
        <f t="shared" si="248"/>
        <v>97.441666666666663</v>
      </c>
      <c r="T251" s="65">
        <f t="shared" si="249"/>
        <v>584.65</v>
      </c>
      <c r="U251" s="38" t="s">
        <v>64</v>
      </c>
      <c r="V251" s="66"/>
    </row>
    <row r="252" spans="1:22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/>
      <c r="M252" s="44"/>
      <c r="N252" s="44"/>
      <c r="O252" s="44"/>
      <c r="P252" s="45"/>
      <c r="Q252" s="44"/>
      <c r="R252" s="44"/>
      <c r="S252" s="44"/>
      <c r="T252" s="65"/>
      <c r="U252" s="69"/>
      <c r="V252" s="66"/>
    </row>
    <row r="253" spans="1:22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($H$17+$H$16)/2</f>
        <v>65.539285714285711</v>
      </c>
      <c r="I253" s="44">
        <f t="shared" ref="I253:I256" si="250">ROUND(H253*$I$10,2)</f>
        <v>16.38</v>
      </c>
      <c r="J253" s="44">
        <f>ROUND(4.932*0.95,2)</f>
        <v>4.6900000000000004</v>
      </c>
      <c r="K253" s="43">
        <f t="shared" ref="K253:K256" si="251">ROUND((H253+I253)*J253,2)</f>
        <v>384.2</v>
      </c>
      <c r="L253" s="44">
        <f t="shared" ref="L253:L256" si="252">ROUND(K253*$L$10,2)</f>
        <v>84.52</v>
      </c>
      <c r="M253" s="44">
        <f t="shared" ref="M253:M256" si="253">ROUND(K253*$M$10,2)</f>
        <v>586.28</v>
      </c>
      <c r="N253" s="44">
        <f t="shared" ref="N253:N256" si="254">ROUND(K253*$N$10,2)</f>
        <v>210.6</v>
      </c>
      <c r="O253" s="44">
        <f t="shared" ref="O253:O256" si="255">SUM(K253:N253)+F253</f>
        <v>1265.5999999999999</v>
      </c>
      <c r="P253" s="45">
        <f t="shared" ref="P253:P256" si="256">ROUND(O253*$P$10,2)</f>
        <v>126.56</v>
      </c>
      <c r="Q253" s="44">
        <f t="shared" ref="Q253:Q256" si="257">SUM(O253+P253)</f>
        <v>1392.1599999999999</v>
      </c>
      <c r="R253" s="44">
        <f t="shared" ref="R253:R256" si="258">+T253-S253</f>
        <v>1392.1583333333333</v>
      </c>
      <c r="S253" s="44">
        <f t="shared" ref="S253:S256" si="259">+T253/6</f>
        <v>278.43166666666667</v>
      </c>
      <c r="T253" s="65">
        <f t="shared" ref="T253:T256" si="260">ROUND(Q253*$T$10,2)</f>
        <v>1670.59</v>
      </c>
      <c r="U253" s="38" t="s">
        <v>610</v>
      </c>
      <c r="V253" s="66"/>
    </row>
    <row r="254" spans="1:22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1">($H$17+$H$16)/2</f>
        <v>65.539285714285711</v>
      </c>
      <c r="I254" s="44">
        <f t="shared" si="250"/>
        <v>16.38</v>
      </c>
      <c r="J254" s="44">
        <f>ROUND(3.533*0.95,2)</f>
        <v>3.36</v>
      </c>
      <c r="K254" s="43">
        <f t="shared" si="251"/>
        <v>275.25</v>
      </c>
      <c r="L254" s="44">
        <f t="shared" si="252"/>
        <v>60.56</v>
      </c>
      <c r="M254" s="44">
        <f t="shared" si="253"/>
        <v>420.02</v>
      </c>
      <c r="N254" s="44">
        <f t="shared" si="254"/>
        <v>150.88</v>
      </c>
      <c r="O254" s="44">
        <f t="shared" si="255"/>
        <v>906.70999999999992</v>
      </c>
      <c r="P254" s="45">
        <f t="shared" si="256"/>
        <v>90.67</v>
      </c>
      <c r="Q254" s="44">
        <f t="shared" si="257"/>
        <v>997.37999999999988</v>
      </c>
      <c r="R254" s="44">
        <f t="shared" si="258"/>
        <v>997.38333333333321</v>
      </c>
      <c r="S254" s="44">
        <f t="shared" si="259"/>
        <v>199.47666666666666</v>
      </c>
      <c r="T254" s="65">
        <f t="shared" si="260"/>
        <v>1196.8599999999999</v>
      </c>
      <c r="U254" s="38" t="s">
        <v>611</v>
      </c>
      <c r="V254" s="66"/>
    </row>
    <row r="255" spans="1:22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1"/>
        <v>65.539285714285711</v>
      </c>
      <c r="I255" s="44">
        <f t="shared" si="250"/>
        <v>16.38</v>
      </c>
      <c r="J255" s="44">
        <f>ROUND(0.417*0.95,2)</f>
        <v>0.4</v>
      </c>
      <c r="K255" s="43">
        <f t="shared" si="251"/>
        <v>32.770000000000003</v>
      </c>
      <c r="L255" s="44">
        <f t="shared" si="252"/>
        <v>7.21</v>
      </c>
      <c r="M255" s="44">
        <f t="shared" si="253"/>
        <v>50.01</v>
      </c>
      <c r="N255" s="44">
        <f t="shared" si="254"/>
        <v>17.96</v>
      </c>
      <c r="O255" s="44">
        <f t="shared" si="255"/>
        <v>107.95000000000002</v>
      </c>
      <c r="P255" s="45">
        <f t="shared" si="256"/>
        <v>10.8</v>
      </c>
      <c r="Q255" s="44">
        <f t="shared" si="257"/>
        <v>118.75000000000001</v>
      </c>
      <c r="R255" s="44">
        <f t="shared" si="258"/>
        <v>118.75</v>
      </c>
      <c r="S255" s="44">
        <f t="shared" si="259"/>
        <v>23.75</v>
      </c>
      <c r="T255" s="65">
        <f t="shared" si="260"/>
        <v>142.5</v>
      </c>
      <c r="U255" s="38" t="s">
        <v>612</v>
      </c>
      <c r="V255" s="66"/>
    </row>
    <row r="256" spans="1:22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1"/>
        <v>65.539285714285711</v>
      </c>
      <c r="I256" s="44">
        <f t="shared" si="250"/>
        <v>16.38</v>
      </c>
      <c r="J256" s="44">
        <f>ROUND(1.59*0.95,2)</f>
        <v>1.51</v>
      </c>
      <c r="K256" s="43">
        <f t="shared" si="251"/>
        <v>123.7</v>
      </c>
      <c r="L256" s="44">
        <f t="shared" si="252"/>
        <v>27.21</v>
      </c>
      <c r="M256" s="44">
        <f t="shared" si="253"/>
        <v>188.76</v>
      </c>
      <c r="N256" s="44">
        <f t="shared" si="254"/>
        <v>67.81</v>
      </c>
      <c r="O256" s="44">
        <f t="shared" si="255"/>
        <v>407.47999999999996</v>
      </c>
      <c r="P256" s="45">
        <f t="shared" si="256"/>
        <v>40.75</v>
      </c>
      <c r="Q256" s="44">
        <f t="shared" si="257"/>
        <v>448.22999999999996</v>
      </c>
      <c r="R256" s="44">
        <f t="shared" si="258"/>
        <v>448.23333333333335</v>
      </c>
      <c r="S256" s="44">
        <f t="shared" si="259"/>
        <v>89.646666666666661</v>
      </c>
      <c r="T256" s="65">
        <f t="shared" si="260"/>
        <v>537.88</v>
      </c>
      <c r="U256" s="38" t="s">
        <v>613</v>
      </c>
      <c r="V256" s="66"/>
    </row>
    <row r="257" spans="1:22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/>
      <c r="M257" s="44"/>
      <c r="N257" s="44"/>
      <c r="O257" s="44"/>
      <c r="P257" s="45"/>
      <c r="Q257" s="44"/>
      <c r="R257" s="44"/>
      <c r="S257" s="44"/>
      <c r="T257" s="65"/>
      <c r="U257" s="38"/>
      <c r="V257" s="66"/>
    </row>
    <row r="258" spans="1:22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2">($H$17+$H$16)/2</f>
        <v>65.539285714285711</v>
      </c>
      <c r="I258" s="44">
        <f t="shared" ref="I258:I271" si="263">ROUND(H258*$I$10,2)</f>
        <v>16.38</v>
      </c>
      <c r="J258" s="44">
        <f>ROUND(3.165*0.95,2)</f>
        <v>3.01</v>
      </c>
      <c r="K258" s="43">
        <f t="shared" ref="K258:K271" si="264">ROUND((H258+I258)*J258,2)</f>
        <v>246.58</v>
      </c>
      <c r="L258" s="44">
        <f t="shared" ref="L258:L271" si="265">ROUND(K258*$L$10,2)</f>
        <v>54.25</v>
      </c>
      <c r="M258" s="44">
        <f t="shared" ref="M258:M271" si="266">ROUND(K258*$M$10,2)</f>
        <v>376.27</v>
      </c>
      <c r="N258" s="44">
        <f t="shared" ref="N258:N271" si="267">ROUND(K258*$N$10,2)</f>
        <v>135.16</v>
      </c>
      <c r="O258" s="44">
        <f t="shared" ref="O258:O271" si="268">SUM(K258:N258)+F258</f>
        <v>812.26</v>
      </c>
      <c r="P258" s="45">
        <f t="shared" ref="P258:P271" si="269">ROUND(O258*$P$10,2)</f>
        <v>81.23</v>
      </c>
      <c r="Q258" s="44">
        <f t="shared" ref="Q258:Q271" si="270">SUM(O258+P258)</f>
        <v>893.49</v>
      </c>
      <c r="R258" s="44">
        <f t="shared" ref="R258:R271" si="271">+T258-S258</f>
        <v>893.49166666666667</v>
      </c>
      <c r="S258" s="44">
        <f t="shared" ref="S258:S271" si="272">+T258/6</f>
        <v>178.69833333333335</v>
      </c>
      <c r="T258" s="65">
        <f t="shared" ref="T258:T271" si="273">ROUND(Q258*$T$10,2)</f>
        <v>1072.19</v>
      </c>
      <c r="U258" s="38" t="s">
        <v>614</v>
      </c>
      <c r="V258" s="66"/>
    </row>
    <row r="259" spans="1:22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2"/>
        <v>65.539285714285711</v>
      </c>
      <c r="I259" s="44">
        <f t="shared" si="263"/>
        <v>16.38</v>
      </c>
      <c r="J259" s="44">
        <f>ROUND(4.5*0.95,2)</f>
        <v>4.28</v>
      </c>
      <c r="K259" s="43">
        <f t="shared" si="264"/>
        <v>350.61</v>
      </c>
      <c r="L259" s="44">
        <f t="shared" si="265"/>
        <v>77.13</v>
      </c>
      <c r="M259" s="44">
        <f t="shared" si="266"/>
        <v>535.02</v>
      </c>
      <c r="N259" s="44">
        <f t="shared" si="267"/>
        <v>192.19</v>
      </c>
      <c r="O259" s="44">
        <f t="shared" si="268"/>
        <v>1154.95</v>
      </c>
      <c r="P259" s="45">
        <f t="shared" si="269"/>
        <v>115.5</v>
      </c>
      <c r="Q259" s="44">
        <f t="shared" si="270"/>
        <v>1270.45</v>
      </c>
      <c r="R259" s="44">
        <f t="shared" si="271"/>
        <v>1270.45</v>
      </c>
      <c r="S259" s="44">
        <f t="shared" si="272"/>
        <v>254.09</v>
      </c>
      <c r="T259" s="65">
        <f t="shared" si="273"/>
        <v>1524.54</v>
      </c>
      <c r="U259" s="38" t="s">
        <v>615</v>
      </c>
      <c r="V259" s="66"/>
    </row>
    <row r="260" spans="1:22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2"/>
        <v>65.539285714285711</v>
      </c>
      <c r="I260" s="44">
        <f t="shared" si="263"/>
        <v>16.38</v>
      </c>
      <c r="J260" s="44">
        <f>ROUND(0.5*0.95,2)</f>
        <v>0.48</v>
      </c>
      <c r="K260" s="43">
        <f t="shared" si="264"/>
        <v>39.32</v>
      </c>
      <c r="L260" s="44">
        <f t="shared" si="265"/>
        <v>8.65</v>
      </c>
      <c r="M260" s="44">
        <f t="shared" si="266"/>
        <v>60</v>
      </c>
      <c r="N260" s="44">
        <f t="shared" si="267"/>
        <v>21.55</v>
      </c>
      <c r="O260" s="44">
        <f t="shared" si="268"/>
        <v>129.52000000000001</v>
      </c>
      <c r="P260" s="45">
        <f t="shared" si="269"/>
        <v>12.95</v>
      </c>
      <c r="Q260" s="44">
        <f t="shared" si="270"/>
        <v>142.47</v>
      </c>
      <c r="R260" s="44">
        <f t="shared" si="271"/>
        <v>142.46666666666667</v>
      </c>
      <c r="S260" s="44">
        <f t="shared" si="272"/>
        <v>28.493333333333336</v>
      </c>
      <c r="T260" s="65">
        <f t="shared" si="273"/>
        <v>170.96</v>
      </c>
      <c r="U260" s="38" t="s">
        <v>616</v>
      </c>
      <c r="V260" s="66"/>
    </row>
    <row r="261" spans="1:22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4">+VLOOKUP(D261,$D$13:$H$17,5,0)</f>
        <v>61.684285714285707</v>
      </c>
      <c r="I261" s="44">
        <f t="shared" si="263"/>
        <v>15.42</v>
      </c>
      <c r="J261" s="44">
        <f>ROUND(1.807*0.95,2)</f>
        <v>1.72</v>
      </c>
      <c r="K261" s="43">
        <f t="shared" si="264"/>
        <v>132.62</v>
      </c>
      <c r="L261" s="44">
        <f t="shared" si="265"/>
        <v>29.18</v>
      </c>
      <c r="M261" s="44">
        <f t="shared" si="266"/>
        <v>202.37</v>
      </c>
      <c r="N261" s="44">
        <f t="shared" si="267"/>
        <v>72.7</v>
      </c>
      <c r="O261" s="44">
        <f t="shared" si="268"/>
        <v>436.87</v>
      </c>
      <c r="P261" s="45">
        <f t="shared" si="269"/>
        <v>43.69</v>
      </c>
      <c r="Q261" s="44">
        <f t="shared" si="270"/>
        <v>480.56</v>
      </c>
      <c r="R261" s="44">
        <f t="shared" si="271"/>
        <v>480.55833333333328</v>
      </c>
      <c r="S261" s="44">
        <f t="shared" si="272"/>
        <v>96.111666666666665</v>
      </c>
      <c r="T261" s="65">
        <f t="shared" si="273"/>
        <v>576.66999999999996</v>
      </c>
      <c r="U261" s="38" t="s">
        <v>617</v>
      </c>
      <c r="V261" s="66"/>
    </row>
    <row r="262" spans="1:22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4"/>
        <v>61.684285714285707</v>
      </c>
      <c r="I262" s="44">
        <f t="shared" si="263"/>
        <v>15.42</v>
      </c>
      <c r="J262" s="44">
        <f>ROUND(7.907*0.95,2)</f>
        <v>7.51</v>
      </c>
      <c r="K262" s="43">
        <f t="shared" si="264"/>
        <v>579.04999999999995</v>
      </c>
      <c r="L262" s="44">
        <f t="shared" si="265"/>
        <v>127.39</v>
      </c>
      <c r="M262" s="44">
        <f t="shared" si="266"/>
        <v>883.61</v>
      </c>
      <c r="N262" s="44">
        <f t="shared" si="267"/>
        <v>317.41000000000003</v>
      </c>
      <c r="O262" s="44">
        <f t="shared" si="268"/>
        <v>1907.46</v>
      </c>
      <c r="P262" s="45">
        <f t="shared" si="269"/>
        <v>190.75</v>
      </c>
      <c r="Q262" s="44">
        <f t="shared" si="270"/>
        <v>2098.21</v>
      </c>
      <c r="R262" s="44">
        <f t="shared" si="271"/>
        <v>2098.208333333333</v>
      </c>
      <c r="S262" s="44">
        <f t="shared" si="272"/>
        <v>419.64166666666665</v>
      </c>
      <c r="T262" s="65">
        <f t="shared" si="273"/>
        <v>2517.85</v>
      </c>
      <c r="U262" s="38" t="s">
        <v>618</v>
      </c>
      <c r="V262" s="66"/>
    </row>
    <row r="263" spans="1:22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4"/>
        <v>61.684285714285707</v>
      </c>
      <c r="I263" s="44">
        <f t="shared" si="263"/>
        <v>15.42</v>
      </c>
      <c r="J263" s="44">
        <f>ROUND((1)*0.95,2)</f>
        <v>0.95</v>
      </c>
      <c r="K263" s="43">
        <f t="shared" si="264"/>
        <v>73.25</v>
      </c>
      <c r="L263" s="44">
        <f t="shared" si="265"/>
        <v>16.12</v>
      </c>
      <c r="M263" s="44">
        <f t="shared" si="266"/>
        <v>111.78</v>
      </c>
      <c r="N263" s="44">
        <f t="shared" si="267"/>
        <v>40.15</v>
      </c>
      <c r="O263" s="44">
        <f t="shared" si="268"/>
        <v>241.3</v>
      </c>
      <c r="P263" s="45">
        <f t="shared" si="269"/>
        <v>24.13</v>
      </c>
      <c r="Q263" s="44">
        <f t="shared" si="270"/>
        <v>265.43</v>
      </c>
      <c r="R263" s="44">
        <f t="shared" si="271"/>
        <v>265.43333333333334</v>
      </c>
      <c r="S263" s="44">
        <f t="shared" si="272"/>
        <v>53.086666666666666</v>
      </c>
      <c r="T263" s="65">
        <f t="shared" si="273"/>
        <v>318.52</v>
      </c>
      <c r="U263" s="38" t="s">
        <v>619</v>
      </c>
      <c r="V263" s="66"/>
    </row>
    <row r="264" spans="1:22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4"/>
        <v>61.684285714285707</v>
      </c>
      <c r="I264" s="44">
        <f t="shared" si="263"/>
        <v>15.42</v>
      </c>
      <c r="J264" s="44">
        <f>ROUND(1.917*0.95,2)</f>
        <v>1.82</v>
      </c>
      <c r="K264" s="43">
        <f t="shared" si="264"/>
        <v>140.33000000000001</v>
      </c>
      <c r="L264" s="44">
        <f t="shared" si="265"/>
        <v>30.87</v>
      </c>
      <c r="M264" s="44">
        <f t="shared" si="266"/>
        <v>214.14</v>
      </c>
      <c r="N264" s="44">
        <f t="shared" si="267"/>
        <v>76.92</v>
      </c>
      <c r="O264" s="44">
        <f t="shared" si="268"/>
        <v>462.26000000000005</v>
      </c>
      <c r="P264" s="45">
        <f t="shared" si="269"/>
        <v>46.23</v>
      </c>
      <c r="Q264" s="44">
        <f t="shared" si="270"/>
        <v>508.49000000000007</v>
      </c>
      <c r="R264" s="44">
        <f t="shared" si="271"/>
        <v>508.49166666666673</v>
      </c>
      <c r="S264" s="44">
        <f t="shared" si="272"/>
        <v>101.69833333333334</v>
      </c>
      <c r="T264" s="65">
        <f t="shared" si="273"/>
        <v>610.19000000000005</v>
      </c>
      <c r="U264" s="38" t="s">
        <v>619</v>
      </c>
      <c r="V264" s="66"/>
    </row>
    <row r="265" spans="1:22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4"/>
        <v>61.684285714285707</v>
      </c>
      <c r="I265" s="44">
        <f t="shared" si="263"/>
        <v>15.42</v>
      </c>
      <c r="J265" s="44">
        <f>ROUND(1.617*0.95,2)</f>
        <v>1.54</v>
      </c>
      <c r="K265" s="43">
        <f t="shared" si="264"/>
        <v>118.74</v>
      </c>
      <c r="L265" s="44">
        <f t="shared" si="265"/>
        <v>26.12</v>
      </c>
      <c r="M265" s="44">
        <f t="shared" si="266"/>
        <v>181.19</v>
      </c>
      <c r="N265" s="44">
        <f t="shared" si="267"/>
        <v>65.09</v>
      </c>
      <c r="O265" s="44">
        <f t="shared" si="268"/>
        <v>391.14</v>
      </c>
      <c r="P265" s="45">
        <f t="shared" si="269"/>
        <v>39.11</v>
      </c>
      <c r="Q265" s="44">
        <f t="shared" si="270"/>
        <v>430.25</v>
      </c>
      <c r="R265" s="44">
        <f t="shared" si="271"/>
        <v>430.24999999999994</v>
      </c>
      <c r="S265" s="44">
        <f t="shared" si="272"/>
        <v>86.05</v>
      </c>
      <c r="T265" s="65">
        <f t="shared" si="273"/>
        <v>516.29999999999995</v>
      </c>
      <c r="U265" s="38" t="s">
        <v>620</v>
      </c>
      <c r="V265" s="66"/>
    </row>
    <row r="266" spans="1:22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4"/>
        <v>61.684285714285707</v>
      </c>
      <c r="I266" s="44">
        <f t="shared" si="263"/>
        <v>15.42</v>
      </c>
      <c r="J266" s="44">
        <f>ROUND(1*0.95,2)</f>
        <v>0.95</v>
      </c>
      <c r="K266" s="43">
        <f t="shared" si="264"/>
        <v>73.25</v>
      </c>
      <c r="L266" s="44">
        <f t="shared" si="265"/>
        <v>16.12</v>
      </c>
      <c r="M266" s="44">
        <f t="shared" si="266"/>
        <v>111.78</v>
      </c>
      <c r="N266" s="44">
        <f t="shared" si="267"/>
        <v>40.15</v>
      </c>
      <c r="O266" s="44">
        <f t="shared" si="268"/>
        <v>241.3</v>
      </c>
      <c r="P266" s="45">
        <f t="shared" si="269"/>
        <v>24.13</v>
      </c>
      <c r="Q266" s="44">
        <f t="shared" si="270"/>
        <v>265.43</v>
      </c>
      <c r="R266" s="44">
        <f t="shared" si="271"/>
        <v>265.43333333333334</v>
      </c>
      <c r="S266" s="44">
        <f t="shared" si="272"/>
        <v>53.086666666666666</v>
      </c>
      <c r="T266" s="65">
        <f t="shared" si="273"/>
        <v>318.52</v>
      </c>
      <c r="U266" s="38" t="s">
        <v>621</v>
      </c>
      <c r="V266" s="66"/>
    </row>
    <row r="267" spans="1:22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4"/>
        <v>61.684285714285707</v>
      </c>
      <c r="I267" s="44">
        <f t="shared" si="263"/>
        <v>15.42</v>
      </c>
      <c r="J267" s="44">
        <f>ROUND(0.645*0.95,2)</f>
        <v>0.61</v>
      </c>
      <c r="K267" s="43">
        <f t="shared" si="264"/>
        <v>47.03</v>
      </c>
      <c r="L267" s="44">
        <f t="shared" si="265"/>
        <v>10.35</v>
      </c>
      <c r="M267" s="44">
        <f t="shared" si="266"/>
        <v>71.77</v>
      </c>
      <c r="N267" s="44">
        <f t="shared" si="267"/>
        <v>25.78</v>
      </c>
      <c r="O267" s="44">
        <f t="shared" si="268"/>
        <v>154.93</v>
      </c>
      <c r="P267" s="45">
        <f t="shared" si="269"/>
        <v>15.49</v>
      </c>
      <c r="Q267" s="44">
        <f t="shared" si="270"/>
        <v>170.42000000000002</v>
      </c>
      <c r="R267" s="44">
        <f t="shared" si="271"/>
        <v>170.41666666666666</v>
      </c>
      <c r="S267" s="44">
        <f t="shared" si="272"/>
        <v>34.083333333333336</v>
      </c>
      <c r="T267" s="65">
        <f t="shared" si="273"/>
        <v>204.5</v>
      </c>
      <c r="U267" s="82" t="s">
        <v>622</v>
      </c>
      <c r="V267" s="66"/>
    </row>
    <row r="268" spans="1:22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4"/>
        <v>61.684285714285707</v>
      </c>
      <c r="I268" s="44">
        <f t="shared" si="263"/>
        <v>15.42</v>
      </c>
      <c r="J268" s="44">
        <f>ROUND(2.358*0.95,2)</f>
        <v>2.2400000000000002</v>
      </c>
      <c r="K268" s="43">
        <f t="shared" si="264"/>
        <v>172.71</v>
      </c>
      <c r="L268" s="44">
        <f t="shared" si="265"/>
        <v>38</v>
      </c>
      <c r="M268" s="44">
        <f t="shared" si="266"/>
        <v>263.55</v>
      </c>
      <c r="N268" s="44">
        <f t="shared" si="267"/>
        <v>94.67</v>
      </c>
      <c r="O268" s="44">
        <f t="shared" si="268"/>
        <v>568.92999999999995</v>
      </c>
      <c r="P268" s="45">
        <f t="shared" si="269"/>
        <v>56.89</v>
      </c>
      <c r="Q268" s="44">
        <f t="shared" si="270"/>
        <v>625.81999999999994</v>
      </c>
      <c r="R268" s="44">
        <f t="shared" si="271"/>
        <v>625.81666666666672</v>
      </c>
      <c r="S268" s="44">
        <f t="shared" si="272"/>
        <v>125.16333333333334</v>
      </c>
      <c r="T268" s="65">
        <f t="shared" si="273"/>
        <v>750.98</v>
      </c>
      <c r="U268" s="38" t="s">
        <v>623</v>
      </c>
      <c r="V268" s="66"/>
    </row>
    <row r="269" spans="1:22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4"/>
        <v>61.684285714285707</v>
      </c>
      <c r="I269" s="44">
        <f t="shared" si="263"/>
        <v>15.42</v>
      </c>
      <c r="J269" s="44">
        <f>ROUND(0.667*0.95,2)</f>
        <v>0.63</v>
      </c>
      <c r="K269" s="43">
        <f t="shared" si="264"/>
        <v>48.58</v>
      </c>
      <c r="L269" s="44">
        <f t="shared" si="265"/>
        <v>10.69</v>
      </c>
      <c r="M269" s="44">
        <f t="shared" si="266"/>
        <v>74.13</v>
      </c>
      <c r="N269" s="44">
        <f t="shared" si="267"/>
        <v>26.63</v>
      </c>
      <c r="O269" s="44">
        <f t="shared" si="268"/>
        <v>160.02999999999997</v>
      </c>
      <c r="P269" s="45">
        <f t="shared" si="269"/>
        <v>16</v>
      </c>
      <c r="Q269" s="44">
        <f t="shared" si="270"/>
        <v>176.02999999999997</v>
      </c>
      <c r="R269" s="44">
        <f t="shared" si="271"/>
        <v>176.03333333333333</v>
      </c>
      <c r="S269" s="44">
        <f t="shared" si="272"/>
        <v>35.206666666666671</v>
      </c>
      <c r="T269" s="65">
        <f t="shared" si="273"/>
        <v>211.24</v>
      </c>
      <c r="U269" s="38" t="s">
        <v>624</v>
      </c>
      <c r="V269" s="66"/>
    </row>
    <row r="270" spans="1:22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4"/>
        <v>61.684285714285707</v>
      </c>
      <c r="I270" s="44">
        <f t="shared" si="263"/>
        <v>15.42</v>
      </c>
      <c r="J270" s="44">
        <f>ROUND(1.373*0.95,2)</f>
        <v>1.3</v>
      </c>
      <c r="K270" s="43">
        <f t="shared" si="264"/>
        <v>100.24</v>
      </c>
      <c r="L270" s="44">
        <f t="shared" si="265"/>
        <v>22.05</v>
      </c>
      <c r="M270" s="44">
        <f t="shared" si="266"/>
        <v>152.96</v>
      </c>
      <c r="N270" s="44">
        <f t="shared" si="267"/>
        <v>54.95</v>
      </c>
      <c r="O270" s="44">
        <f t="shared" si="268"/>
        <v>330.2</v>
      </c>
      <c r="P270" s="45">
        <f t="shared" si="269"/>
        <v>33.020000000000003</v>
      </c>
      <c r="Q270" s="44">
        <f t="shared" si="270"/>
        <v>363.21999999999997</v>
      </c>
      <c r="R270" s="44">
        <f t="shared" si="271"/>
        <v>363.2166666666667</v>
      </c>
      <c r="S270" s="44">
        <f t="shared" si="272"/>
        <v>72.643333333333331</v>
      </c>
      <c r="T270" s="65">
        <f t="shared" si="273"/>
        <v>435.86</v>
      </c>
      <c r="U270" s="82" t="s">
        <v>625</v>
      </c>
      <c r="V270" s="66"/>
    </row>
    <row r="271" spans="1:22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61.684285714285707</v>
      </c>
      <c r="I271" s="44">
        <f t="shared" si="263"/>
        <v>15.42</v>
      </c>
      <c r="J271" s="44">
        <f>ROUND(3.39*0.95,2)</f>
        <v>3.22</v>
      </c>
      <c r="K271" s="43">
        <f t="shared" si="264"/>
        <v>248.28</v>
      </c>
      <c r="L271" s="44">
        <f t="shared" si="265"/>
        <v>54.62</v>
      </c>
      <c r="M271" s="44">
        <f t="shared" si="266"/>
        <v>378.87</v>
      </c>
      <c r="N271" s="44">
        <f t="shared" si="267"/>
        <v>136.09</v>
      </c>
      <c r="O271" s="44">
        <f t="shared" si="268"/>
        <v>817.86</v>
      </c>
      <c r="P271" s="45">
        <f t="shared" si="269"/>
        <v>81.790000000000006</v>
      </c>
      <c r="Q271" s="44">
        <f t="shared" si="270"/>
        <v>899.65</v>
      </c>
      <c r="R271" s="44">
        <f t="shared" si="271"/>
        <v>899.65</v>
      </c>
      <c r="S271" s="44">
        <f t="shared" si="272"/>
        <v>179.92999999999998</v>
      </c>
      <c r="T271" s="65">
        <f t="shared" si="273"/>
        <v>1079.58</v>
      </c>
      <c r="U271" s="90" t="s">
        <v>626</v>
      </c>
      <c r="V271" s="66"/>
    </row>
    <row r="272" spans="1:22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5">ROUND((H272+I272)*J272,2)</f>
        <v>5.65</v>
      </c>
      <c r="L272" s="76">
        <f>ROUND(K272*$L$10,2)</f>
        <v>1.24</v>
      </c>
      <c r="M272" s="76">
        <f>ROUND(K272*$M$10,2)</f>
        <v>8.6199999999999992</v>
      </c>
      <c r="N272" s="76">
        <f>ROUND(K272*$N$10,2)</f>
        <v>3.1</v>
      </c>
      <c r="O272" s="76">
        <f t="shared" ref="O272" si="276">SUM(K272:N272)+F272</f>
        <v>19.09</v>
      </c>
      <c r="P272" s="45">
        <f t="shared" ref="P272" si="277">ROUND(O272*$P$10,2)</f>
        <v>1.91</v>
      </c>
      <c r="Q272" s="76">
        <f t="shared" ref="Q272" si="278">SUM(O272+P272)</f>
        <v>21</v>
      </c>
      <c r="R272" s="76"/>
      <c r="S272" s="76"/>
      <c r="T272" s="78">
        <f>ROUND(Q272*$T$10,2)</f>
        <v>25.2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2" hiddenRows="1" hiddenColumns="1" state="hidden" topLeftCell="A109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7">
    <mergeCell ref="A8:A9"/>
    <mergeCell ref="B8:B9"/>
    <mergeCell ref="C8:C9"/>
    <mergeCell ref="D8:E8"/>
    <mergeCell ref="F8:F9"/>
    <mergeCell ref="T1:U1"/>
    <mergeCell ref="T2:U2"/>
    <mergeCell ref="T3:U3"/>
    <mergeCell ref="A5:U5"/>
    <mergeCell ref="A6:U6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P8:P9"/>
    <mergeCell ref="Q8:Q9"/>
    <mergeCell ref="T8:T9"/>
    <mergeCell ref="C275:E275"/>
    <mergeCell ref="C278:E278"/>
    <mergeCell ref="C280:F280"/>
    <mergeCell ref="N281:O281"/>
    <mergeCell ref="C282:F282"/>
  </mergeCells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F61C3-0990-4B88-8EF2-2AA3B3A8E5ED}">
  <sheetPr>
    <tabColor rgb="FF66FF99"/>
    <pageSetUpPr fitToPage="1"/>
  </sheetPr>
  <dimension ref="A1:WVY282"/>
  <sheetViews>
    <sheetView tabSelected="1" view="pageBreakPreview" topLeftCell="A210" zoomScale="70" zoomScaleNormal="60" zoomScaleSheetLayoutView="70" workbookViewId="0">
      <selection activeCell="B280" sqref="B280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hidden="1" customWidth="1"/>
    <col min="9" max="9" width="15.7109375" style="19" hidden="1" customWidth="1"/>
    <col min="10" max="10" width="13" style="154" customWidth="1"/>
    <col min="11" max="11" width="16.7109375" style="19" hidden="1" customWidth="1"/>
    <col min="12" max="12" width="19" style="19" hidden="1" customWidth="1"/>
    <col min="13" max="13" width="15.5703125" style="19" hidden="1" customWidth="1"/>
    <col min="14" max="14" width="16.42578125" style="19" hidden="1" customWidth="1"/>
    <col min="15" max="15" width="18.42578125" style="19" hidden="1" customWidth="1"/>
    <col min="16" max="16" width="15.42578125" style="19" hidden="1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2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2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2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2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2" ht="24.6" customHeight="1" outlineLevel="1" x14ac:dyDescent="0.25">
      <c r="A5" s="374" t="s">
        <v>687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2" ht="18.600000000000001" customHeight="1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2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2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</row>
    <row r="9" spans="1:22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</row>
    <row r="10" spans="1:22" s="24" customFormat="1" ht="24.75" hidden="1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</row>
    <row r="11" spans="1:22" s="28" customFormat="1" ht="18.75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6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7</v>
      </c>
      <c r="R11" s="26"/>
      <c r="S11" s="26"/>
      <c r="T11" s="26">
        <v>8</v>
      </c>
      <c r="U11" s="26">
        <v>9</v>
      </c>
    </row>
    <row r="12" spans="1:22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</row>
    <row r="13" spans="1:22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f>+ВИХ.дані!O23</f>
        <v>44.33428571428572</v>
      </c>
      <c r="I13" s="43">
        <f>ROUND(H13*$I$10,2)</f>
        <v>11.08</v>
      </c>
      <c r="J13" s="44">
        <v>1</v>
      </c>
      <c r="K13" s="43">
        <f>(H13+I13)*J13</f>
        <v>55.414285714285718</v>
      </c>
      <c r="L13" s="43">
        <f>ROUND(K13*$L$10,2)</f>
        <v>12.19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165.39428571428573</v>
      </c>
      <c r="P13" s="45">
        <f>ROUND(J13*$P$10,2)</f>
        <v>7.65</v>
      </c>
      <c r="Q13" s="45">
        <f>SUM(O13+P13)</f>
        <v>173.04428571428573</v>
      </c>
      <c r="R13" s="45">
        <f>+T13-S13</f>
        <v>173.04166666666669</v>
      </c>
      <c r="S13" s="45">
        <f>+T13/6</f>
        <v>34.608333333333334</v>
      </c>
      <c r="T13" s="45">
        <f>ROUND(Q13*$T$10,2)</f>
        <v>207.65</v>
      </c>
      <c r="U13" s="40"/>
      <c r="V13" s="47"/>
    </row>
    <row r="14" spans="1:22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f>+ВИХ.дані!P23</f>
        <v>50.117142857142859</v>
      </c>
      <c r="I14" s="43">
        <f>ROUND(H14*$I$10,2)</f>
        <v>12.53</v>
      </c>
      <c r="J14" s="44">
        <v>1</v>
      </c>
      <c r="K14" s="43">
        <f>(H14+I14)*J14</f>
        <v>62.64714285714286</v>
      </c>
      <c r="L14" s="43">
        <f>ROUND(K14*$L$10,2)</f>
        <v>13.78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174.21714285714285</v>
      </c>
      <c r="P14" s="45">
        <f t="shared" ref="P14:P17" si="1">ROUND(J14*$P$10,2)</f>
        <v>7.65</v>
      </c>
      <c r="Q14" s="45">
        <f>SUM(O14+P14)</f>
        <v>181.86714285714285</v>
      </c>
      <c r="R14" s="45">
        <f t="shared" ref="R14:R17" si="2">+T14-S14</f>
        <v>181.86666666666667</v>
      </c>
      <c r="S14" s="45">
        <f t="shared" ref="S14:S17" si="3">+T14/6</f>
        <v>36.373333333333335</v>
      </c>
      <c r="T14" s="45">
        <f>ROUND(Q14*$T$10,2)</f>
        <v>218.24</v>
      </c>
      <c r="U14" s="40"/>
      <c r="V14" s="47"/>
    </row>
    <row r="15" spans="1:22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f>+ВИХ.дані!Q23</f>
        <v>55.899999999999991</v>
      </c>
      <c r="I15" s="43">
        <f>ROUND(H15*$I$10,2)</f>
        <v>13.98</v>
      </c>
      <c r="J15" s="44">
        <v>1</v>
      </c>
      <c r="K15" s="43">
        <f>(H15+I15)*J15</f>
        <v>69.88</v>
      </c>
      <c r="L15" s="43">
        <f>ROUND(K15*$L$10,2)</f>
        <v>15.37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183.04</v>
      </c>
      <c r="P15" s="45">
        <f t="shared" si="1"/>
        <v>7.65</v>
      </c>
      <c r="Q15" s="45">
        <f>SUM(O15+P15)</f>
        <v>190.69</v>
      </c>
      <c r="R15" s="45">
        <f t="shared" si="2"/>
        <v>190.69166666666666</v>
      </c>
      <c r="S15" s="45">
        <f t="shared" si="3"/>
        <v>38.138333333333335</v>
      </c>
      <c r="T15" s="45">
        <f>ROUND(Q15*$T$10,2)</f>
        <v>228.83</v>
      </c>
      <c r="U15" s="40"/>
      <c r="V15" s="47"/>
    </row>
    <row r="16" spans="1:22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f>+ВИХ.дані!R23</f>
        <v>61.684285714285707</v>
      </c>
      <c r="I16" s="43">
        <f>ROUND(H16*$I$10,2)</f>
        <v>15.42</v>
      </c>
      <c r="J16" s="44">
        <v>1</v>
      </c>
      <c r="K16" s="43">
        <f>(H16+I16)*J16</f>
        <v>77.104285714285709</v>
      </c>
      <c r="L16" s="43">
        <f>ROUND(K16*$L$10,2)</f>
        <v>16.96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191.85428571428571</v>
      </c>
      <c r="P16" s="45">
        <f t="shared" si="1"/>
        <v>7.65</v>
      </c>
      <c r="Q16" s="45">
        <f>SUM(O16+P16)</f>
        <v>199.50428571428571</v>
      </c>
      <c r="R16" s="45">
        <f t="shared" si="2"/>
        <v>199.50833333333333</v>
      </c>
      <c r="S16" s="45">
        <f t="shared" si="3"/>
        <v>39.901666666666664</v>
      </c>
      <c r="T16" s="45">
        <f>ROUND(Q16*$T$10,2)</f>
        <v>239.41</v>
      </c>
      <c r="U16" s="40"/>
      <c r="V16" s="47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f>+ВИХ.дані!S23</f>
        <v>69.394285714285715</v>
      </c>
      <c r="I17" s="43">
        <f>ROUND(H17*$I$10,2)</f>
        <v>17.350000000000001</v>
      </c>
      <c r="J17" s="44">
        <v>1</v>
      </c>
      <c r="K17" s="43">
        <f>(H17+I17)*J17</f>
        <v>86.744285714285724</v>
      </c>
      <c r="L17" s="43">
        <f>ROUND(K17*$L$10,2)</f>
        <v>19.079999999999998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203.6142857142857</v>
      </c>
      <c r="P17" s="45">
        <f t="shared" si="1"/>
        <v>7.65</v>
      </c>
      <c r="Q17" s="45">
        <f>SUM(O17+P17)</f>
        <v>211.26428571428571</v>
      </c>
      <c r="R17" s="45">
        <f t="shared" si="2"/>
        <v>211.26666666666668</v>
      </c>
      <c r="S17" s="45">
        <f t="shared" si="3"/>
        <v>42.253333333333337</v>
      </c>
      <c r="T17" s="45">
        <f>ROUND(Q17*$T$10,2)</f>
        <v>253.52</v>
      </c>
      <c r="U17" s="40"/>
      <c r="V17" s="47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71"/>
      <c r="W18" s="72"/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71"/>
      <c r="W19" s="72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71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>ROUND(($H$13+$H$14)/2,2)</f>
        <v>47.23</v>
      </c>
      <c r="I21" s="64">
        <f>ROUND(H21*$I$10,2)</f>
        <v>11.81</v>
      </c>
      <c r="J21" s="64">
        <f>ROUND(0.19*0.95,2)</f>
        <v>0.18</v>
      </c>
      <c r="K21" s="64">
        <f>ROUND((H21+I21)*J21,2)</f>
        <v>10.63</v>
      </c>
      <c r="L21" s="64">
        <f>(K21*$L$10)</f>
        <v>2.3386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30.569990000000001</v>
      </c>
      <c r="P21" s="45">
        <f>ROUND(J21*$P$10,2)</f>
        <v>1.38</v>
      </c>
      <c r="Q21" s="64">
        <f>SUM(O21+P21)</f>
        <v>31.94999</v>
      </c>
      <c r="R21" s="64">
        <f>+T21-S21</f>
        <v>31.950000000000003</v>
      </c>
      <c r="S21" s="64">
        <f>+T21/6</f>
        <v>6.3900000000000006</v>
      </c>
      <c r="T21" s="103">
        <f>ROUND(Q21*$T$10,2)</f>
        <v>38.340000000000003</v>
      </c>
      <c r="U21" s="95" t="s">
        <v>72</v>
      </c>
      <c r="V21" s="71"/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ref="H22:H26" si="4">ROUND(($H$13+$H$14)/2,2)</f>
        <v>47.23</v>
      </c>
      <c r="I22" s="64">
        <f t="shared" ref="I22:I34" si="5">ROUND(H22*$I$10,2)</f>
        <v>11.81</v>
      </c>
      <c r="J22" s="64">
        <f>ROUND(0.26*0.95,2)</f>
        <v>0.25</v>
      </c>
      <c r="K22" s="100">
        <f t="shared" ref="K22:K34" si="6">(H22+I22)*J22</f>
        <v>14.76</v>
      </c>
      <c r="L22" s="64">
        <f t="shared" ref="L22:L26" si="7">(K22*$L$10)</f>
        <v>3.2471999999999999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42.453575000000001</v>
      </c>
      <c r="P22" s="45">
        <f t="shared" ref="P22:P85" si="10">ROUND(J22*$P$10,2)</f>
        <v>1.91</v>
      </c>
      <c r="Q22" s="64">
        <f t="shared" ref="Q22:Q26" si="11">SUM(O22+P22)</f>
        <v>44.363574999999997</v>
      </c>
      <c r="R22" s="64">
        <f t="shared" ref="R22:R26" si="12">+T22-S22</f>
        <v>44.366666666666667</v>
      </c>
      <c r="S22" s="64">
        <f t="shared" ref="S22:S26" si="13">+T22/6</f>
        <v>8.8733333333333331</v>
      </c>
      <c r="T22" s="103">
        <f t="shared" ref="T22:T34" si="14">ROUND(Q22*$T$10,2)</f>
        <v>53.24</v>
      </c>
      <c r="U22" s="95" t="s">
        <v>72</v>
      </c>
      <c r="V22" s="71"/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47.23</v>
      </c>
      <c r="I23" s="64">
        <f t="shared" si="5"/>
        <v>11.81</v>
      </c>
      <c r="J23" s="64">
        <f>ROUND(0.42*0.95,2)</f>
        <v>0.4</v>
      </c>
      <c r="K23" s="100">
        <f t="shared" si="6"/>
        <v>23.616</v>
      </c>
      <c r="L23" s="64">
        <f t="shared" si="7"/>
        <v>5.1955200000000001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67.925719999999998</v>
      </c>
      <c r="P23" s="45">
        <f t="shared" si="10"/>
        <v>3.06</v>
      </c>
      <c r="Q23" s="64">
        <f t="shared" si="11"/>
        <v>70.985720000000001</v>
      </c>
      <c r="R23" s="64">
        <f t="shared" si="12"/>
        <v>70.991666666666674</v>
      </c>
      <c r="S23" s="64">
        <f t="shared" si="13"/>
        <v>14.198333333333336</v>
      </c>
      <c r="T23" s="103">
        <f>ROUND(Q23*$T$10,2)+0.01</f>
        <v>85.190000000000012</v>
      </c>
      <c r="U23" s="95" t="s">
        <v>72</v>
      </c>
      <c r="V23" s="71"/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47.23</v>
      </c>
      <c r="I24" s="64">
        <f t="shared" si="5"/>
        <v>11.81</v>
      </c>
      <c r="J24" s="64">
        <f>ROUND((0.42+0.19)*0.95,2)</f>
        <v>0.57999999999999996</v>
      </c>
      <c r="K24" s="100">
        <f t="shared" si="6"/>
        <v>34.243199999999995</v>
      </c>
      <c r="L24" s="64">
        <f t="shared" si="7"/>
        <v>7.5335039999999989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98.492293999999987</v>
      </c>
      <c r="P24" s="45">
        <f t="shared" si="10"/>
        <v>4.4400000000000004</v>
      </c>
      <c r="Q24" s="64">
        <f t="shared" si="11"/>
        <v>102.93229399999998</v>
      </c>
      <c r="R24" s="64">
        <f t="shared" si="12"/>
        <v>102.93333333333334</v>
      </c>
      <c r="S24" s="64">
        <f t="shared" si="13"/>
        <v>20.586666666666666</v>
      </c>
      <c r="T24" s="103">
        <f t="shared" si="14"/>
        <v>123.52</v>
      </c>
      <c r="U24" s="95" t="s">
        <v>546</v>
      </c>
      <c r="V24" s="71"/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47.23</v>
      </c>
      <c r="I25" s="64">
        <f t="shared" si="5"/>
        <v>11.81</v>
      </c>
      <c r="J25" s="64">
        <f>ROUND((0.42+0.26)*0.95,2)</f>
        <v>0.65</v>
      </c>
      <c r="K25" s="100">
        <f t="shared" si="6"/>
        <v>38.375999999999998</v>
      </c>
      <c r="L25" s="64">
        <f t="shared" si="7"/>
        <v>8.4427199999999996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110.379295</v>
      </c>
      <c r="P25" s="45">
        <f t="shared" si="10"/>
        <v>4.97</v>
      </c>
      <c r="Q25" s="64">
        <f t="shared" si="11"/>
        <v>115.349295</v>
      </c>
      <c r="R25" s="64">
        <f t="shared" si="12"/>
        <v>115.35833333333332</v>
      </c>
      <c r="S25" s="64">
        <f t="shared" si="13"/>
        <v>23.071666666666662</v>
      </c>
      <c r="T25" s="103">
        <f>ROUND(Q25*$T$10,2)+0.01</f>
        <v>138.42999999999998</v>
      </c>
      <c r="U25" s="95" t="s">
        <v>546</v>
      </c>
      <c r="V25" s="71"/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47.23</v>
      </c>
      <c r="I26" s="64">
        <f t="shared" si="5"/>
        <v>11.81</v>
      </c>
      <c r="J26" s="64">
        <f>ROUND((0.42+0.42)*0.95,2)</f>
        <v>0.8</v>
      </c>
      <c r="K26" s="100">
        <f t="shared" si="6"/>
        <v>47.231999999999999</v>
      </c>
      <c r="L26" s="64">
        <f t="shared" si="7"/>
        <v>10.39104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135.85144</v>
      </c>
      <c r="P26" s="45">
        <f t="shared" si="10"/>
        <v>6.12</v>
      </c>
      <c r="Q26" s="64">
        <f t="shared" si="11"/>
        <v>141.97144</v>
      </c>
      <c r="R26" s="64">
        <f t="shared" si="12"/>
        <v>141.97499999999999</v>
      </c>
      <c r="S26" s="64">
        <f t="shared" si="13"/>
        <v>28.395</v>
      </c>
      <c r="T26" s="103">
        <f t="shared" si="14"/>
        <v>170.37</v>
      </c>
      <c r="U26" s="95" t="s">
        <v>546</v>
      </c>
      <c r="V26" s="71"/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71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47.23</v>
      </c>
      <c r="I28" s="64">
        <f t="shared" si="5"/>
        <v>11.81</v>
      </c>
      <c r="J28" s="64">
        <f>ROUND((0.19*1.2)*0.95,2)</f>
        <v>0.22</v>
      </c>
      <c r="K28" s="100">
        <f t="shared" si="6"/>
        <v>12.988799999999999</v>
      </c>
      <c r="L28" s="64">
        <f t="shared" ref="L28:L34" si="16">(K28*$L$10)</f>
        <v>2.8575360000000001</v>
      </c>
      <c r="M28" s="64">
        <f>+((J28*(ВИХ.дані!$T$23*1.105))+(J28*8.7))</f>
        <v>20.65701</v>
      </c>
      <c r="N28" s="64">
        <f t="shared" ref="N28:N34" si="17">J28*$N$10</f>
        <v>0.85580000000000001</v>
      </c>
      <c r="O28" s="64">
        <f t="shared" ref="O28:O34" si="18">SUM(K28:N28)+F28</f>
        <v>37.359146000000003</v>
      </c>
      <c r="P28" s="45">
        <f t="shared" si="10"/>
        <v>1.68</v>
      </c>
      <c r="Q28" s="64">
        <f t="shared" ref="Q28:Q34" si="19">SUM(O28+P28)</f>
        <v>39.039146000000002</v>
      </c>
      <c r="R28" s="64">
        <f>+T28-S28</f>
        <v>39.041666666666671</v>
      </c>
      <c r="S28" s="64">
        <f>+T28/6</f>
        <v>7.8083333333333336</v>
      </c>
      <c r="T28" s="103">
        <f t="shared" si="14"/>
        <v>46.85</v>
      </c>
      <c r="U28" s="95" t="s">
        <v>547</v>
      </c>
      <c r="V28" s="71"/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47.23</v>
      </c>
      <c r="I29" s="64">
        <f t="shared" si="5"/>
        <v>11.81</v>
      </c>
      <c r="J29" s="64">
        <f>ROUND((0.26*1.2)*0.95,2)</f>
        <v>0.3</v>
      </c>
      <c r="K29" s="100">
        <f t="shared" si="6"/>
        <v>17.712</v>
      </c>
      <c r="L29" s="64">
        <f t="shared" si="16"/>
        <v>3.8966400000000001</v>
      </c>
      <c r="M29" s="64">
        <f>+((J29*(ВИХ.дані!$T$23*1.105))+(J29*8.7))</f>
        <v>28.168649999999996</v>
      </c>
      <c r="N29" s="64">
        <f t="shared" si="17"/>
        <v>1.167</v>
      </c>
      <c r="O29" s="64">
        <f t="shared" si="18"/>
        <v>50.944289999999995</v>
      </c>
      <c r="P29" s="45">
        <f t="shared" si="10"/>
        <v>2.2999999999999998</v>
      </c>
      <c r="Q29" s="64">
        <f t="shared" si="19"/>
        <v>53.244289999999992</v>
      </c>
      <c r="R29" s="64">
        <f t="shared" ref="R29:R34" si="20">+T29-S29</f>
        <v>53.241666666666667</v>
      </c>
      <c r="S29" s="64">
        <f t="shared" ref="S29:S34" si="21">+T29/6</f>
        <v>10.648333333333333</v>
      </c>
      <c r="T29" s="103">
        <f t="shared" si="14"/>
        <v>63.89</v>
      </c>
      <c r="U29" s="95" t="s">
        <v>547</v>
      </c>
      <c r="V29" s="71"/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47.23</v>
      </c>
      <c r="I30" s="64">
        <f t="shared" si="5"/>
        <v>11.81</v>
      </c>
      <c r="J30" s="64">
        <f>ROUND((0.42*1.2)*0.95,2)</f>
        <v>0.48</v>
      </c>
      <c r="K30" s="100">
        <f t="shared" si="6"/>
        <v>28.339199999999998</v>
      </c>
      <c r="L30" s="64">
        <f t="shared" si="16"/>
        <v>6.2346239999999993</v>
      </c>
      <c r="M30" s="64">
        <f>+((J30*(ВИХ.дані!$T$23*1.105))+(J30*8.7))</f>
        <v>45.069839999999999</v>
      </c>
      <c r="N30" s="64">
        <f t="shared" si="17"/>
        <v>1.8672</v>
      </c>
      <c r="O30" s="64">
        <f t="shared" si="18"/>
        <v>81.510863999999998</v>
      </c>
      <c r="P30" s="45">
        <f t="shared" si="10"/>
        <v>3.67</v>
      </c>
      <c r="Q30" s="64">
        <f t="shared" si="19"/>
        <v>85.180864</v>
      </c>
      <c r="R30" s="64">
        <f t="shared" si="20"/>
        <v>85.183333333333337</v>
      </c>
      <c r="S30" s="64">
        <f t="shared" si="21"/>
        <v>17.036666666666665</v>
      </c>
      <c r="T30" s="103">
        <f t="shared" si="14"/>
        <v>102.22</v>
      </c>
      <c r="U30" s="95" t="s">
        <v>547</v>
      </c>
      <c r="V30" s="71"/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47.23</v>
      </c>
      <c r="I31" s="64">
        <f t="shared" si="5"/>
        <v>11.81</v>
      </c>
      <c r="J31" s="64">
        <f>ROUND(((0.42+0.19)*1.2)*0.95,2)</f>
        <v>0.7</v>
      </c>
      <c r="K31" s="100">
        <f t="shared" si="6"/>
        <v>41.327999999999996</v>
      </c>
      <c r="L31" s="64">
        <f t="shared" si="16"/>
        <v>9.0921599999999998</v>
      </c>
      <c r="M31" s="64">
        <f>+((J31*(ВИХ.дані!$T$23*1.105))+(J31*8.7))</f>
        <v>65.726849999999999</v>
      </c>
      <c r="N31" s="64">
        <f t="shared" si="17"/>
        <v>2.7229999999999999</v>
      </c>
      <c r="O31" s="64">
        <f t="shared" si="18"/>
        <v>118.87000999999999</v>
      </c>
      <c r="P31" s="45">
        <f t="shared" si="10"/>
        <v>5.36</v>
      </c>
      <c r="Q31" s="64">
        <f t="shared" si="19"/>
        <v>124.23000999999999</v>
      </c>
      <c r="R31" s="64">
        <f t="shared" si="20"/>
        <v>124.22500000000002</v>
      </c>
      <c r="S31" s="64">
        <f t="shared" si="21"/>
        <v>24.845000000000002</v>
      </c>
      <c r="T31" s="103">
        <f>ROUND(Q31*$T$10,2)-0.01</f>
        <v>149.07000000000002</v>
      </c>
      <c r="U31" s="95" t="s">
        <v>548</v>
      </c>
      <c r="V31" s="71"/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47.23</v>
      </c>
      <c r="I32" s="64">
        <f t="shared" si="5"/>
        <v>11.81</v>
      </c>
      <c r="J32" s="64">
        <f>ROUND(((0.42+0.26)*1.2)*0.95,2)</f>
        <v>0.78</v>
      </c>
      <c r="K32" s="100">
        <f t="shared" si="6"/>
        <v>46.051200000000001</v>
      </c>
      <c r="L32" s="64">
        <f t="shared" si="16"/>
        <v>10.131264</v>
      </c>
      <c r="M32" s="64">
        <f>+((J32*(ВИХ.дані!$T$23*1.105))+(J32*8.7))</f>
        <v>73.238489999999999</v>
      </c>
      <c r="N32" s="64">
        <f t="shared" si="17"/>
        <v>3.0342000000000002</v>
      </c>
      <c r="O32" s="64">
        <f t="shared" si="18"/>
        <v>132.45515399999999</v>
      </c>
      <c r="P32" s="45">
        <f t="shared" si="10"/>
        <v>5.97</v>
      </c>
      <c r="Q32" s="64">
        <f t="shared" si="19"/>
        <v>138.42515399999999</v>
      </c>
      <c r="R32" s="64">
        <f t="shared" si="20"/>
        <v>138.42500000000001</v>
      </c>
      <c r="S32" s="64">
        <f t="shared" si="21"/>
        <v>27.685000000000002</v>
      </c>
      <c r="T32" s="103">
        <f t="shared" si="14"/>
        <v>166.11</v>
      </c>
      <c r="U32" s="95" t="s">
        <v>548</v>
      </c>
      <c r="V32" s="71"/>
    </row>
    <row r="33" spans="1:22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44">
        <f t="shared" si="15"/>
        <v>47.23</v>
      </c>
      <c r="I33" s="44">
        <f t="shared" si="5"/>
        <v>11.81</v>
      </c>
      <c r="J33" s="44">
        <f>ROUND(((0.42+0.42)*1.2)*0.95,2)</f>
        <v>0.96</v>
      </c>
      <c r="K33" s="43">
        <f t="shared" si="6"/>
        <v>56.678399999999996</v>
      </c>
      <c r="L33" s="44">
        <f t="shared" si="16"/>
        <v>12.469247999999999</v>
      </c>
      <c r="M33" s="44">
        <f>+((J33*(ВИХ.дані!$T$23*1.105))+(J33*8.7))</f>
        <v>90.139679999999998</v>
      </c>
      <c r="N33" s="44">
        <f t="shared" si="17"/>
        <v>3.7343999999999999</v>
      </c>
      <c r="O33" s="44">
        <f t="shared" si="18"/>
        <v>163.021728</v>
      </c>
      <c r="P33" s="45">
        <f t="shared" si="10"/>
        <v>7.34</v>
      </c>
      <c r="Q33" s="44">
        <f t="shared" si="19"/>
        <v>170.361728</v>
      </c>
      <c r="R33" s="44">
        <f t="shared" si="20"/>
        <v>170.36666666666667</v>
      </c>
      <c r="S33" s="44">
        <f t="shared" si="21"/>
        <v>34.073333333333331</v>
      </c>
      <c r="T33" s="65">
        <f>ROUND(Q33*$T$10,2)+0.01</f>
        <v>204.44</v>
      </c>
      <c r="U33" s="95" t="s">
        <v>548</v>
      </c>
      <c r="V33" s="71"/>
    </row>
    <row r="34" spans="1:22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47.23</v>
      </c>
      <c r="I34" s="64">
        <f t="shared" si="5"/>
        <v>11.81</v>
      </c>
      <c r="J34" s="64">
        <f>ROUND(0.064*0.95,2)</f>
        <v>0.06</v>
      </c>
      <c r="K34" s="100">
        <f t="shared" si="6"/>
        <v>3.5423999999999998</v>
      </c>
      <c r="L34" s="64">
        <f t="shared" si="16"/>
        <v>0.77932799999999991</v>
      </c>
      <c r="M34" s="64">
        <f>+((J34*(ВИХ.дані!$T$23*1.105))+(J34*8.7))</f>
        <v>5.6337299999999999</v>
      </c>
      <c r="N34" s="64">
        <f t="shared" si="17"/>
        <v>0.2334</v>
      </c>
      <c r="O34" s="64">
        <f t="shared" si="18"/>
        <v>10.188858</v>
      </c>
      <c r="P34" s="45">
        <f t="shared" si="10"/>
        <v>0.46</v>
      </c>
      <c r="Q34" s="64">
        <f t="shared" si="19"/>
        <v>10.648858000000001</v>
      </c>
      <c r="R34" s="64">
        <f t="shared" si="20"/>
        <v>10.649999999999999</v>
      </c>
      <c r="S34" s="64">
        <f t="shared" si="21"/>
        <v>2.13</v>
      </c>
      <c r="T34" s="103">
        <f t="shared" si="14"/>
        <v>12.78</v>
      </c>
      <c r="U34" s="95" t="s">
        <v>73</v>
      </c>
      <c r="V34" s="71"/>
    </row>
    <row r="35" spans="1:22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71"/>
    </row>
    <row r="36" spans="1:22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71"/>
    </row>
    <row r="37" spans="1:22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2">ROUND(($H$13+$H$14)/2,2)</f>
        <v>47.23</v>
      </c>
      <c r="I37" s="64">
        <f t="shared" ref="I37:I59" si="23">ROUND(H37*$I$10,2)</f>
        <v>11.81</v>
      </c>
      <c r="J37" s="64">
        <f>ROUND(0.11*0.95,2)</f>
        <v>0.1</v>
      </c>
      <c r="K37" s="100">
        <f t="shared" ref="K37:K42" si="24">(H37+I37)*J37</f>
        <v>5.9039999999999999</v>
      </c>
      <c r="L37" s="64">
        <f t="shared" ref="L37:L42" si="25">(K37*$L$10)</f>
        <v>1.29888</v>
      </c>
      <c r="M37" s="64">
        <f>+((J37*(ВИХ.дані!$T$23*1.105))+(J37*8.7))</f>
        <v>9.3895499999999998</v>
      </c>
      <c r="N37" s="64">
        <f t="shared" ref="N37:N42" si="26">J37*$N$10</f>
        <v>0.38900000000000001</v>
      </c>
      <c r="O37" s="64">
        <f>SUM(K37:N37)+F37</f>
        <v>16.98143</v>
      </c>
      <c r="P37" s="45">
        <f t="shared" si="10"/>
        <v>0.77</v>
      </c>
      <c r="Q37" s="64">
        <f>SUM(O37+P37)</f>
        <v>17.751429999999999</v>
      </c>
      <c r="R37" s="64">
        <f t="shared" ref="R37:R42" si="27">+T37-S37</f>
        <v>17.75</v>
      </c>
      <c r="S37" s="64">
        <f t="shared" ref="S37:S42" si="28">+T37/6</f>
        <v>3.5500000000000003</v>
      </c>
      <c r="T37" s="103">
        <f t="shared" ref="T37:T59" si="29">ROUND(Q37*$T$10,2)</f>
        <v>21.3</v>
      </c>
      <c r="U37" s="95" t="s">
        <v>74</v>
      </c>
      <c r="V37" s="71"/>
    </row>
    <row r="38" spans="1:22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2"/>
        <v>47.23</v>
      </c>
      <c r="I38" s="64">
        <f t="shared" si="23"/>
        <v>11.81</v>
      </c>
      <c r="J38" s="64">
        <f>ROUND(0.14*0.95,2)</f>
        <v>0.13</v>
      </c>
      <c r="K38" s="100">
        <f t="shared" si="24"/>
        <v>7.6752000000000002</v>
      </c>
      <c r="L38" s="64">
        <f t="shared" si="25"/>
        <v>1.688544</v>
      </c>
      <c r="M38" s="64">
        <f>+((J38*(ВИХ.дані!$T$23*1.105))+(J38*8.7))</f>
        <v>12.206415</v>
      </c>
      <c r="N38" s="64">
        <f t="shared" si="26"/>
        <v>0.50570000000000004</v>
      </c>
      <c r="O38" s="64">
        <f t="shared" ref="O38:O42" si="30">SUM(K38:N38)+F38</f>
        <v>22.075859000000001</v>
      </c>
      <c r="P38" s="45">
        <f t="shared" si="10"/>
        <v>0.99</v>
      </c>
      <c r="Q38" s="64">
        <f t="shared" ref="Q38:Q42" si="31">SUM(O38+P38)</f>
        <v>23.065859</v>
      </c>
      <c r="R38" s="64">
        <f t="shared" si="27"/>
        <v>23.075000000000003</v>
      </c>
      <c r="S38" s="64">
        <f t="shared" si="28"/>
        <v>4.6150000000000002</v>
      </c>
      <c r="T38" s="103">
        <f>ROUND(Q38*$T$10,2)+0.01</f>
        <v>27.69</v>
      </c>
      <c r="U38" s="95" t="s">
        <v>74</v>
      </c>
      <c r="V38" s="71"/>
    </row>
    <row r="39" spans="1:22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2"/>
        <v>47.23</v>
      </c>
      <c r="I39" s="64">
        <f t="shared" si="23"/>
        <v>11.81</v>
      </c>
      <c r="J39" s="64">
        <f>ROUND(0.2*0.95,2)</f>
        <v>0.19</v>
      </c>
      <c r="K39" s="100">
        <f t="shared" si="24"/>
        <v>11.217599999999999</v>
      </c>
      <c r="L39" s="64">
        <f t="shared" si="25"/>
        <v>2.4678719999999998</v>
      </c>
      <c r="M39" s="64">
        <f>+((J39*(ВИХ.дані!$T$23*1.105))+(J39*8.7))</f>
        <v>17.840145</v>
      </c>
      <c r="N39" s="64">
        <f t="shared" si="26"/>
        <v>0.73909999999999998</v>
      </c>
      <c r="O39" s="64">
        <f t="shared" si="30"/>
        <v>32.264716999999997</v>
      </c>
      <c r="P39" s="45">
        <f t="shared" si="10"/>
        <v>1.45</v>
      </c>
      <c r="Q39" s="64">
        <f t="shared" si="31"/>
        <v>33.714717</v>
      </c>
      <c r="R39" s="64">
        <f t="shared" si="27"/>
        <v>33.716666666666669</v>
      </c>
      <c r="S39" s="64">
        <f t="shared" si="28"/>
        <v>6.7433333333333332</v>
      </c>
      <c r="T39" s="103">
        <f t="shared" si="29"/>
        <v>40.46</v>
      </c>
      <c r="U39" s="95" t="s">
        <v>74</v>
      </c>
      <c r="V39" s="71"/>
    </row>
    <row r="40" spans="1:22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2"/>
        <v>47.23</v>
      </c>
      <c r="I40" s="64">
        <f t="shared" si="23"/>
        <v>11.81</v>
      </c>
      <c r="J40" s="64">
        <f>ROUND((0.2+0.11)*0.95,2)</f>
        <v>0.28999999999999998</v>
      </c>
      <c r="K40" s="100">
        <f t="shared" si="24"/>
        <v>17.121599999999997</v>
      </c>
      <c r="L40" s="64">
        <f t="shared" si="25"/>
        <v>3.7667519999999994</v>
      </c>
      <c r="M40" s="64">
        <f>+((J40*(ВИХ.дані!$T$23*1.105))+(J40*8.7))</f>
        <v>27.229694999999996</v>
      </c>
      <c r="N40" s="64">
        <f t="shared" si="26"/>
        <v>1.1280999999999999</v>
      </c>
      <c r="O40" s="64">
        <f t="shared" si="30"/>
        <v>49.246146999999993</v>
      </c>
      <c r="P40" s="45">
        <f t="shared" si="10"/>
        <v>2.2200000000000002</v>
      </c>
      <c r="Q40" s="64">
        <f t="shared" si="31"/>
        <v>51.466146999999992</v>
      </c>
      <c r="R40" s="64">
        <f t="shared" si="27"/>
        <v>51.466666666666669</v>
      </c>
      <c r="S40" s="64">
        <f t="shared" si="28"/>
        <v>10.293333333333333</v>
      </c>
      <c r="T40" s="103">
        <f t="shared" si="29"/>
        <v>61.76</v>
      </c>
      <c r="U40" s="95" t="s">
        <v>549</v>
      </c>
      <c r="V40" s="71"/>
    </row>
    <row r="41" spans="1:22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2"/>
        <v>47.23</v>
      </c>
      <c r="I41" s="64">
        <f t="shared" si="23"/>
        <v>11.81</v>
      </c>
      <c r="J41" s="64">
        <f>ROUND((0.2+0.14)*0.95,2)</f>
        <v>0.32</v>
      </c>
      <c r="K41" s="100">
        <f t="shared" si="24"/>
        <v>18.892800000000001</v>
      </c>
      <c r="L41" s="64">
        <f t="shared" si="25"/>
        <v>4.1564160000000001</v>
      </c>
      <c r="M41" s="64">
        <f>+((J41*(ВИХ.дані!$T$23*1.105))+(J41*8.7))</f>
        <v>30.046559999999999</v>
      </c>
      <c r="N41" s="64">
        <f t="shared" si="26"/>
        <v>1.2448000000000001</v>
      </c>
      <c r="O41" s="64">
        <f t="shared" si="30"/>
        <v>54.340575999999999</v>
      </c>
      <c r="P41" s="45">
        <f t="shared" si="10"/>
        <v>2.4500000000000002</v>
      </c>
      <c r="Q41" s="64">
        <f t="shared" si="31"/>
        <v>56.790576000000001</v>
      </c>
      <c r="R41" s="64">
        <f t="shared" si="27"/>
        <v>56.791666666666671</v>
      </c>
      <c r="S41" s="64">
        <f t="shared" si="28"/>
        <v>11.358333333333334</v>
      </c>
      <c r="T41" s="103">
        <f t="shared" si="29"/>
        <v>68.150000000000006</v>
      </c>
      <c r="U41" s="95" t="s">
        <v>549</v>
      </c>
      <c r="V41" s="71"/>
    </row>
    <row r="42" spans="1:22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2"/>
        <v>47.23</v>
      </c>
      <c r="I42" s="64">
        <f t="shared" si="23"/>
        <v>11.81</v>
      </c>
      <c r="J42" s="64">
        <f>ROUND((0.2+0.2)*0.95,2)</f>
        <v>0.38</v>
      </c>
      <c r="K42" s="100">
        <f t="shared" si="24"/>
        <v>22.435199999999998</v>
      </c>
      <c r="L42" s="64">
        <f t="shared" si="25"/>
        <v>4.9357439999999997</v>
      </c>
      <c r="M42" s="64">
        <f>+((J42*(ВИХ.дані!$T$23*1.105))+(J42*8.7))</f>
        <v>35.680289999999999</v>
      </c>
      <c r="N42" s="64">
        <f t="shared" si="26"/>
        <v>1.4782</v>
      </c>
      <c r="O42" s="64">
        <f t="shared" si="30"/>
        <v>64.529433999999995</v>
      </c>
      <c r="P42" s="45">
        <f t="shared" si="10"/>
        <v>2.91</v>
      </c>
      <c r="Q42" s="64">
        <f t="shared" si="31"/>
        <v>67.439433999999991</v>
      </c>
      <c r="R42" s="64">
        <f t="shared" si="27"/>
        <v>67.441666666666677</v>
      </c>
      <c r="S42" s="64">
        <f t="shared" si="28"/>
        <v>13.488333333333335</v>
      </c>
      <c r="T42" s="103">
        <f t="shared" si="29"/>
        <v>80.930000000000007</v>
      </c>
      <c r="U42" s="95" t="s">
        <v>549</v>
      </c>
      <c r="V42" s="71"/>
    </row>
    <row r="43" spans="1:22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4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71"/>
    </row>
    <row r="44" spans="1:22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5" si="32">ROUND(($H$13+$H$14)/2,2)</f>
        <v>47.23</v>
      </c>
      <c r="I44" s="64">
        <f t="shared" si="23"/>
        <v>11.81</v>
      </c>
      <c r="J44" s="64">
        <f>ROUND(0.03*0.95,2)</f>
        <v>0.03</v>
      </c>
      <c r="K44" s="100">
        <f t="shared" ref="K44:K52" si="33">(H44+I44)*J44</f>
        <v>1.7711999999999999</v>
      </c>
      <c r="L44" s="64">
        <f t="shared" ref="L44:L52" si="34">(K44*$L$10)</f>
        <v>0.38966399999999995</v>
      </c>
      <c r="M44" s="64">
        <f>+((J44*(ВИХ.дані!$T$23*1.105))+(J44*8.7))</f>
        <v>2.816865</v>
      </c>
      <c r="N44" s="64">
        <f t="shared" ref="N44:N52" si="35">J44*$N$10</f>
        <v>0.1167</v>
      </c>
      <c r="O44" s="64">
        <f t="shared" ref="O44:O52" si="36">SUM(K44:N44)+F44</f>
        <v>5.0944289999999999</v>
      </c>
      <c r="P44" s="45">
        <f t="shared" si="10"/>
        <v>0.23</v>
      </c>
      <c r="Q44" s="64">
        <f t="shared" ref="Q44:Q52" si="37">SUM(O44+P44)</f>
        <v>5.3244290000000003</v>
      </c>
      <c r="R44" s="64">
        <f>+T44-S44</f>
        <v>5.3249999999999993</v>
      </c>
      <c r="S44" s="64">
        <f>+T44/6</f>
        <v>1.0649999999999999</v>
      </c>
      <c r="T44" s="103">
        <f t="shared" si="29"/>
        <v>6.39</v>
      </c>
      <c r="U44" s="95" t="s">
        <v>74</v>
      </c>
      <c r="V44" s="71"/>
    </row>
    <row r="45" spans="1:22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2"/>
        <v>47.23</v>
      </c>
      <c r="I45" s="64">
        <f t="shared" si="23"/>
        <v>11.81</v>
      </c>
      <c r="J45" s="64">
        <f>ROUND(0.05*0.95,2)</f>
        <v>0.05</v>
      </c>
      <c r="K45" s="100">
        <f t="shared" si="33"/>
        <v>2.952</v>
      </c>
      <c r="L45" s="64">
        <f t="shared" si="34"/>
        <v>0.64944000000000002</v>
      </c>
      <c r="M45" s="64">
        <f>+((J45*(ВИХ.дані!$T$23*1.105))+(J45*8.7))</f>
        <v>4.6947749999999999</v>
      </c>
      <c r="N45" s="64">
        <f t="shared" si="35"/>
        <v>0.19450000000000001</v>
      </c>
      <c r="O45" s="64">
        <f t="shared" si="36"/>
        <v>8.4907149999999998</v>
      </c>
      <c r="P45" s="45">
        <f t="shared" si="10"/>
        <v>0.38</v>
      </c>
      <c r="Q45" s="64">
        <f t="shared" si="37"/>
        <v>8.8707150000000006</v>
      </c>
      <c r="R45" s="64">
        <f>+T45-S45</f>
        <v>8.875</v>
      </c>
      <c r="S45" s="64">
        <f>+T45/6</f>
        <v>1.7750000000000001</v>
      </c>
      <c r="T45" s="103">
        <f>ROUND(Q45*$T$10,2)+0.01</f>
        <v>10.65</v>
      </c>
      <c r="U45" s="95" t="s">
        <v>74</v>
      </c>
      <c r="V45" s="71"/>
    </row>
    <row r="46" spans="1:22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>ROUND(($H$13+$H$14)/2,2)</f>
        <v>47.23</v>
      </c>
      <c r="I46" s="64">
        <f t="shared" si="23"/>
        <v>11.81</v>
      </c>
      <c r="J46" s="64">
        <f>ROUND(0.07*0.95,2)</f>
        <v>7.0000000000000007E-2</v>
      </c>
      <c r="K46" s="100">
        <f t="shared" si="33"/>
        <v>4.1328000000000005</v>
      </c>
      <c r="L46" s="64">
        <f t="shared" si="34"/>
        <v>0.90921600000000014</v>
      </c>
      <c r="M46" s="64">
        <f>+((J46*(ВИХ.дані!$T$23*1.105))+(J46*8.7))</f>
        <v>6.5726849999999999</v>
      </c>
      <c r="N46" s="64">
        <f t="shared" si="35"/>
        <v>0.27230000000000004</v>
      </c>
      <c r="O46" s="64">
        <f t="shared" si="36"/>
        <v>11.887001</v>
      </c>
      <c r="P46" s="45">
        <f t="shared" si="10"/>
        <v>0.54</v>
      </c>
      <c r="Q46" s="64">
        <f t="shared" si="37"/>
        <v>12.427001000000001</v>
      </c>
      <c r="R46" s="64">
        <f t="shared" ref="R46:R52" si="38">+T46-S46</f>
        <v>12.425000000000001</v>
      </c>
      <c r="S46" s="64">
        <f t="shared" ref="S46:S52" si="39">+T46/6</f>
        <v>2.4849999999999999</v>
      </c>
      <c r="T46" s="103">
        <f t="shared" si="29"/>
        <v>14.91</v>
      </c>
      <c r="U46" s="95" t="s">
        <v>74</v>
      </c>
      <c r="V46" s="71"/>
    </row>
    <row r="47" spans="1:22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ROUND((($H$15+$H$14)/2),2)</f>
        <v>53.01</v>
      </c>
      <c r="I47" s="64">
        <f t="shared" si="23"/>
        <v>13.25</v>
      </c>
      <c r="J47" s="64">
        <f>ROUND(2*0.95,2)</f>
        <v>1.9</v>
      </c>
      <c r="K47" s="100">
        <f t="shared" si="33"/>
        <v>125.89399999999998</v>
      </c>
      <c r="L47" s="64">
        <f t="shared" si="34"/>
        <v>27.696679999999994</v>
      </c>
      <c r="M47" s="64">
        <f>+((J47*(ВИХ.дані!$T$23*1.105))+(J47*8.7))</f>
        <v>178.40144999999998</v>
      </c>
      <c r="N47" s="64">
        <f t="shared" si="35"/>
        <v>7.391</v>
      </c>
      <c r="O47" s="64">
        <f t="shared" si="36"/>
        <v>339.38312999999999</v>
      </c>
      <c r="P47" s="45">
        <f t="shared" si="10"/>
        <v>14.54</v>
      </c>
      <c r="Q47" s="64">
        <f t="shared" si="37"/>
        <v>353.92313000000001</v>
      </c>
      <c r="R47" s="64">
        <f t="shared" si="38"/>
        <v>353.92499999999995</v>
      </c>
      <c r="S47" s="64">
        <f t="shared" si="39"/>
        <v>70.784999999999997</v>
      </c>
      <c r="T47" s="103">
        <f t="shared" si="29"/>
        <v>424.71</v>
      </c>
      <c r="U47" s="95" t="s">
        <v>75</v>
      </c>
      <c r="V47" s="71"/>
    </row>
    <row r="48" spans="1:22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ROUND((($H$15+$H$14)/2),2)</f>
        <v>53.01</v>
      </c>
      <c r="I48" s="64">
        <f t="shared" si="23"/>
        <v>13.25</v>
      </c>
      <c r="J48" s="64">
        <f>ROUND((2*1.2)*0.95,2)</f>
        <v>2.2799999999999998</v>
      </c>
      <c r="K48" s="100">
        <f t="shared" si="33"/>
        <v>151.07279999999997</v>
      </c>
      <c r="L48" s="64">
        <f t="shared" si="34"/>
        <v>33.236015999999992</v>
      </c>
      <c r="M48" s="64">
        <f>+((J48*(ВИХ.дані!$T$23*1.105))+(J48*8.7))</f>
        <v>214.08173999999997</v>
      </c>
      <c r="N48" s="64">
        <f t="shared" si="35"/>
        <v>8.8691999999999993</v>
      </c>
      <c r="O48" s="64">
        <f t="shared" si="36"/>
        <v>407.25975599999992</v>
      </c>
      <c r="P48" s="45">
        <f t="shared" si="10"/>
        <v>17.440000000000001</v>
      </c>
      <c r="Q48" s="64">
        <f t="shared" si="37"/>
        <v>424.69975599999992</v>
      </c>
      <c r="R48" s="64">
        <f t="shared" si="38"/>
        <v>424.70833333333331</v>
      </c>
      <c r="S48" s="64">
        <f t="shared" si="39"/>
        <v>84.941666666666663</v>
      </c>
      <c r="T48" s="103">
        <f>ROUND(Q48*$T$10,2)+0.01</f>
        <v>509.65</v>
      </c>
      <c r="U48" s="95" t="s">
        <v>550</v>
      </c>
      <c r="V48" s="71"/>
    </row>
    <row r="49" spans="1:22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0">ROUND(($H$13+$H$14)/2,2)</f>
        <v>47.23</v>
      </c>
      <c r="I49" s="64">
        <f t="shared" si="23"/>
        <v>11.81</v>
      </c>
      <c r="J49" s="64">
        <f>ROUND(0.05*0.95,2)</f>
        <v>0.05</v>
      </c>
      <c r="K49" s="100">
        <f t="shared" si="33"/>
        <v>2.952</v>
      </c>
      <c r="L49" s="64">
        <f t="shared" si="34"/>
        <v>0.64944000000000002</v>
      </c>
      <c r="M49" s="64">
        <f>+((J49*(ВИХ.дані!$T$23*1.105))+(J49*8.7))</f>
        <v>4.6947749999999999</v>
      </c>
      <c r="N49" s="64">
        <f t="shared" si="35"/>
        <v>0.19450000000000001</v>
      </c>
      <c r="O49" s="64">
        <f t="shared" si="36"/>
        <v>8.4907149999999998</v>
      </c>
      <c r="P49" s="45">
        <f t="shared" si="10"/>
        <v>0.38</v>
      </c>
      <c r="Q49" s="64">
        <f t="shared" si="37"/>
        <v>8.8707150000000006</v>
      </c>
      <c r="R49" s="64">
        <f t="shared" si="38"/>
        <v>8.875</v>
      </c>
      <c r="S49" s="64">
        <f t="shared" si="39"/>
        <v>1.7750000000000001</v>
      </c>
      <c r="T49" s="103">
        <f>ROUND(Q49*$T$10,2)+0.01</f>
        <v>10.65</v>
      </c>
      <c r="U49" s="95" t="s">
        <v>76</v>
      </c>
      <c r="V49" s="71"/>
    </row>
    <row r="50" spans="1:22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0"/>
        <v>47.23</v>
      </c>
      <c r="I50" s="64">
        <f t="shared" si="23"/>
        <v>11.81</v>
      </c>
      <c r="J50" s="64">
        <f>ROUND((0.05*0.8)*0.95,2)</f>
        <v>0.04</v>
      </c>
      <c r="K50" s="100">
        <f t="shared" si="33"/>
        <v>2.3616000000000001</v>
      </c>
      <c r="L50" s="64">
        <f t="shared" si="34"/>
        <v>0.51955200000000001</v>
      </c>
      <c r="M50" s="64">
        <f>+((J50*(ВИХ.дані!$T$23*1.105))+(J50*8.7))</f>
        <v>3.7558199999999999</v>
      </c>
      <c r="N50" s="64">
        <f t="shared" si="35"/>
        <v>0.15560000000000002</v>
      </c>
      <c r="O50" s="64">
        <f t="shared" si="36"/>
        <v>6.7925719999999998</v>
      </c>
      <c r="P50" s="45">
        <f t="shared" si="10"/>
        <v>0.31</v>
      </c>
      <c r="Q50" s="64">
        <f t="shared" si="37"/>
        <v>7.1025719999999994</v>
      </c>
      <c r="R50" s="64">
        <f t="shared" si="38"/>
        <v>7.1</v>
      </c>
      <c r="S50" s="64">
        <f t="shared" si="39"/>
        <v>1.42</v>
      </c>
      <c r="T50" s="103">
        <f t="shared" si="29"/>
        <v>8.52</v>
      </c>
      <c r="U50" s="95" t="s">
        <v>551</v>
      </c>
      <c r="V50" s="71"/>
    </row>
    <row r="51" spans="1:22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0"/>
        <v>47.23</v>
      </c>
      <c r="I51" s="64">
        <f t="shared" si="23"/>
        <v>11.81</v>
      </c>
      <c r="J51" s="64">
        <f>ROUND((0.05*1.2)*0.95,2)</f>
        <v>0.06</v>
      </c>
      <c r="K51" s="100">
        <f t="shared" si="33"/>
        <v>3.5423999999999998</v>
      </c>
      <c r="L51" s="64">
        <f t="shared" si="34"/>
        <v>0.77932799999999991</v>
      </c>
      <c r="M51" s="64">
        <f>+((J51*(ВИХ.дані!$T$23*1.105))+(J51*8.7))</f>
        <v>5.6337299999999999</v>
      </c>
      <c r="N51" s="64">
        <f t="shared" si="35"/>
        <v>0.2334</v>
      </c>
      <c r="O51" s="64">
        <f t="shared" si="36"/>
        <v>10.188858</v>
      </c>
      <c r="P51" s="45">
        <f t="shared" si="10"/>
        <v>0.46</v>
      </c>
      <c r="Q51" s="64">
        <f t="shared" si="37"/>
        <v>10.648858000000001</v>
      </c>
      <c r="R51" s="64">
        <f t="shared" si="38"/>
        <v>10.649999999999999</v>
      </c>
      <c r="S51" s="64">
        <f t="shared" si="39"/>
        <v>2.13</v>
      </c>
      <c r="T51" s="103">
        <f t="shared" si="29"/>
        <v>12.78</v>
      </c>
      <c r="U51" s="95" t="s">
        <v>552</v>
      </c>
      <c r="V51" s="71"/>
    </row>
    <row r="52" spans="1:22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0"/>
        <v>47.23</v>
      </c>
      <c r="I52" s="64">
        <f t="shared" si="23"/>
        <v>11.81</v>
      </c>
      <c r="J52" s="64">
        <f>ROUND(0.05*0.95,2)</f>
        <v>0.05</v>
      </c>
      <c r="K52" s="100">
        <f t="shared" si="33"/>
        <v>2.952</v>
      </c>
      <c r="L52" s="64">
        <f t="shared" si="34"/>
        <v>0.64944000000000002</v>
      </c>
      <c r="M52" s="64">
        <f>+((J52*(ВИХ.дані!$T$23*1.105))+(J52*8.7))</f>
        <v>4.6947749999999999</v>
      </c>
      <c r="N52" s="64">
        <f t="shared" si="35"/>
        <v>0.19450000000000001</v>
      </c>
      <c r="O52" s="64">
        <f t="shared" si="36"/>
        <v>8.4907149999999998</v>
      </c>
      <c r="P52" s="45">
        <f t="shared" si="10"/>
        <v>0.38</v>
      </c>
      <c r="Q52" s="64">
        <f t="shared" si="37"/>
        <v>8.8707150000000006</v>
      </c>
      <c r="R52" s="64">
        <f t="shared" si="38"/>
        <v>8.875</v>
      </c>
      <c r="S52" s="64">
        <f t="shared" si="39"/>
        <v>1.7750000000000001</v>
      </c>
      <c r="T52" s="103">
        <f>ROUND(Q52*$T$10,2)+0.01</f>
        <v>10.65</v>
      </c>
      <c r="U52" s="95" t="s">
        <v>77</v>
      </c>
      <c r="V52" s="71"/>
    </row>
    <row r="53" spans="1:22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71"/>
    </row>
    <row r="54" spans="1:22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" si="41">($H$13+$H$14)/2</f>
        <v>47.22571428571429</v>
      </c>
      <c r="I54" s="64">
        <f t="shared" si="23"/>
        <v>11.81</v>
      </c>
      <c r="J54" s="64">
        <f>ROUND(0.26*0.95,2)</f>
        <v>0.25</v>
      </c>
      <c r="K54" s="100">
        <f t="shared" ref="K54:K59" si="42">(H54+I54)*J54</f>
        <v>14.758928571428573</v>
      </c>
      <c r="L54" s="64">
        <f t="shared" ref="L54:L59" si="43">(K54*$L$10)</f>
        <v>3.2469642857142862</v>
      </c>
      <c r="M54" s="64">
        <f>+((J54*(ВИХ.дані!$T$23*1.105))+(J54*8.7))</f>
        <v>23.473875</v>
      </c>
      <c r="N54" s="64">
        <f t="shared" ref="N54:N59" si="44">J54*$N$10</f>
        <v>0.97250000000000003</v>
      </c>
      <c r="O54" s="64">
        <f t="shared" ref="O54:O59" si="45">SUM(K54:N54)+F54</f>
        <v>42.452267857142857</v>
      </c>
      <c r="P54" s="45">
        <f t="shared" si="10"/>
        <v>1.91</v>
      </c>
      <c r="Q54" s="64">
        <f t="shared" ref="Q54:Q59" si="46">SUM(O54+P54)</f>
        <v>44.362267857142854</v>
      </c>
      <c r="R54" s="64">
        <f t="shared" ref="R54:R59" si="47">+T54-S54</f>
        <v>44.36666666666666</v>
      </c>
      <c r="S54" s="64">
        <f t="shared" ref="S54:S59" si="48">+T54/6</f>
        <v>8.8733333333333331</v>
      </c>
      <c r="T54" s="103">
        <f>ROUND(Q54*$T$10,2)+0.01</f>
        <v>53.239999999999995</v>
      </c>
      <c r="U54" s="95" t="s">
        <v>553</v>
      </c>
      <c r="V54" s="71"/>
    </row>
    <row r="55" spans="1:22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ref="H55:H59" si="49">ROUND(($H$13+$H$14)/2,2)</f>
        <v>47.23</v>
      </c>
      <c r="I55" s="64">
        <f t="shared" si="23"/>
        <v>11.81</v>
      </c>
      <c r="J55" s="64">
        <f>ROUND(0.05*0.95,2)</f>
        <v>0.05</v>
      </c>
      <c r="K55" s="100">
        <f t="shared" si="42"/>
        <v>2.952</v>
      </c>
      <c r="L55" s="64">
        <f t="shared" si="43"/>
        <v>0.64944000000000002</v>
      </c>
      <c r="M55" s="64">
        <f>+((J55*(ВИХ.дані!$T$23*1.105))+(J55*8.7))</f>
        <v>4.6947749999999999</v>
      </c>
      <c r="N55" s="64">
        <f t="shared" si="44"/>
        <v>0.19450000000000001</v>
      </c>
      <c r="O55" s="64">
        <f t="shared" si="45"/>
        <v>8.4907149999999998</v>
      </c>
      <c r="P55" s="45">
        <f t="shared" si="10"/>
        <v>0.38</v>
      </c>
      <c r="Q55" s="64">
        <f t="shared" si="46"/>
        <v>8.8707150000000006</v>
      </c>
      <c r="R55" s="64">
        <f t="shared" si="47"/>
        <v>8.875</v>
      </c>
      <c r="S55" s="64">
        <f t="shared" si="48"/>
        <v>1.7750000000000001</v>
      </c>
      <c r="T55" s="103">
        <f>ROUND(Q55*$T$10,2)+0.01</f>
        <v>10.65</v>
      </c>
      <c r="U55" s="95" t="s">
        <v>553</v>
      </c>
      <c r="V55" s="71"/>
    </row>
    <row r="56" spans="1:22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9"/>
        <v>47.23</v>
      </c>
      <c r="I56" s="64">
        <f t="shared" si="23"/>
        <v>11.81</v>
      </c>
      <c r="J56" s="64">
        <f>ROUND(0.08*0.95,2)</f>
        <v>0.08</v>
      </c>
      <c r="K56" s="100">
        <f t="shared" si="42"/>
        <v>4.7232000000000003</v>
      </c>
      <c r="L56" s="64">
        <f t="shared" si="43"/>
        <v>1.039104</v>
      </c>
      <c r="M56" s="64">
        <f>+((J56*(ВИХ.дані!$T$23*1.105))+(J56*8.7))</f>
        <v>7.5116399999999999</v>
      </c>
      <c r="N56" s="64">
        <f t="shared" si="44"/>
        <v>0.31120000000000003</v>
      </c>
      <c r="O56" s="64">
        <f t="shared" si="45"/>
        <v>13.585144</v>
      </c>
      <c r="P56" s="45">
        <f t="shared" si="10"/>
        <v>0.61</v>
      </c>
      <c r="Q56" s="64">
        <f t="shared" si="46"/>
        <v>14.195143999999999</v>
      </c>
      <c r="R56" s="64">
        <f t="shared" si="47"/>
        <v>14.200000000000003</v>
      </c>
      <c r="S56" s="64">
        <f t="shared" si="48"/>
        <v>2.8400000000000003</v>
      </c>
      <c r="T56" s="103">
        <f>ROUND(Q56*$T$10,2)+0.01</f>
        <v>17.040000000000003</v>
      </c>
      <c r="U56" s="95" t="s">
        <v>554</v>
      </c>
      <c r="V56" s="71"/>
    </row>
    <row r="57" spans="1:22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9"/>
        <v>47.23</v>
      </c>
      <c r="I57" s="64">
        <f t="shared" si="23"/>
        <v>11.81</v>
      </c>
      <c r="J57" s="64">
        <f>ROUND((0.08*1.2)*0.95,2)</f>
        <v>0.09</v>
      </c>
      <c r="K57" s="100">
        <f t="shared" si="42"/>
        <v>5.3136000000000001</v>
      </c>
      <c r="L57" s="64">
        <f t="shared" si="43"/>
        <v>1.168992</v>
      </c>
      <c r="M57" s="64">
        <f>+((J57*(ВИХ.дані!$T$23*1.105))+(J57*8.7))</f>
        <v>8.4505949999999999</v>
      </c>
      <c r="N57" s="64">
        <f t="shared" si="44"/>
        <v>0.35010000000000002</v>
      </c>
      <c r="O57" s="64">
        <f t="shared" si="45"/>
        <v>15.283287</v>
      </c>
      <c r="P57" s="45">
        <f t="shared" si="10"/>
        <v>0.69</v>
      </c>
      <c r="Q57" s="64">
        <f t="shared" si="46"/>
        <v>15.973286999999999</v>
      </c>
      <c r="R57" s="64">
        <f t="shared" si="47"/>
        <v>15.975000000000001</v>
      </c>
      <c r="S57" s="64">
        <f t="shared" si="48"/>
        <v>3.1950000000000003</v>
      </c>
      <c r="T57" s="103">
        <f t="shared" si="29"/>
        <v>19.170000000000002</v>
      </c>
      <c r="U57" s="95" t="s">
        <v>555</v>
      </c>
      <c r="V57" s="71"/>
    </row>
    <row r="58" spans="1:22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9"/>
        <v>47.23</v>
      </c>
      <c r="I58" s="64">
        <f t="shared" si="23"/>
        <v>11.81</v>
      </c>
      <c r="J58" s="64">
        <f>ROUND(0.06*0.95,2)</f>
        <v>0.06</v>
      </c>
      <c r="K58" s="100">
        <f t="shared" si="42"/>
        <v>3.5423999999999998</v>
      </c>
      <c r="L58" s="64">
        <f t="shared" si="43"/>
        <v>0.77932799999999991</v>
      </c>
      <c r="M58" s="64">
        <f>+((J58*(ВИХ.дані!$T$23*1.105))+(J58*8.7))</f>
        <v>5.6337299999999999</v>
      </c>
      <c r="N58" s="64">
        <f t="shared" si="44"/>
        <v>0.2334</v>
      </c>
      <c r="O58" s="64">
        <f t="shared" si="45"/>
        <v>10.188858</v>
      </c>
      <c r="P58" s="45">
        <f t="shared" si="10"/>
        <v>0.46</v>
      </c>
      <c r="Q58" s="64">
        <f t="shared" si="46"/>
        <v>10.648858000000001</v>
      </c>
      <c r="R58" s="64">
        <f t="shared" si="47"/>
        <v>10.649999999999999</v>
      </c>
      <c r="S58" s="64">
        <f t="shared" si="48"/>
        <v>2.13</v>
      </c>
      <c r="T58" s="103">
        <f t="shared" si="29"/>
        <v>12.78</v>
      </c>
      <c r="U58" s="95" t="s">
        <v>556</v>
      </c>
      <c r="V58" s="71"/>
    </row>
    <row r="59" spans="1:22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9"/>
        <v>47.23</v>
      </c>
      <c r="I59" s="64">
        <f t="shared" si="23"/>
        <v>11.81</v>
      </c>
      <c r="J59" s="64">
        <f>ROUND((0.06*1.2)*0.95,2)</f>
        <v>7.0000000000000007E-2</v>
      </c>
      <c r="K59" s="100">
        <f t="shared" si="42"/>
        <v>4.1328000000000005</v>
      </c>
      <c r="L59" s="64">
        <f t="shared" si="43"/>
        <v>0.90921600000000014</v>
      </c>
      <c r="M59" s="64">
        <f>+((J59*(ВИХ.дані!$T$23*1.105))+(J59*8.7))</f>
        <v>6.5726849999999999</v>
      </c>
      <c r="N59" s="64">
        <f t="shared" si="44"/>
        <v>0.27230000000000004</v>
      </c>
      <c r="O59" s="64">
        <f t="shared" si="45"/>
        <v>11.887001</v>
      </c>
      <c r="P59" s="45">
        <f t="shared" si="10"/>
        <v>0.54</v>
      </c>
      <c r="Q59" s="64">
        <f t="shared" si="46"/>
        <v>12.427001000000001</v>
      </c>
      <c r="R59" s="64">
        <f t="shared" si="47"/>
        <v>12.425000000000001</v>
      </c>
      <c r="S59" s="64">
        <f t="shared" si="48"/>
        <v>2.4849999999999999</v>
      </c>
      <c r="T59" s="103">
        <f t="shared" si="29"/>
        <v>14.91</v>
      </c>
      <c r="U59" s="95" t="s">
        <v>557</v>
      </c>
      <c r="V59" s="71"/>
    </row>
    <row r="60" spans="1:22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71"/>
    </row>
    <row r="61" spans="1:22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71"/>
    </row>
    <row r="62" spans="1:22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47.23</v>
      </c>
      <c r="I62" s="64">
        <f>ROUND(H62*$I$10,2)</f>
        <v>11.81</v>
      </c>
      <c r="J62" s="64">
        <f>ROUND(0.53*0.95,2)</f>
        <v>0.5</v>
      </c>
      <c r="K62" s="100">
        <f t="shared" ref="K62:K64" si="51">(H62+I62)*J62</f>
        <v>29.52</v>
      </c>
      <c r="L62" s="64">
        <f t="shared" ref="L62:L64" si="52">(K62*$L$10)</f>
        <v>6.4943999999999997</v>
      </c>
      <c r="M62" s="64">
        <f>+((J62*(ВИХ.дані!$T$23*1.105))+(J62*8.7))</f>
        <v>46.947749999999999</v>
      </c>
      <c r="N62" s="64">
        <f t="shared" ref="N62:N64" si="53">J62*$N$10</f>
        <v>1.9450000000000001</v>
      </c>
      <c r="O62" s="64">
        <f>SUM(K62:N62)+F62</f>
        <v>84.907150000000001</v>
      </c>
      <c r="P62" s="45">
        <f t="shared" si="10"/>
        <v>3.83</v>
      </c>
      <c r="Q62" s="64">
        <f>SUM(O62+P62)</f>
        <v>88.73715</v>
      </c>
      <c r="R62" s="64">
        <f t="shared" ref="R62:R64" si="54">+T62-S62</f>
        <v>88.733333333333334</v>
      </c>
      <c r="S62" s="64">
        <f t="shared" ref="S62:S64" si="55">+T62/6</f>
        <v>17.746666666666666</v>
      </c>
      <c r="T62" s="103">
        <f>ROUND(Q62*$T$10,2)</f>
        <v>106.48</v>
      </c>
      <c r="U62" s="95" t="s">
        <v>558</v>
      </c>
      <c r="V62" s="71"/>
    </row>
    <row r="63" spans="1:22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47.23</v>
      </c>
      <c r="I63" s="64">
        <f>ROUND(H63*$I$10,2)</f>
        <v>11.81</v>
      </c>
      <c r="J63" s="64">
        <f>ROUND(0.3*0.95,2)</f>
        <v>0.28999999999999998</v>
      </c>
      <c r="K63" s="100">
        <f t="shared" si="51"/>
        <v>17.121599999999997</v>
      </c>
      <c r="L63" s="64">
        <f t="shared" si="52"/>
        <v>3.7667519999999994</v>
      </c>
      <c r="M63" s="64">
        <f>+((J63*(ВИХ.дані!$T$23*1.105))+(J63*8.7))</f>
        <v>27.229694999999996</v>
      </c>
      <c r="N63" s="64">
        <f t="shared" si="53"/>
        <v>1.1280999999999999</v>
      </c>
      <c r="O63" s="64">
        <f>SUM(K63:N63)+F63</f>
        <v>49.246146999999993</v>
      </c>
      <c r="P63" s="45">
        <f t="shared" si="10"/>
        <v>2.2200000000000002</v>
      </c>
      <c r="Q63" s="64">
        <f>SUM(O63+P63)</f>
        <v>51.466146999999992</v>
      </c>
      <c r="R63" s="64">
        <f t="shared" si="54"/>
        <v>51.466666666666669</v>
      </c>
      <c r="S63" s="64">
        <f t="shared" si="55"/>
        <v>10.293333333333333</v>
      </c>
      <c r="T63" s="103">
        <f>ROUND(Q63*$T$10,2)</f>
        <v>61.76</v>
      </c>
      <c r="U63" s="95" t="s">
        <v>558</v>
      </c>
      <c r="V63" s="71"/>
    </row>
    <row r="64" spans="1:22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47.23</v>
      </c>
      <c r="I64" s="64">
        <f>ROUND(H64*$I$10,2)</f>
        <v>11.81</v>
      </c>
      <c r="J64" s="64">
        <f>ROUND(0.09*0.95,2)</f>
        <v>0.09</v>
      </c>
      <c r="K64" s="100">
        <f t="shared" si="51"/>
        <v>5.3136000000000001</v>
      </c>
      <c r="L64" s="64">
        <f t="shared" si="52"/>
        <v>1.168992</v>
      </c>
      <c r="M64" s="64">
        <f>+((J64*(ВИХ.дані!$T$23*1.105))+(J64*8.7))</f>
        <v>8.4505949999999999</v>
      </c>
      <c r="N64" s="64">
        <f t="shared" si="53"/>
        <v>0.35010000000000002</v>
      </c>
      <c r="O64" s="64">
        <f>SUM(K64:N64)+F64</f>
        <v>15.283287</v>
      </c>
      <c r="P64" s="45">
        <f t="shared" si="10"/>
        <v>0.69</v>
      </c>
      <c r="Q64" s="64">
        <f>SUM(O64+P64)</f>
        <v>15.973286999999999</v>
      </c>
      <c r="R64" s="64">
        <f t="shared" si="54"/>
        <v>15.975000000000001</v>
      </c>
      <c r="S64" s="64">
        <f t="shared" si="55"/>
        <v>3.1950000000000003</v>
      </c>
      <c r="T64" s="103">
        <f>ROUND(Q64*$T$10,2)</f>
        <v>19.170000000000002</v>
      </c>
      <c r="U64" s="95" t="s">
        <v>558</v>
      </c>
      <c r="V64" s="71"/>
    </row>
    <row r="65" spans="1:22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71"/>
    </row>
    <row r="66" spans="1:22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71"/>
    </row>
    <row r="67" spans="1:22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6">ROUND(($H$13+$H$14)/2,2)</f>
        <v>47.23</v>
      </c>
      <c r="I67" s="64">
        <f t="shared" ref="I67:I93" si="57">ROUND(H67*$I$10,2)</f>
        <v>11.81</v>
      </c>
      <c r="J67" s="64">
        <f>ROUND((0.53*1.2)*0.95,2)</f>
        <v>0.6</v>
      </c>
      <c r="K67" s="100">
        <f t="shared" ref="K67:K69" si="58">(H67+I67)*J67</f>
        <v>35.423999999999999</v>
      </c>
      <c r="L67" s="64">
        <f t="shared" ref="L67:L69" si="59">(K67*$L$10)</f>
        <v>7.7932800000000002</v>
      </c>
      <c r="M67" s="64">
        <f>+((J67*(ВИХ.дані!$T$23*1.105))+(J67*8.7))</f>
        <v>56.337299999999992</v>
      </c>
      <c r="N67" s="64">
        <f t="shared" ref="N67:N69" si="60">J67*$N$10</f>
        <v>2.3340000000000001</v>
      </c>
      <c r="O67" s="64">
        <f>SUM(K67:N67)+F67</f>
        <v>101.88857999999999</v>
      </c>
      <c r="P67" s="45">
        <f t="shared" si="10"/>
        <v>4.59</v>
      </c>
      <c r="Q67" s="64">
        <f>SUM(O67+P67)</f>
        <v>106.47857999999999</v>
      </c>
      <c r="R67" s="64">
        <f t="shared" ref="R67:R69" si="61">+T67-S67</f>
        <v>106.48333333333333</v>
      </c>
      <c r="S67" s="64">
        <f t="shared" ref="S67:S69" si="62">+T67/6</f>
        <v>21.296666666666667</v>
      </c>
      <c r="T67" s="103">
        <f>ROUND(Q67*$T$10,2)+0.01</f>
        <v>127.78</v>
      </c>
      <c r="U67" s="95" t="s">
        <v>559</v>
      </c>
      <c r="V67" s="71"/>
    </row>
    <row r="68" spans="1:22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6"/>
        <v>47.23</v>
      </c>
      <c r="I68" s="64">
        <f t="shared" si="57"/>
        <v>11.81</v>
      </c>
      <c r="J68" s="64">
        <f>ROUND((0.3*1.2)*0.95,2)</f>
        <v>0.34</v>
      </c>
      <c r="K68" s="100">
        <f t="shared" si="58"/>
        <v>20.073600000000003</v>
      </c>
      <c r="L68" s="64">
        <f t="shared" si="59"/>
        <v>4.4161920000000006</v>
      </c>
      <c r="M68" s="64">
        <f>+((J68*(ВИХ.дані!$T$23*1.105))+(J68*8.7))</f>
        <v>31.924469999999999</v>
      </c>
      <c r="N68" s="64">
        <f t="shared" si="60"/>
        <v>1.3226000000000002</v>
      </c>
      <c r="O68" s="64">
        <f>SUM(K68:N68)+F68</f>
        <v>57.736862000000002</v>
      </c>
      <c r="P68" s="45">
        <f t="shared" si="10"/>
        <v>2.6</v>
      </c>
      <c r="Q68" s="64">
        <f>SUM(O68+P68)</f>
        <v>60.336862000000004</v>
      </c>
      <c r="R68" s="64">
        <f t="shared" si="61"/>
        <v>60.341666666666676</v>
      </c>
      <c r="S68" s="64">
        <f t="shared" si="62"/>
        <v>12.068333333333335</v>
      </c>
      <c r="T68" s="103">
        <f>ROUND(Q68*$T$10,2)+0.01</f>
        <v>72.410000000000011</v>
      </c>
      <c r="U68" s="95" t="s">
        <v>559</v>
      </c>
      <c r="V68" s="71"/>
    </row>
    <row r="69" spans="1:22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6"/>
        <v>47.23</v>
      </c>
      <c r="I69" s="64">
        <f t="shared" si="57"/>
        <v>11.81</v>
      </c>
      <c r="J69" s="64">
        <f>ROUND((0.09*1.2)*0.95,2)</f>
        <v>0.1</v>
      </c>
      <c r="K69" s="100">
        <f t="shared" si="58"/>
        <v>5.9039999999999999</v>
      </c>
      <c r="L69" s="64">
        <f t="shared" si="59"/>
        <v>1.29888</v>
      </c>
      <c r="M69" s="64">
        <f>+((J69*(ВИХ.дані!$T$23*1.105))+(J69*8.7))</f>
        <v>9.3895499999999998</v>
      </c>
      <c r="N69" s="64">
        <f t="shared" si="60"/>
        <v>0.38900000000000001</v>
      </c>
      <c r="O69" s="64">
        <f>SUM(K69:N69)+F69</f>
        <v>16.98143</v>
      </c>
      <c r="P69" s="45">
        <f t="shared" si="10"/>
        <v>0.77</v>
      </c>
      <c r="Q69" s="64">
        <f>SUM(O69+P69)</f>
        <v>17.751429999999999</v>
      </c>
      <c r="R69" s="64">
        <f t="shared" si="61"/>
        <v>17.75</v>
      </c>
      <c r="S69" s="64">
        <f t="shared" si="62"/>
        <v>3.5500000000000003</v>
      </c>
      <c r="T69" s="103">
        <f t="shared" ref="T69:T92" si="63">ROUND(Q69*$T$10,2)</f>
        <v>21.3</v>
      </c>
      <c r="U69" s="95" t="s">
        <v>559</v>
      </c>
      <c r="V69" s="71"/>
    </row>
    <row r="70" spans="1:22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71"/>
    </row>
    <row r="71" spans="1:22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71"/>
    </row>
    <row r="72" spans="1:22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50.117142857142859</v>
      </c>
      <c r="I72" s="64">
        <f t="shared" si="57"/>
        <v>12.53</v>
      </c>
      <c r="J72" s="64">
        <f>ROUND(0.5*0.95,2)</f>
        <v>0.48</v>
      </c>
      <c r="K72" s="100">
        <f t="shared" ref="K72:K73" si="64">(H72+I72)*J72</f>
        <v>30.070628571428571</v>
      </c>
      <c r="L72" s="64">
        <f t="shared" ref="L72:L73" si="65">(K72*$L$10)</f>
        <v>6.6155382857142859</v>
      </c>
      <c r="M72" s="64">
        <f>+((J72*(ВИХ.дані!$T$23*1.105))+(J72*8.7))</f>
        <v>45.069839999999999</v>
      </c>
      <c r="N72" s="64">
        <f t="shared" ref="N72:N73" si="66">J72*$N$10</f>
        <v>1.8672</v>
      </c>
      <c r="O72" s="64">
        <f>SUM(K72:N72)+F72</f>
        <v>83.623206857142861</v>
      </c>
      <c r="P72" s="45">
        <f t="shared" si="10"/>
        <v>3.67</v>
      </c>
      <c r="Q72" s="64">
        <f>SUM(O72+P72)</f>
        <v>87.293206857142863</v>
      </c>
      <c r="R72" s="64">
        <f t="shared" ref="R72:R73" si="67">+T72-S72</f>
        <v>87.300000000000011</v>
      </c>
      <c r="S72" s="64">
        <f t="shared" ref="S72:S73" si="68">+T72/6</f>
        <v>17.46</v>
      </c>
      <c r="T72" s="103">
        <f>ROUND(Q72*$T$10,2)+0.01</f>
        <v>104.76</v>
      </c>
      <c r="U72" s="95" t="s">
        <v>560</v>
      </c>
      <c r="V72" s="71"/>
    </row>
    <row r="73" spans="1:22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50.117142857142859</v>
      </c>
      <c r="I73" s="64">
        <f t="shared" si="57"/>
        <v>12.53</v>
      </c>
      <c r="J73" s="64">
        <f>ROUND(1.4*0.95,2)</f>
        <v>1.33</v>
      </c>
      <c r="K73" s="100">
        <f t="shared" si="64"/>
        <v>83.320700000000002</v>
      </c>
      <c r="L73" s="64">
        <f t="shared" si="65"/>
        <v>18.330553999999999</v>
      </c>
      <c r="M73" s="64">
        <f>+((J73*(ВИХ.дані!$T$23*1.105))+(J73*8.7))</f>
        <v>124.881015</v>
      </c>
      <c r="N73" s="64">
        <f t="shared" si="66"/>
        <v>5.1737000000000002</v>
      </c>
      <c r="O73" s="64">
        <f>SUM(K73:N73)+F73</f>
        <v>231.70596899999998</v>
      </c>
      <c r="P73" s="45">
        <f t="shared" si="10"/>
        <v>10.17</v>
      </c>
      <c r="Q73" s="64">
        <f>SUM(O73+P73)</f>
        <v>241.87596899999997</v>
      </c>
      <c r="R73" s="64">
        <f t="shared" si="67"/>
        <v>241.88333333333333</v>
      </c>
      <c r="S73" s="64">
        <f t="shared" si="68"/>
        <v>48.376666666666665</v>
      </c>
      <c r="T73" s="103">
        <f>ROUND(Q73*$T$10,2)+0.01</f>
        <v>290.26</v>
      </c>
      <c r="U73" s="95" t="s">
        <v>560</v>
      </c>
      <c r="V73" s="71"/>
    </row>
    <row r="74" spans="1:22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71"/>
    </row>
    <row r="75" spans="1:22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50.117142857142859</v>
      </c>
      <c r="I75" s="64">
        <f t="shared" si="57"/>
        <v>12.53</v>
      </c>
      <c r="J75" s="64">
        <f>ROUND(0.5*0.95,2)</f>
        <v>0.48</v>
      </c>
      <c r="K75" s="100">
        <f t="shared" ref="K75:K76" si="69">(H75+I75)*J75</f>
        <v>30.070628571428571</v>
      </c>
      <c r="L75" s="64">
        <f t="shared" ref="L75:L76" si="70">(K75*$L$10)</f>
        <v>6.6155382857142859</v>
      </c>
      <c r="M75" s="64">
        <f>+((J75*(ВИХ.дані!$T$23*1.105))+(J75*8.7))</f>
        <v>45.069839999999999</v>
      </c>
      <c r="N75" s="64">
        <f t="shared" ref="N75:N76" si="71">J75*$N$10</f>
        <v>1.8672</v>
      </c>
      <c r="O75" s="64">
        <f>SUM(K75:N75)+F75</f>
        <v>83.623206857142861</v>
      </c>
      <c r="P75" s="45">
        <f t="shared" si="10"/>
        <v>3.67</v>
      </c>
      <c r="Q75" s="64">
        <f>SUM(O75+P75)</f>
        <v>87.293206857142863</v>
      </c>
      <c r="R75" s="64">
        <f t="shared" ref="R75:R76" si="72">+T75-S75</f>
        <v>87.300000000000011</v>
      </c>
      <c r="S75" s="64">
        <f t="shared" ref="S75:S76" si="73">+T75/6</f>
        <v>17.46</v>
      </c>
      <c r="T75" s="103">
        <f>ROUND(Q75*$T$10,2)+0.01</f>
        <v>104.76</v>
      </c>
      <c r="U75" s="95" t="s">
        <v>560</v>
      </c>
      <c r="V75" s="71"/>
    </row>
    <row r="76" spans="1:22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50.117142857142859</v>
      </c>
      <c r="I76" s="64">
        <f t="shared" si="57"/>
        <v>12.53</v>
      </c>
      <c r="J76" s="64">
        <f>ROUND(1.6*0.95,2)</f>
        <v>1.52</v>
      </c>
      <c r="K76" s="100">
        <f t="shared" si="69"/>
        <v>95.223657142857149</v>
      </c>
      <c r="L76" s="64">
        <f t="shared" si="70"/>
        <v>20.949204571428574</v>
      </c>
      <c r="M76" s="64">
        <f>+((J76*(ВИХ.дані!$T$23*1.105))+(J76*8.7))</f>
        <v>142.72116</v>
      </c>
      <c r="N76" s="64">
        <f t="shared" si="71"/>
        <v>5.9127999999999998</v>
      </c>
      <c r="O76" s="64">
        <f>SUM(K76:N76)+F76</f>
        <v>264.80682171428572</v>
      </c>
      <c r="P76" s="45">
        <f t="shared" si="10"/>
        <v>11.63</v>
      </c>
      <c r="Q76" s="64">
        <f>SUM(O76+P76)</f>
        <v>276.43682171428571</v>
      </c>
      <c r="R76" s="64">
        <f t="shared" si="72"/>
        <v>276.44166666666666</v>
      </c>
      <c r="S76" s="64">
        <f t="shared" si="73"/>
        <v>55.288333333333334</v>
      </c>
      <c r="T76" s="103">
        <f>ROUND(Q76*$T$10,2)+0.01</f>
        <v>331.73</v>
      </c>
      <c r="U76" s="95" t="s">
        <v>560</v>
      </c>
      <c r="V76" s="71"/>
    </row>
    <row r="77" spans="1:22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4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71"/>
    </row>
    <row r="78" spans="1:22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50.117142857142859</v>
      </c>
      <c r="I78" s="64">
        <f t="shared" si="57"/>
        <v>12.53</v>
      </c>
      <c r="J78" s="64">
        <f>ROUND(1.38*0.95,2)</f>
        <v>1.31</v>
      </c>
      <c r="K78" s="100">
        <f t="shared" ref="K78:K81" si="74">(H78+I78)*J78</f>
        <v>82.067757142857147</v>
      </c>
      <c r="L78" s="64">
        <f t="shared" ref="L78:L81" si="75">(K78*$L$10)</f>
        <v>18.054906571428571</v>
      </c>
      <c r="M78" s="64">
        <f>+((J78*(ВИХ.дані!$T$23*1.105))+(J78*8.7))</f>
        <v>123.00310500000001</v>
      </c>
      <c r="N78" s="64">
        <f t="shared" ref="N78:N81" si="76">J78*$N$10</f>
        <v>5.0959000000000003</v>
      </c>
      <c r="O78" s="64">
        <f>SUM(K78:N78)+F78</f>
        <v>228.22166871428573</v>
      </c>
      <c r="P78" s="45">
        <f t="shared" si="10"/>
        <v>10.02</v>
      </c>
      <c r="Q78" s="64">
        <f>SUM(O78+P78)</f>
        <v>238.24166871428574</v>
      </c>
      <c r="R78" s="64">
        <f t="shared" ref="R78:R81" si="77">+T78-S78</f>
        <v>238.24999999999997</v>
      </c>
      <c r="S78" s="64">
        <f t="shared" ref="S78:S81" si="78">+T78/6</f>
        <v>47.65</v>
      </c>
      <c r="T78" s="103">
        <f>ROUND(Q78*$T$10,2)+0.01</f>
        <v>285.89999999999998</v>
      </c>
      <c r="U78" s="95" t="s">
        <v>560</v>
      </c>
      <c r="V78" s="71"/>
    </row>
    <row r="79" spans="1:22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50.117142857142859</v>
      </c>
      <c r="I79" s="64">
        <f t="shared" si="57"/>
        <v>12.53</v>
      </c>
      <c r="J79" s="64">
        <f>ROUND(1.68*0.95,2)</f>
        <v>1.6</v>
      </c>
      <c r="K79" s="100">
        <f t="shared" si="74"/>
        <v>100.23542857142859</v>
      </c>
      <c r="L79" s="64">
        <f t="shared" si="75"/>
        <v>22.051794285714291</v>
      </c>
      <c r="M79" s="64">
        <f>+((J79*(ВИХ.дані!$T$23*1.105))+(J79*8.7))</f>
        <v>150.2328</v>
      </c>
      <c r="N79" s="64">
        <f t="shared" si="76"/>
        <v>6.2240000000000002</v>
      </c>
      <c r="O79" s="64">
        <f>SUM(K79:N79)+F79</f>
        <v>278.74402285714285</v>
      </c>
      <c r="P79" s="45">
        <f t="shared" si="10"/>
        <v>12.24</v>
      </c>
      <c r="Q79" s="64">
        <f>SUM(O79+P79)</f>
        <v>290.98402285714286</v>
      </c>
      <c r="R79" s="64">
        <f t="shared" si="77"/>
        <v>290.99166666666667</v>
      </c>
      <c r="S79" s="64">
        <f t="shared" si="78"/>
        <v>58.198333333333331</v>
      </c>
      <c r="T79" s="103">
        <f>ROUND(Q79*$T$10,2)+0.01</f>
        <v>349.19</v>
      </c>
      <c r="U79" s="95" t="s">
        <v>560</v>
      </c>
      <c r="V79" s="71"/>
    </row>
    <row r="80" spans="1:22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50.117142857142859</v>
      </c>
      <c r="I80" s="64">
        <f t="shared" si="57"/>
        <v>12.53</v>
      </c>
      <c r="J80" s="64">
        <f>ROUND(1.91*0.95,2)</f>
        <v>1.81</v>
      </c>
      <c r="K80" s="100">
        <f t="shared" si="74"/>
        <v>113.39132857142857</v>
      </c>
      <c r="L80" s="64">
        <f t="shared" si="75"/>
        <v>24.946092285714286</v>
      </c>
      <c r="M80" s="64">
        <f>+((J80*(ВИХ.дані!$T$23*1.105))+(J80*8.7))</f>
        <v>169.95085499999999</v>
      </c>
      <c r="N80" s="64">
        <f t="shared" si="76"/>
        <v>7.0409000000000006</v>
      </c>
      <c r="O80" s="64">
        <f>SUM(K80:N80)+F80</f>
        <v>315.32917585714284</v>
      </c>
      <c r="P80" s="45">
        <f t="shared" si="10"/>
        <v>13.85</v>
      </c>
      <c r="Q80" s="64">
        <f>SUM(O80+P80)</f>
        <v>329.17917585714287</v>
      </c>
      <c r="R80" s="64">
        <f t="shared" si="77"/>
        <v>329.18333333333334</v>
      </c>
      <c r="S80" s="64">
        <f t="shared" si="78"/>
        <v>65.836666666666659</v>
      </c>
      <c r="T80" s="103">
        <f t="shared" si="63"/>
        <v>395.02</v>
      </c>
      <c r="U80" s="95" t="s">
        <v>560</v>
      </c>
      <c r="V80" s="71"/>
    </row>
    <row r="81" spans="1:22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50.117142857142859</v>
      </c>
      <c r="I81" s="64">
        <f t="shared" si="57"/>
        <v>12.53</v>
      </c>
      <c r="J81" s="64">
        <f>ROUND(2.2*0.95,2)</f>
        <v>2.09</v>
      </c>
      <c r="K81" s="100">
        <f t="shared" si="74"/>
        <v>130.93252857142858</v>
      </c>
      <c r="L81" s="64">
        <f t="shared" si="75"/>
        <v>28.805156285714286</v>
      </c>
      <c r="M81" s="64">
        <f>+((J81*(ВИХ.дані!$T$23*1.105))+(J81*8.7))</f>
        <v>196.24159499999996</v>
      </c>
      <c r="N81" s="64">
        <f t="shared" si="76"/>
        <v>8.1301000000000005</v>
      </c>
      <c r="O81" s="64">
        <f>SUM(K81:N81)+F81</f>
        <v>364.10937985714287</v>
      </c>
      <c r="P81" s="45">
        <f t="shared" si="10"/>
        <v>15.99</v>
      </c>
      <c r="Q81" s="64">
        <f>SUM(O81+P81)</f>
        <v>380.09937985714288</v>
      </c>
      <c r="R81" s="64">
        <f t="shared" si="77"/>
        <v>380.10833333333335</v>
      </c>
      <c r="S81" s="64">
        <f t="shared" si="78"/>
        <v>76.021666666666661</v>
      </c>
      <c r="T81" s="103">
        <f>ROUND(Q81*$T$10,2)+0.01</f>
        <v>456.13</v>
      </c>
      <c r="U81" s="95" t="s">
        <v>560</v>
      </c>
      <c r="V81" s="71"/>
    </row>
    <row r="82" spans="1:22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71"/>
    </row>
    <row r="83" spans="1:22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50.117142857142859</v>
      </c>
      <c r="I83" s="64">
        <f t="shared" si="57"/>
        <v>12.53</v>
      </c>
      <c r="J83" s="64">
        <f>ROUND(0.57*0.95,2)</f>
        <v>0.54</v>
      </c>
      <c r="K83" s="100">
        <f t="shared" ref="K83:K85" si="79">(H83+I83)*J83</f>
        <v>33.829457142857144</v>
      </c>
      <c r="L83" s="64">
        <f t="shared" ref="L83:L85" si="80">(K83*$L$10)</f>
        <v>7.4424805714285718</v>
      </c>
      <c r="M83" s="64">
        <f>+((J83*(ВИХ.дані!$T$23*1.105))+(J83*8.7))</f>
        <v>50.703569999999999</v>
      </c>
      <c r="N83" s="64">
        <f t="shared" ref="N83:N85" si="81">J83*$N$10</f>
        <v>2.1006</v>
      </c>
      <c r="O83" s="64">
        <f>SUM(K83:N83)+F83</f>
        <v>94.076107714285712</v>
      </c>
      <c r="P83" s="45">
        <f t="shared" si="10"/>
        <v>4.13</v>
      </c>
      <c r="Q83" s="64">
        <f>SUM(O83+P83)</f>
        <v>98.206107714285707</v>
      </c>
      <c r="R83" s="64">
        <f t="shared" ref="R83:R85" si="82">+T83-S83</f>
        <v>98.208333333333329</v>
      </c>
      <c r="S83" s="64">
        <f t="shared" ref="S83:S85" si="83">+T83/6</f>
        <v>19.641666666666666</v>
      </c>
      <c r="T83" s="103">
        <f t="shared" si="63"/>
        <v>117.85</v>
      </c>
      <c r="U83" s="95" t="s">
        <v>560</v>
      </c>
      <c r="V83" s="71"/>
    </row>
    <row r="84" spans="1:22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50.117142857142859</v>
      </c>
      <c r="I84" s="64">
        <f t="shared" si="57"/>
        <v>12.53</v>
      </c>
      <c r="J84" s="64">
        <f>ROUND(0.62*0.95,2)</f>
        <v>0.59</v>
      </c>
      <c r="K84" s="100">
        <f t="shared" si="79"/>
        <v>36.961814285714283</v>
      </c>
      <c r="L84" s="64">
        <f t="shared" si="80"/>
        <v>8.1315991428571426</v>
      </c>
      <c r="M84" s="64">
        <f>+((J84*(ВИХ.дані!$T$23*1.105))+(J84*8.7))</f>
        <v>55.398344999999992</v>
      </c>
      <c r="N84" s="64">
        <f t="shared" si="81"/>
        <v>2.2951000000000001</v>
      </c>
      <c r="O84" s="64">
        <f>SUM(K84:N84)+F84</f>
        <v>102.78685842857142</v>
      </c>
      <c r="P84" s="45">
        <f t="shared" si="10"/>
        <v>4.51</v>
      </c>
      <c r="Q84" s="64">
        <f>SUM(O84+P84)</f>
        <v>107.29685842857143</v>
      </c>
      <c r="R84" s="64">
        <f t="shared" si="82"/>
        <v>107.3</v>
      </c>
      <c r="S84" s="64">
        <f t="shared" si="83"/>
        <v>21.459999999999997</v>
      </c>
      <c r="T84" s="103">
        <f t="shared" si="63"/>
        <v>128.76</v>
      </c>
      <c r="U84" s="95" t="s">
        <v>560</v>
      </c>
      <c r="V84" s="71"/>
    </row>
    <row r="85" spans="1:22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50.117142857142859</v>
      </c>
      <c r="I85" s="64">
        <f t="shared" si="57"/>
        <v>12.53</v>
      </c>
      <c r="J85" s="64">
        <f>ROUND(0.83*0.95,2)</f>
        <v>0.79</v>
      </c>
      <c r="K85" s="100">
        <f t="shared" si="79"/>
        <v>49.491242857142865</v>
      </c>
      <c r="L85" s="64">
        <f t="shared" si="80"/>
        <v>10.888073428571431</v>
      </c>
      <c r="M85" s="64">
        <f>+((J85*(ВИХ.дані!$T$23*1.105))+(J85*8.7))</f>
        <v>74.177445000000006</v>
      </c>
      <c r="N85" s="64">
        <f t="shared" si="81"/>
        <v>3.0731000000000002</v>
      </c>
      <c r="O85" s="64">
        <f>SUM(K85:N85)+F85</f>
        <v>137.6298612857143</v>
      </c>
      <c r="P85" s="45">
        <f t="shared" si="10"/>
        <v>6.04</v>
      </c>
      <c r="Q85" s="64">
        <f>SUM(O85+P85)</f>
        <v>143.66986128571429</v>
      </c>
      <c r="R85" s="64">
        <f t="shared" si="82"/>
        <v>143.67500000000001</v>
      </c>
      <c r="S85" s="64">
        <f t="shared" si="83"/>
        <v>28.734999999999999</v>
      </c>
      <c r="T85" s="103">
        <f>ROUND(Q85*$T$10,2)+0.01</f>
        <v>172.41</v>
      </c>
      <c r="U85" s="95" t="s">
        <v>560</v>
      </c>
      <c r="V85" s="71"/>
    </row>
    <row r="86" spans="1:22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71"/>
    </row>
    <row r="87" spans="1:22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50.117142857142859</v>
      </c>
      <c r="I87" s="64">
        <f t="shared" si="57"/>
        <v>12.53</v>
      </c>
      <c r="J87" s="44">
        <f>ROUND((0.25*1.2)*0.95,2)</f>
        <v>0.28999999999999998</v>
      </c>
      <c r="K87" s="100">
        <f t="shared" ref="K87" si="84">(H87+I87)*J87</f>
        <v>18.167671428571428</v>
      </c>
      <c r="L87" s="64">
        <f>(K87*$L$10)</f>
        <v>3.9968877142857142</v>
      </c>
      <c r="M87" s="64">
        <f>+((J87*(ВИХ.дані!$T$23*1.105))+(J87*8.7))</f>
        <v>27.229694999999996</v>
      </c>
      <c r="N87" s="64">
        <f t="shared" ref="N87" si="85">J87*$N$10</f>
        <v>1.1280999999999999</v>
      </c>
      <c r="O87" s="64">
        <f>SUM(K87:N87)+F87</f>
        <v>50.522354142857139</v>
      </c>
      <c r="P87" s="45">
        <f t="shared" ref="P87:P149" si="86">ROUND(J87*$P$10,2)</f>
        <v>2.2200000000000002</v>
      </c>
      <c r="Q87" s="64">
        <f>SUM(O87+P87)</f>
        <v>52.742354142857138</v>
      </c>
      <c r="R87" s="64">
        <f>+T87-S87</f>
        <v>52.741666666666667</v>
      </c>
      <c r="S87" s="64">
        <f>+T87/6</f>
        <v>10.548333333333334</v>
      </c>
      <c r="T87" s="103">
        <f t="shared" si="63"/>
        <v>63.29</v>
      </c>
      <c r="U87" s="95" t="s">
        <v>561</v>
      </c>
      <c r="V87" s="71"/>
    </row>
    <row r="88" spans="1:22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71"/>
    </row>
    <row r="89" spans="1:22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50.117142857142859</v>
      </c>
      <c r="I89" s="64">
        <f t="shared" si="57"/>
        <v>12.53</v>
      </c>
      <c r="J89" s="64">
        <f>ROUND((0.5*1.2)*0.95,2)</f>
        <v>0.56999999999999995</v>
      </c>
      <c r="K89" s="100">
        <f t="shared" ref="K89:K90" si="87">(H89+I89)*J89</f>
        <v>35.708871428571427</v>
      </c>
      <c r="L89" s="64">
        <f t="shared" ref="L89:L90" si="88">(K89*$L$10)</f>
        <v>7.8559517142857143</v>
      </c>
      <c r="M89" s="64">
        <f>+((J89*(ВИХ.дані!$T$23*1.105))+(J89*8.7))</f>
        <v>53.520434999999992</v>
      </c>
      <c r="N89" s="64">
        <f t="shared" ref="N89:N90" si="89">J89*$N$10</f>
        <v>2.2172999999999998</v>
      </c>
      <c r="O89" s="64">
        <f>SUM(K89:N89)+F89</f>
        <v>99.302558142857123</v>
      </c>
      <c r="P89" s="45">
        <f t="shared" si="86"/>
        <v>4.3600000000000003</v>
      </c>
      <c r="Q89" s="64">
        <f>SUM(O89+P89)</f>
        <v>103.66255814285712</v>
      </c>
      <c r="R89" s="64">
        <f t="shared" ref="R89:R90" si="90">+T89-S89</f>
        <v>103.66666666666667</v>
      </c>
      <c r="S89" s="64">
        <f t="shared" ref="S89:S90" si="91">+T89/6</f>
        <v>20.733333333333334</v>
      </c>
      <c r="T89" s="103">
        <f t="shared" si="63"/>
        <v>124.4</v>
      </c>
      <c r="U89" s="95" t="s">
        <v>561</v>
      </c>
      <c r="V89" s="71"/>
    </row>
    <row r="90" spans="1:22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50.117142857142859</v>
      </c>
      <c r="I90" s="64">
        <f t="shared" si="57"/>
        <v>12.53</v>
      </c>
      <c r="J90" s="64">
        <f>ROUND((1.4*1.2)*0.95,2)</f>
        <v>1.6</v>
      </c>
      <c r="K90" s="100">
        <f t="shared" si="87"/>
        <v>100.23542857142859</v>
      </c>
      <c r="L90" s="64">
        <f t="shared" si="88"/>
        <v>22.051794285714291</v>
      </c>
      <c r="M90" s="64">
        <f>+((J90*(ВИХ.дані!$T$23*1.105))+(J90*8.7))</f>
        <v>150.2328</v>
      </c>
      <c r="N90" s="64">
        <f t="shared" si="89"/>
        <v>6.2240000000000002</v>
      </c>
      <c r="O90" s="64">
        <f>SUM(K90:N90)+F90</f>
        <v>278.74402285714285</v>
      </c>
      <c r="P90" s="45">
        <f t="shared" si="86"/>
        <v>12.24</v>
      </c>
      <c r="Q90" s="64">
        <f>SUM(O90+P90)</f>
        <v>290.98402285714286</v>
      </c>
      <c r="R90" s="64">
        <f t="shared" si="90"/>
        <v>290.99166666666667</v>
      </c>
      <c r="S90" s="64">
        <f t="shared" si="91"/>
        <v>58.198333333333331</v>
      </c>
      <c r="T90" s="103">
        <f>ROUND(Q90*$T$10,2)+0.01</f>
        <v>349.19</v>
      </c>
      <c r="U90" s="95" t="s">
        <v>561</v>
      </c>
      <c r="V90" s="71"/>
    </row>
    <row r="91" spans="1:22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71"/>
    </row>
    <row r="92" spans="1:22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50.117142857142859</v>
      </c>
      <c r="I92" s="64">
        <f t="shared" si="57"/>
        <v>12.53</v>
      </c>
      <c r="J92" s="64">
        <f>ROUND((0.5*1.2)*0.95,2)</f>
        <v>0.56999999999999995</v>
      </c>
      <c r="K92" s="100">
        <f t="shared" ref="K92:K93" si="92">(H92+I92)*J92</f>
        <v>35.708871428571427</v>
      </c>
      <c r="L92" s="64">
        <f t="shared" ref="L92:L93" si="93">(K92*$L$10)</f>
        <v>7.8559517142857143</v>
      </c>
      <c r="M92" s="64">
        <f>+((J92*(ВИХ.дані!$T$23*1.105))+(J92*8.7))</f>
        <v>53.520434999999992</v>
      </c>
      <c r="N92" s="64">
        <f t="shared" ref="N92:N93" si="94">J92*$N$10</f>
        <v>2.2172999999999998</v>
      </c>
      <c r="O92" s="64">
        <f>SUM(K92:N92)+F92</f>
        <v>99.302558142857123</v>
      </c>
      <c r="P92" s="45">
        <f t="shared" si="86"/>
        <v>4.3600000000000003</v>
      </c>
      <c r="Q92" s="64">
        <f>SUM(O92+P92)</f>
        <v>103.66255814285712</v>
      </c>
      <c r="R92" s="64">
        <f t="shared" ref="R92:R93" si="95">+T92-S92</f>
        <v>103.66666666666667</v>
      </c>
      <c r="S92" s="64">
        <f t="shared" ref="S92:S93" si="96">+T92/6</f>
        <v>20.733333333333334</v>
      </c>
      <c r="T92" s="103">
        <f t="shared" si="63"/>
        <v>124.4</v>
      </c>
      <c r="U92" s="95" t="s">
        <v>561</v>
      </c>
      <c r="V92" s="71"/>
    </row>
    <row r="93" spans="1:22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50.117142857142859</v>
      </c>
      <c r="I93" s="64">
        <f t="shared" si="57"/>
        <v>12.53</v>
      </c>
      <c r="J93" s="64">
        <f>ROUND((1.6*1.2)*0.95,2)</f>
        <v>1.82</v>
      </c>
      <c r="K93" s="100">
        <f t="shared" si="92"/>
        <v>114.01780000000001</v>
      </c>
      <c r="L93" s="64">
        <f t="shared" si="93"/>
        <v>25.083916000000002</v>
      </c>
      <c r="M93" s="64">
        <f>+((J93*(ВИХ.дані!$T$23*1.105))+(J93*8.7))</f>
        <v>170.88981000000001</v>
      </c>
      <c r="N93" s="64">
        <f t="shared" si="94"/>
        <v>7.0798000000000005</v>
      </c>
      <c r="O93" s="64">
        <f>SUM(K93:N93)+F93</f>
        <v>317.071326</v>
      </c>
      <c r="P93" s="45">
        <f t="shared" si="86"/>
        <v>13.92</v>
      </c>
      <c r="Q93" s="64">
        <f>SUM(O93+P93)</f>
        <v>330.99132600000002</v>
      </c>
      <c r="R93" s="64">
        <f t="shared" si="95"/>
        <v>331</v>
      </c>
      <c r="S93" s="64">
        <f t="shared" si="96"/>
        <v>66.2</v>
      </c>
      <c r="T93" s="103">
        <f>ROUND(Q93*$T$10,2)+0.01</f>
        <v>397.2</v>
      </c>
      <c r="U93" s="95" t="s">
        <v>561</v>
      </c>
      <c r="V93" s="71"/>
    </row>
    <row r="94" spans="1:22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71"/>
    </row>
    <row r="95" spans="1:22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55.899999999999991</v>
      </c>
      <c r="I95" s="64">
        <f>ROUND(H95*$I$10,2)</f>
        <v>13.98</v>
      </c>
      <c r="J95" s="64">
        <f>ROUND(0.38*0.95,2)</f>
        <v>0.36</v>
      </c>
      <c r="K95" s="100">
        <f t="shared" ref="K95:K96" si="97">(H95+I95)*J95</f>
        <v>25.156799999999997</v>
      </c>
      <c r="L95" s="64">
        <f t="shared" ref="L95:L96" si="98">(K95*$L$10)</f>
        <v>5.534495999999999</v>
      </c>
      <c r="M95" s="64">
        <f>+((J95*(ВИХ.дані!$T$23*1.105))+(J95*8.7))</f>
        <v>33.802379999999999</v>
      </c>
      <c r="N95" s="64">
        <f t="shared" ref="N95:N96" si="99">J95*$N$10</f>
        <v>1.4004000000000001</v>
      </c>
      <c r="O95" s="64">
        <f>SUM(K95:N95)+F95</f>
        <v>65.894075999999998</v>
      </c>
      <c r="P95" s="45">
        <f t="shared" si="86"/>
        <v>2.75</v>
      </c>
      <c r="Q95" s="64">
        <f>SUM(O95+P95)</f>
        <v>68.644075999999998</v>
      </c>
      <c r="R95" s="64">
        <f t="shared" ref="R95:R96" si="100">+T95-S95</f>
        <v>68.650000000000006</v>
      </c>
      <c r="S95" s="64">
        <f t="shared" ref="S95:S96" si="101">+T95/6</f>
        <v>13.730000000000002</v>
      </c>
      <c r="T95" s="103">
        <f>ROUND(Q95*$T$10,2)+0.01</f>
        <v>82.38000000000001</v>
      </c>
      <c r="U95" s="95" t="s">
        <v>562</v>
      </c>
      <c r="V95" s="71"/>
    </row>
    <row r="96" spans="1:22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55.899999999999991</v>
      </c>
      <c r="I96" s="64">
        <f>ROUND(H96*$I$10,2)</f>
        <v>13.98</v>
      </c>
      <c r="J96" s="64">
        <f>ROUND(0.32*0.95,2)</f>
        <v>0.3</v>
      </c>
      <c r="K96" s="100">
        <f t="shared" si="97"/>
        <v>20.963999999999999</v>
      </c>
      <c r="L96" s="64">
        <f t="shared" si="98"/>
        <v>4.6120799999999997</v>
      </c>
      <c r="M96" s="64">
        <f>+((J96*(ВИХ.дані!$T$23*1.105))+(J96*8.7))</f>
        <v>28.168649999999996</v>
      </c>
      <c r="N96" s="64">
        <f t="shared" si="99"/>
        <v>1.167</v>
      </c>
      <c r="O96" s="64">
        <f>SUM(K96:N96)+F96</f>
        <v>54.911729999999991</v>
      </c>
      <c r="P96" s="45">
        <f t="shared" si="86"/>
        <v>2.2999999999999998</v>
      </c>
      <c r="Q96" s="64">
        <f>SUM(O96+P96)</f>
        <v>57.211729999999989</v>
      </c>
      <c r="R96" s="64">
        <f t="shared" si="100"/>
        <v>57.208333333333336</v>
      </c>
      <c r="S96" s="64">
        <f t="shared" si="101"/>
        <v>11.441666666666668</v>
      </c>
      <c r="T96" s="103">
        <f t="shared" ref="T96" si="102">ROUND(Q96*$T$10,2)</f>
        <v>68.650000000000006</v>
      </c>
      <c r="U96" s="95" t="s">
        <v>562</v>
      </c>
      <c r="V96" s="71"/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71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69.394285714285715</v>
      </c>
      <c r="I98" s="64">
        <f t="shared" ref="I98:I101" si="103">ROUND(H98*$I$10,2)</f>
        <v>17.350000000000001</v>
      </c>
      <c r="J98" s="64">
        <f>ROUND((1.5*0.95)/100,2)</f>
        <v>0.01</v>
      </c>
      <c r="K98" s="100">
        <f t="shared" ref="K98:K101" si="104">(H98+I98)*J98</f>
        <v>0.86744285714285729</v>
      </c>
      <c r="L98" s="64">
        <f t="shared" ref="L98:L101" si="105">(K98*$L$10)</f>
        <v>0.1908374285714286</v>
      </c>
      <c r="M98" s="64">
        <f>+((J98*(ВИХ.дані!$T$23*1.105))+(J98*8.7))</f>
        <v>0.93895499999999998</v>
      </c>
      <c r="N98" s="64">
        <f t="shared" ref="N98:N101" si="106">J98*$N$10</f>
        <v>3.8900000000000004E-2</v>
      </c>
      <c r="O98" s="64">
        <f>SUM(K98:N98)+F98</f>
        <v>2.0361352857142858</v>
      </c>
      <c r="P98" s="45">
        <f t="shared" si="86"/>
        <v>0.08</v>
      </c>
      <c r="Q98" s="64">
        <f>SUM(O98+P98)</f>
        <v>2.1161352857142859</v>
      </c>
      <c r="R98" s="64">
        <f t="shared" ref="R98:R101" si="107">+T98-S98</f>
        <v>2.1166666666666667</v>
      </c>
      <c r="S98" s="64">
        <f t="shared" ref="S98:S101" si="108">+T98/6</f>
        <v>0.42333333333333334</v>
      </c>
      <c r="T98" s="103">
        <f t="shared" ref="T98" si="109">ROUND(Q98*$T$10,2)</f>
        <v>2.54</v>
      </c>
      <c r="U98" s="113" t="s">
        <v>563</v>
      </c>
      <c r="V98" s="71"/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69.394285714285715</v>
      </c>
      <c r="I99" s="64">
        <f t="shared" si="103"/>
        <v>17.350000000000001</v>
      </c>
      <c r="J99" s="64">
        <f>ROUND((3.9*0.95)/100,2)</f>
        <v>0.04</v>
      </c>
      <c r="K99" s="100">
        <f t="shared" si="104"/>
        <v>3.4697714285714292</v>
      </c>
      <c r="L99" s="64">
        <f t="shared" si="105"/>
        <v>0.76334971428571441</v>
      </c>
      <c r="M99" s="64">
        <f>+((J99*(ВИХ.дані!$T$23*1.105))+(J99*8.7))</f>
        <v>3.7558199999999999</v>
      </c>
      <c r="N99" s="64">
        <f t="shared" si="106"/>
        <v>0.15560000000000002</v>
      </c>
      <c r="O99" s="64">
        <f>SUM(K99:N99)+F99</f>
        <v>8.1445411428571433</v>
      </c>
      <c r="P99" s="45">
        <f t="shared" si="86"/>
        <v>0.31</v>
      </c>
      <c r="Q99" s="64">
        <f>SUM(O99+P99)</f>
        <v>8.4545411428571438</v>
      </c>
      <c r="R99" s="64">
        <f t="shared" si="107"/>
        <v>8.4500000000000011</v>
      </c>
      <c r="S99" s="64">
        <f t="shared" si="108"/>
        <v>1.6900000000000002</v>
      </c>
      <c r="T99" s="103">
        <f>ROUND(Q99*$T$10,2)-0.01</f>
        <v>10.14</v>
      </c>
      <c r="U99" s="113" t="s">
        <v>563</v>
      </c>
      <c r="V99" s="71"/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57.83</v>
      </c>
      <c r="I100" s="44">
        <f t="shared" si="103"/>
        <v>14.46</v>
      </c>
      <c r="J100" s="44">
        <f>ROUND(1.5*0.95,2)</f>
        <v>1.43</v>
      </c>
      <c r="K100" s="43">
        <f t="shared" si="104"/>
        <v>103.37469999999999</v>
      </c>
      <c r="L100" s="44">
        <f t="shared" si="105"/>
        <v>22.742433999999999</v>
      </c>
      <c r="M100" s="44">
        <f>+((J100*(ВИХ.дані!$T$23*1.105))+(J100*8.7))</f>
        <v>134.27056499999998</v>
      </c>
      <c r="N100" s="44">
        <f t="shared" si="106"/>
        <v>5.5626999999999995</v>
      </c>
      <c r="O100" s="64">
        <f>SUM(K100:N100)+F100</f>
        <v>265.950399</v>
      </c>
      <c r="P100" s="45">
        <f t="shared" si="86"/>
        <v>10.94</v>
      </c>
      <c r="Q100" s="44">
        <f>SUM(O100+P100)</f>
        <v>276.890399</v>
      </c>
      <c r="R100" s="44">
        <f t="shared" si="107"/>
        <v>276.89999999999998</v>
      </c>
      <c r="S100" s="44">
        <f t="shared" si="108"/>
        <v>55.379999999999995</v>
      </c>
      <c r="T100" s="65">
        <f>ROUND(Q100*$T$10,2)+0.01</f>
        <v>332.28</v>
      </c>
      <c r="U100" s="82" t="s">
        <v>564</v>
      </c>
      <c r="V100" s="66"/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>ROUND(($H$15+$H$14)/2,2)</f>
        <v>53.01</v>
      </c>
      <c r="I101" s="64">
        <f t="shared" si="103"/>
        <v>13.25</v>
      </c>
      <c r="J101" s="64">
        <f>ROUND(0.13*0.95,2)</f>
        <v>0.12</v>
      </c>
      <c r="K101" s="100">
        <f t="shared" si="104"/>
        <v>7.9511999999999983</v>
      </c>
      <c r="L101" s="64">
        <f t="shared" si="105"/>
        <v>1.7492639999999997</v>
      </c>
      <c r="M101" s="64">
        <f>+((J101*(ВИХ.дані!$T$23*1.105))+(J101*8.7))</f>
        <v>11.26746</v>
      </c>
      <c r="N101" s="64">
        <f t="shared" si="106"/>
        <v>0.46679999999999999</v>
      </c>
      <c r="O101" s="64">
        <f>SUM(K101:N101)+F101</f>
        <v>21.434723999999996</v>
      </c>
      <c r="P101" s="45">
        <f t="shared" si="86"/>
        <v>0.92</v>
      </c>
      <c r="Q101" s="64">
        <f>SUM(O101+P101)</f>
        <v>22.354723999999997</v>
      </c>
      <c r="R101" s="64">
        <f t="shared" si="107"/>
        <v>22.349999999999998</v>
      </c>
      <c r="S101" s="64">
        <f t="shared" si="108"/>
        <v>4.47</v>
      </c>
      <c r="T101" s="103">
        <f>ROUND(Q101*$T$10,2)-0.01</f>
        <v>26.819999999999997</v>
      </c>
      <c r="U101" s="113" t="s">
        <v>565</v>
      </c>
      <c r="V101" s="71"/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71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71"/>
      <c r="W103" s="72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66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ROUND(($H$15+$H$14)/2,2)</f>
        <v>53.01</v>
      </c>
      <c r="I105" s="44">
        <f>(H105*$I$10)</f>
        <v>13.2525</v>
      </c>
      <c r="J105" s="44">
        <f>ROUND(0.6*0.95,2)</f>
        <v>0.56999999999999995</v>
      </c>
      <c r="K105" s="43">
        <f t="shared" ref="K105:K112" si="110">(H105+I105)*J105</f>
        <v>37.769624999999998</v>
      </c>
      <c r="L105" s="44">
        <f t="shared" ref="L105:L112" si="111">(K105*$L$10)</f>
        <v>8.3093174999999988</v>
      </c>
      <c r="M105" s="44">
        <f>+((J105*(ВИХ.дані!$T$23*1.105))+(J105*8.7))</f>
        <v>53.520434999999992</v>
      </c>
      <c r="N105" s="44">
        <f t="shared" ref="N105:N112" si="112">J105*$N$10</f>
        <v>2.2172999999999998</v>
      </c>
      <c r="O105" s="64">
        <f t="shared" ref="O105:O112" si="113">SUM(K105:N105)+F105</f>
        <v>101.81667749999998</v>
      </c>
      <c r="P105" s="45">
        <f t="shared" si="86"/>
        <v>4.3600000000000003</v>
      </c>
      <c r="Q105" s="44">
        <f t="shared" ref="Q105:Q112" si="114">SUM(O105+P105)</f>
        <v>106.17667749999998</v>
      </c>
      <c r="R105" s="44">
        <f t="shared" ref="R105:R112" si="115">+T105-S105</f>
        <v>106.18333333333334</v>
      </c>
      <c r="S105" s="44">
        <f t="shared" ref="S105:S112" si="116">+T105/6</f>
        <v>21.236666666666668</v>
      </c>
      <c r="T105" s="65">
        <f>ROUND(Q105*$T$10,2)+0.01</f>
        <v>127.42</v>
      </c>
      <c r="U105" s="38" t="s">
        <v>566</v>
      </c>
      <c r="V105" s="66"/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17">ROUND(($H$15+$H$14)/2,2)</f>
        <v>53.01</v>
      </c>
      <c r="I106" s="44">
        <f t="shared" ref="I106:I112" si="118">(H106*$I$10)</f>
        <v>13.2525</v>
      </c>
      <c r="J106" s="44">
        <f>ROUND((0.6*1.8)*0.95,2)</f>
        <v>1.03</v>
      </c>
      <c r="K106" s="43">
        <f t="shared" si="110"/>
        <v>68.250375000000005</v>
      </c>
      <c r="L106" s="44">
        <f t="shared" si="111"/>
        <v>15.015082500000002</v>
      </c>
      <c r="M106" s="44">
        <f>+((J106*(ВИХ.дані!$T$23*1.105))+(J106*8.7))</f>
        <v>96.712364999999991</v>
      </c>
      <c r="N106" s="44">
        <f t="shared" si="112"/>
        <v>4.0067000000000004</v>
      </c>
      <c r="O106" s="64">
        <f t="shared" si="113"/>
        <v>183.9845225</v>
      </c>
      <c r="P106" s="45">
        <f t="shared" si="86"/>
        <v>7.88</v>
      </c>
      <c r="Q106" s="44">
        <f t="shared" si="114"/>
        <v>191.86452249999999</v>
      </c>
      <c r="R106" s="44">
        <f t="shared" si="115"/>
        <v>191.86666666666667</v>
      </c>
      <c r="S106" s="44">
        <f t="shared" si="116"/>
        <v>38.373333333333335</v>
      </c>
      <c r="T106" s="65">
        <f t="shared" ref="T106:T112" si="119">ROUND(Q106*$T$10,2)</f>
        <v>230.24</v>
      </c>
      <c r="U106" s="38" t="s">
        <v>567</v>
      </c>
      <c r="V106" s="66"/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17"/>
        <v>53.01</v>
      </c>
      <c r="I107" s="44">
        <f t="shared" si="118"/>
        <v>13.2525</v>
      </c>
      <c r="J107" s="44">
        <f>ROUND(0.9*0.95,2)</f>
        <v>0.86</v>
      </c>
      <c r="K107" s="43">
        <f t="shared" si="110"/>
        <v>56.985750000000003</v>
      </c>
      <c r="L107" s="44">
        <f t="shared" si="111"/>
        <v>12.536865000000001</v>
      </c>
      <c r="M107" s="44">
        <f>+((J107*(ВИХ.дані!$T$23*1.105))+(J107*8.7))</f>
        <v>80.750129999999999</v>
      </c>
      <c r="N107" s="44">
        <f t="shared" si="112"/>
        <v>3.3454000000000002</v>
      </c>
      <c r="O107" s="64">
        <f t="shared" si="113"/>
        <v>153.618145</v>
      </c>
      <c r="P107" s="45">
        <f t="shared" si="86"/>
        <v>6.58</v>
      </c>
      <c r="Q107" s="44">
        <f t="shared" si="114"/>
        <v>160.19814500000001</v>
      </c>
      <c r="R107" s="44">
        <f t="shared" si="115"/>
        <v>160.20000000000002</v>
      </c>
      <c r="S107" s="44">
        <f t="shared" si="116"/>
        <v>32.04</v>
      </c>
      <c r="T107" s="65">
        <f t="shared" si="119"/>
        <v>192.24</v>
      </c>
      <c r="U107" s="38" t="s">
        <v>566</v>
      </c>
      <c r="V107" s="66"/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17"/>
        <v>53.01</v>
      </c>
      <c r="I108" s="44">
        <f t="shared" si="118"/>
        <v>13.2525</v>
      </c>
      <c r="J108" s="44">
        <f>ROUND((0.9*1.8)*0.95,2)</f>
        <v>1.54</v>
      </c>
      <c r="K108" s="43">
        <f t="shared" si="110"/>
        <v>102.04425000000001</v>
      </c>
      <c r="L108" s="44">
        <f t="shared" si="111"/>
        <v>22.449735</v>
      </c>
      <c r="M108" s="44">
        <f>+((J108*(ВИХ.дані!$T$23*1.105))+(J108*8.7))</f>
        <v>144.59906999999998</v>
      </c>
      <c r="N108" s="44">
        <f t="shared" si="112"/>
        <v>5.9906000000000006</v>
      </c>
      <c r="O108" s="64">
        <f t="shared" si="113"/>
        <v>275.08365500000002</v>
      </c>
      <c r="P108" s="45">
        <f t="shared" si="86"/>
        <v>11.78</v>
      </c>
      <c r="Q108" s="44">
        <f>SUM(O108+P108)+0.01</f>
        <v>286.87365499999999</v>
      </c>
      <c r="R108" s="44">
        <f t="shared" si="115"/>
        <v>286.875</v>
      </c>
      <c r="S108" s="44">
        <f t="shared" si="116"/>
        <v>57.375</v>
      </c>
      <c r="T108" s="65">
        <f t="shared" si="119"/>
        <v>344.25</v>
      </c>
      <c r="U108" s="38" t="s">
        <v>567</v>
      </c>
      <c r="V108" s="66"/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17"/>
        <v>53.01</v>
      </c>
      <c r="I109" s="44">
        <f t="shared" si="118"/>
        <v>13.2525</v>
      </c>
      <c r="J109" s="44">
        <f>ROUND(1.2*0.95,2)</f>
        <v>1.1399999999999999</v>
      </c>
      <c r="K109" s="43">
        <f t="shared" si="110"/>
        <v>75.539249999999996</v>
      </c>
      <c r="L109" s="44">
        <f t="shared" si="111"/>
        <v>16.618634999999998</v>
      </c>
      <c r="M109" s="44">
        <f>+((J109*(ВИХ.дані!$T$23*1.105))+(J109*8.7))</f>
        <v>107.04086999999998</v>
      </c>
      <c r="N109" s="44">
        <f t="shared" si="112"/>
        <v>4.4345999999999997</v>
      </c>
      <c r="O109" s="64">
        <f t="shared" si="113"/>
        <v>203.63335499999997</v>
      </c>
      <c r="P109" s="45">
        <f t="shared" si="86"/>
        <v>8.7200000000000006</v>
      </c>
      <c r="Q109" s="44">
        <f>SUM(O109+P109)+0.01</f>
        <v>212.36335499999996</v>
      </c>
      <c r="R109" s="44">
        <f t="shared" si="115"/>
        <v>212.35833333333335</v>
      </c>
      <c r="S109" s="44">
        <f t="shared" si="116"/>
        <v>42.471666666666671</v>
      </c>
      <c r="T109" s="65">
        <f>ROUND(Q109*$T$10,2)-0.01</f>
        <v>254.83</v>
      </c>
      <c r="U109" s="38" t="s">
        <v>566</v>
      </c>
      <c r="V109" s="66"/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17"/>
        <v>53.01</v>
      </c>
      <c r="I110" s="44">
        <f t="shared" si="118"/>
        <v>13.2525</v>
      </c>
      <c r="J110" s="44">
        <f>ROUND((1.2*1.8)*0.95,2)</f>
        <v>2.0499999999999998</v>
      </c>
      <c r="K110" s="43">
        <f t="shared" si="110"/>
        <v>135.83812499999999</v>
      </c>
      <c r="L110" s="44">
        <f t="shared" si="111"/>
        <v>29.884387499999999</v>
      </c>
      <c r="M110" s="44">
        <f>+((J110*(ВИХ.дані!$T$23*1.105))+(J110*8.7))</f>
        <v>192.48577499999999</v>
      </c>
      <c r="N110" s="44">
        <f t="shared" si="112"/>
        <v>7.9744999999999999</v>
      </c>
      <c r="O110" s="64">
        <f t="shared" si="113"/>
        <v>366.18278749999996</v>
      </c>
      <c r="P110" s="45">
        <f t="shared" si="86"/>
        <v>15.68</v>
      </c>
      <c r="Q110" s="44">
        <f>SUM(O110+P110)+0.01</f>
        <v>381.87278749999996</v>
      </c>
      <c r="R110" s="44">
        <f t="shared" si="115"/>
        <v>381.875</v>
      </c>
      <c r="S110" s="44">
        <f t="shared" si="116"/>
        <v>76.375</v>
      </c>
      <c r="T110" s="65">
        <f t="shared" si="119"/>
        <v>458.25</v>
      </c>
      <c r="U110" s="38" t="s">
        <v>567</v>
      </c>
      <c r="V110" s="66"/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17"/>
        <v>53.01</v>
      </c>
      <c r="I111" s="44">
        <f t="shared" si="118"/>
        <v>13.2525</v>
      </c>
      <c r="J111" s="44">
        <f>ROUND(0.4*0.95,2)</f>
        <v>0.38</v>
      </c>
      <c r="K111" s="43">
        <f t="shared" si="110"/>
        <v>25.179750000000002</v>
      </c>
      <c r="L111" s="44">
        <f t="shared" si="111"/>
        <v>5.5395450000000004</v>
      </c>
      <c r="M111" s="44">
        <f>+((J111*(ВИХ.дані!$T$23*1.105))+(J111*8.7))</f>
        <v>35.680289999999999</v>
      </c>
      <c r="N111" s="44">
        <f t="shared" si="112"/>
        <v>1.4782</v>
      </c>
      <c r="O111" s="64">
        <f t="shared" si="113"/>
        <v>67.877785000000003</v>
      </c>
      <c r="P111" s="45">
        <f t="shared" si="86"/>
        <v>2.91</v>
      </c>
      <c r="Q111" s="44">
        <f t="shared" si="114"/>
        <v>70.787785</v>
      </c>
      <c r="R111" s="44">
        <f t="shared" si="115"/>
        <v>70.791666666666671</v>
      </c>
      <c r="S111" s="44">
        <f t="shared" si="116"/>
        <v>14.158333333333333</v>
      </c>
      <c r="T111" s="65">
        <f t="shared" si="119"/>
        <v>84.95</v>
      </c>
      <c r="U111" s="38" t="s">
        <v>568</v>
      </c>
      <c r="V111" s="66"/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17"/>
        <v>53.01</v>
      </c>
      <c r="I112" s="44">
        <f t="shared" si="118"/>
        <v>13.2525</v>
      </c>
      <c r="J112" s="44">
        <f>ROUND((0.4*1.8)*0.95,2)</f>
        <v>0.68</v>
      </c>
      <c r="K112" s="43">
        <f t="shared" si="110"/>
        <v>45.058500000000002</v>
      </c>
      <c r="L112" s="44">
        <f t="shared" si="111"/>
        <v>9.9128699999999998</v>
      </c>
      <c r="M112" s="44">
        <f>+((J112*(ВИХ.дані!$T$23*1.105))+(J112*8.7))</f>
        <v>63.848939999999999</v>
      </c>
      <c r="N112" s="44">
        <f t="shared" si="112"/>
        <v>2.6452000000000004</v>
      </c>
      <c r="O112" s="64">
        <f t="shared" si="113"/>
        <v>121.46551000000001</v>
      </c>
      <c r="P112" s="45">
        <f t="shared" si="86"/>
        <v>5.2</v>
      </c>
      <c r="Q112" s="44">
        <f t="shared" si="114"/>
        <v>126.66551000000001</v>
      </c>
      <c r="R112" s="44">
        <f t="shared" si="115"/>
        <v>126.66666666666667</v>
      </c>
      <c r="S112" s="44">
        <f t="shared" si="116"/>
        <v>25.333333333333332</v>
      </c>
      <c r="T112" s="65">
        <f t="shared" si="119"/>
        <v>152</v>
      </c>
      <c r="U112" s="38" t="s">
        <v>569</v>
      </c>
      <c r="V112" s="66"/>
    </row>
    <row r="113" spans="1:22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66"/>
    </row>
    <row r="114" spans="1:22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55.9</v>
      </c>
      <c r="I114" s="44">
        <f t="shared" ref="I114:I122" si="120">(H114*$I$10)</f>
        <v>13.975</v>
      </c>
      <c r="J114" s="44">
        <f>ROUND(3.51*0.95,2)</f>
        <v>3.33</v>
      </c>
      <c r="K114" s="43">
        <f t="shared" ref="K114:K122" si="121">(H114+I114)*J114</f>
        <v>232.68375</v>
      </c>
      <c r="L114" s="44">
        <f t="shared" ref="L114:L122" si="122">(K114*$L$10)</f>
        <v>51.190424999999998</v>
      </c>
      <c r="M114" s="44">
        <f>+((J114*(ВИХ.дані!$T$23*1.105))+(J114*8.7))</f>
        <v>312.67201499999999</v>
      </c>
      <c r="N114" s="44">
        <f t="shared" ref="N114:N122" si="123">J114*$N$10</f>
        <v>12.953700000000001</v>
      </c>
      <c r="O114" s="64">
        <f t="shared" ref="O114:O122" si="124">SUM(K114:N114)+F114</f>
        <v>609.49989000000005</v>
      </c>
      <c r="P114" s="45">
        <f t="shared" si="86"/>
        <v>25.47</v>
      </c>
      <c r="Q114" s="44">
        <f>SUM(O114+P114)+0.02</f>
        <v>634.98989000000006</v>
      </c>
      <c r="R114" s="44">
        <f t="shared" ref="R114:R122" si="125">+T114-S114</f>
        <v>634.99166666666667</v>
      </c>
      <c r="S114" s="44">
        <f t="shared" ref="S114:S122" si="126">+T114/6</f>
        <v>126.99833333333333</v>
      </c>
      <c r="T114" s="65">
        <f t="shared" ref="T114:T122" si="127">ROUND(Q114*$T$10,2)</f>
        <v>761.99</v>
      </c>
      <c r="U114" s="38" t="s">
        <v>570</v>
      </c>
      <c r="V114" s="66"/>
    </row>
    <row r="115" spans="1:22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28">ROUND(($H$16+$H$15+$H$14)/3,2)</f>
        <v>55.9</v>
      </c>
      <c r="I115" s="44">
        <f t="shared" si="120"/>
        <v>13.975</v>
      </c>
      <c r="J115" s="44">
        <f>ROUND((3.51*1.8)*0.95,2)</f>
        <v>6</v>
      </c>
      <c r="K115" s="43">
        <f t="shared" si="121"/>
        <v>419.25</v>
      </c>
      <c r="L115" s="44">
        <f t="shared" si="122"/>
        <v>92.234999999999999</v>
      </c>
      <c r="M115" s="44">
        <f>+((J115*(ВИХ.дані!$T$23*1.105))+(J115*8.7))</f>
        <v>563.37300000000005</v>
      </c>
      <c r="N115" s="44">
        <f t="shared" si="123"/>
        <v>23.34</v>
      </c>
      <c r="O115" s="64">
        <f t="shared" si="124"/>
        <v>1098.1980000000001</v>
      </c>
      <c r="P115" s="45">
        <f t="shared" si="86"/>
        <v>45.9</v>
      </c>
      <c r="Q115" s="44">
        <f t="shared" ref="Q115:Q117" si="129">SUM(O115+P115)</f>
        <v>1144.0980000000002</v>
      </c>
      <c r="R115" s="44">
        <f t="shared" si="125"/>
        <v>1144.1000000000001</v>
      </c>
      <c r="S115" s="44">
        <f t="shared" si="126"/>
        <v>228.82000000000002</v>
      </c>
      <c r="T115" s="65">
        <f>ROUND(Q115*$T$10,2)</f>
        <v>1372.92</v>
      </c>
      <c r="U115" s="38" t="s">
        <v>571</v>
      </c>
      <c r="V115" s="66"/>
    </row>
    <row r="116" spans="1:22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28"/>
        <v>55.9</v>
      </c>
      <c r="I116" s="44">
        <f t="shared" si="120"/>
        <v>13.975</v>
      </c>
      <c r="J116" s="44">
        <f>ROUND(5.38*0.95,2)</f>
        <v>5.1100000000000003</v>
      </c>
      <c r="K116" s="43">
        <f t="shared" si="121"/>
        <v>357.06125000000003</v>
      </c>
      <c r="L116" s="44">
        <f t="shared" si="122"/>
        <v>78.553475000000006</v>
      </c>
      <c r="M116" s="44">
        <f>+((J116*(ВИХ.дані!$T$23*1.105))+(J116*8.7))</f>
        <v>479.80600499999997</v>
      </c>
      <c r="N116" s="44">
        <f t="shared" si="123"/>
        <v>19.8779</v>
      </c>
      <c r="O116" s="64">
        <f t="shared" si="124"/>
        <v>935.29863</v>
      </c>
      <c r="P116" s="45">
        <f t="shared" si="86"/>
        <v>39.090000000000003</v>
      </c>
      <c r="Q116" s="44">
        <f t="shared" si="129"/>
        <v>974.38863000000003</v>
      </c>
      <c r="R116" s="44">
        <f t="shared" si="125"/>
        <v>974.39166666666665</v>
      </c>
      <c r="S116" s="44">
        <f t="shared" si="126"/>
        <v>194.87833333333333</v>
      </c>
      <c r="T116" s="65">
        <f t="shared" si="127"/>
        <v>1169.27</v>
      </c>
      <c r="U116" s="38" t="s">
        <v>570</v>
      </c>
      <c r="V116" s="66"/>
    </row>
    <row r="117" spans="1:22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28"/>
        <v>55.9</v>
      </c>
      <c r="I117" s="44">
        <f t="shared" si="120"/>
        <v>13.975</v>
      </c>
      <c r="J117" s="44">
        <f>ROUND((5.38*1.8)*0.95,2)</f>
        <v>9.1999999999999993</v>
      </c>
      <c r="K117" s="43">
        <f t="shared" si="121"/>
        <v>642.84999999999991</v>
      </c>
      <c r="L117" s="44">
        <f t="shared" si="122"/>
        <v>141.42699999999999</v>
      </c>
      <c r="M117" s="44">
        <f>+((J117*(ВИХ.дані!$T$23*1.105))+(J117*8.7))</f>
        <v>863.83859999999981</v>
      </c>
      <c r="N117" s="44">
        <f t="shared" si="123"/>
        <v>35.787999999999997</v>
      </c>
      <c r="O117" s="64">
        <f t="shared" si="124"/>
        <v>1683.9035999999996</v>
      </c>
      <c r="P117" s="45">
        <f t="shared" si="86"/>
        <v>70.38</v>
      </c>
      <c r="Q117" s="44">
        <f t="shared" si="129"/>
        <v>1754.2835999999998</v>
      </c>
      <c r="R117" s="44">
        <f t="shared" si="125"/>
        <v>1754.2833333333333</v>
      </c>
      <c r="S117" s="44">
        <f t="shared" si="126"/>
        <v>350.85666666666663</v>
      </c>
      <c r="T117" s="65">
        <f t="shared" si="127"/>
        <v>2105.14</v>
      </c>
      <c r="U117" s="38" t="s">
        <v>571</v>
      </c>
      <c r="V117" s="66"/>
    </row>
    <row r="118" spans="1:22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28"/>
        <v>55.9</v>
      </c>
      <c r="I118" s="44">
        <f t="shared" si="120"/>
        <v>13.975</v>
      </c>
      <c r="J118" s="44">
        <f>ROUND(7.02*0.95,2)</f>
        <v>6.67</v>
      </c>
      <c r="K118" s="43">
        <f t="shared" si="121"/>
        <v>466.06624999999997</v>
      </c>
      <c r="L118" s="44">
        <f t="shared" si="122"/>
        <v>102.53457499999999</v>
      </c>
      <c r="M118" s="44">
        <f>+((J118*(ВИХ.дані!$T$23*1.105))+(J118*8.7))</f>
        <v>626.28298499999994</v>
      </c>
      <c r="N118" s="44">
        <f t="shared" si="123"/>
        <v>25.946300000000001</v>
      </c>
      <c r="O118" s="64">
        <f t="shared" si="124"/>
        <v>1220.8301099999999</v>
      </c>
      <c r="P118" s="45">
        <f t="shared" si="86"/>
        <v>51.03</v>
      </c>
      <c r="Q118" s="44">
        <f>SUM(O118+P118)+0.03</f>
        <v>1271.8901099999998</v>
      </c>
      <c r="R118" s="44">
        <f t="shared" si="125"/>
        <v>1271.8833333333332</v>
      </c>
      <c r="S118" s="44">
        <f t="shared" si="126"/>
        <v>254.37666666666667</v>
      </c>
      <c r="T118" s="65">
        <f>ROUND(Q118*$T$10,2)-0.01</f>
        <v>1526.26</v>
      </c>
      <c r="U118" s="38" t="s">
        <v>570</v>
      </c>
      <c r="V118" s="66"/>
    </row>
    <row r="119" spans="1:22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28"/>
        <v>55.9</v>
      </c>
      <c r="I119" s="44">
        <f t="shared" si="120"/>
        <v>13.975</v>
      </c>
      <c r="J119" s="44">
        <f>ROUND((7.02*1.8)*0.95,2)</f>
        <v>12</v>
      </c>
      <c r="K119" s="43">
        <f t="shared" si="121"/>
        <v>838.5</v>
      </c>
      <c r="L119" s="44">
        <f t="shared" si="122"/>
        <v>184.47</v>
      </c>
      <c r="M119" s="44">
        <f>+((J119*(ВИХ.дані!$T$23*1.105))+(J119*8.7))</f>
        <v>1126.7460000000001</v>
      </c>
      <c r="N119" s="44">
        <f t="shared" si="123"/>
        <v>46.68</v>
      </c>
      <c r="O119" s="64">
        <f t="shared" si="124"/>
        <v>2196.3960000000002</v>
      </c>
      <c r="P119" s="45">
        <f t="shared" si="86"/>
        <v>91.8</v>
      </c>
      <c r="Q119" s="44">
        <f>SUM(O119+P119)+0.05</f>
        <v>2288.2460000000005</v>
      </c>
      <c r="R119" s="44">
        <f t="shared" si="125"/>
        <v>2288.25</v>
      </c>
      <c r="S119" s="44">
        <f t="shared" si="126"/>
        <v>457.65000000000003</v>
      </c>
      <c r="T119" s="65">
        <f t="shared" si="127"/>
        <v>2745.9</v>
      </c>
      <c r="U119" s="38" t="s">
        <v>571</v>
      </c>
      <c r="V119" s="66"/>
    </row>
    <row r="120" spans="1:22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53.01</v>
      </c>
      <c r="I120" s="44">
        <f t="shared" si="120"/>
        <v>13.2525</v>
      </c>
      <c r="J120" s="44">
        <f>ROUND(2.2*0.95,2)</f>
        <v>2.09</v>
      </c>
      <c r="K120" s="43">
        <f t="shared" si="121"/>
        <v>138.48862499999998</v>
      </c>
      <c r="L120" s="44">
        <f t="shared" si="122"/>
        <v>30.467497499999997</v>
      </c>
      <c r="M120" s="44">
        <f>+((J120*(ВИХ.дані!$T$23*1.105))+(J120*8.7))</f>
        <v>196.24159499999996</v>
      </c>
      <c r="N120" s="44">
        <f t="shared" si="123"/>
        <v>8.1301000000000005</v>
      </c>
      <c r="O120" s="64">
        <f t="shared" si="124"/>
        <v>373.32781749999998</v>
      </c>
      <c r="P120" s="45">
        <f t="shared" si="86"/>
        <v>15.99</v>
      </c>
      <c r="Q120" s="44">
        <f>SUM(O120+P120)+0.01</f>
        <v>389.32781749999998</v>
      </c>
      <c r="R120" s="44">
        <f t="shared" si="125"/>
        <v>389.32499999999999</v>
      </c>
      <c r="S120" s="44">
        <f t="shared" si="126"/>
        <v>77.864999999999995</v>
      </c>
      <c r="T120" s="65">
        <f t="shared" si="127"/>
        <v>467.19</v>
      </c>
      <c r="U120" s="38" t="s">
        <v>572</v>
      </c>
      <c r="V120" s="66"/>
    </row>
    <row r="121" spans="1:22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53.01</v>
      </c>
      <c r="I121" s="44">
        <f t="shared" si="120"/>
        <v>13.2525</v>
      </c>
      <c r="J121" s="44">
        <f>ROUND((2.2*1.8)*0.95,2)</f>
        <v>3.76</v>
      </c>
      <c r="K121" s="43">
        <f t="shared" si="121"/>
        <v>249.14699999999999</v>
      </c>
      <c r="L121" s="44">
        <f t="shared" si="122"/>
        <v>54.812339999999999</v>
      </c>
      <c r="M121" s="44">
        <f>+((J121*(ВИХ.дані!$T$23*1.105))+(J121*8.7))</f>
        <v>353.04707999999994</v>
      </c>
      <c r="N121" s="44">
        <f t="shared" si="123"/>
        <v>14.6264</v>
      </c>
      <c r="O121" s="64">
        <f t="shared" si="124"/>
        <v>671.63281999999992</v>
      </c>
      <c r="P121" s="45">
        <f t="shared" si="86"/>
        <v>28.76</v>
      </c>
      <c r="Q121" s="44">
        <f>SUM(O121+P121)+0.02</f>
        <v>700.4128199999999</v>
      </c>
      <c r="R121" s="44">
        <f t="shared" si="125"/>
        <v>700.41666666666663</v>
      </c>
      <c r="S121" s="44">
        <f t="shared" si="126"/>
        <v>140.08333333333334</v>
      </c>
      <c r="T121" s="65">
        <f t="shared" si="127"/>
        <v>840.5</v>
      </c>
      <c r="U121" s="38" t="s">
        <v>573</v>
      </c>
      <c r="V121" s="66"/>
    </row>
    <row r="122" spans="1:22" s="48" customFormat="1" ht="30" x14ac:dyDescent="0.25">
      <c r="A122" s="38" t="s">
        <v>38</v>
      </c>
      <c r="B122" s="96" t="s">
        <v>225</v>
      </c>
      <c r="C122" s="97" t="s">
        <v>195</v>
      </c>
      <c r="D122" s="68" t="s">
        <v>35</v>
      </c>
      <c r="E122" s="86" t="s">
        <v>226</v>
      </c>
      <c r="F122" s="86"/>
      <c r="G122" s="42"/>
      <c r="H122" s="64">
        <f>ROUND(($H$16+$H$15+$H$14)/3,2)</f>
        <v>55.9</v>
      </c>
      <c r="I122" s="44">
        <f t="shared" si="120"/>
        <v>13.975</v>
      </c>
      <c r="J122" s="44">
        <f>ROUND(4.32*0.95,2)</f>
        <v>4.0999999999999996</v>
      </c>
      <c r="K122" s="43">
        <f t="shared" si="121"/>
        <v>286.48749999999995</v>
      </c>
      <c r="L122" s="44">
        <f t="shared" si="122"/>
        <v>63.027249999999988</v>
      </c>
      <c r="M122" s="44">
        <f>+((J122*(ВИХ.дані!$T$23*1.105))+(J122*8.7))</f>
        <v>384.97154999999998</v>
      </c>
      <c r="N122" s="44">
        <f t="shared" si="123"/>
        <v>15.949</v>
      </c>
      <c r="O122" s="64">
        <f t="shared" si="124"/>
        <v>750.43529999999987</v>
      </c>
      <c r="P122" s="45">
        <f t="shared" si="86"/>
        <v>31.37</v>
      </c>
      <c r="Q122" s="44">
        <f>SUM(O122+P122)+0.01</f>
        <v>781.81529999999987</v>
      </c>
      <c r="R122" s="44">
        <f t="shared" si="125"/>
        <v>781.81666666666661</v>
      </c>
      <c r="S122" s="44">
        <f t="shared" si="126"/>
        <v>156.36333333333332</v>
      </c>
      <c r="T122" s="65">
        <f t="shared" si="127"/>
        <v>938.18</v>
      </c>
      <c r="U122" s="38" t="s">
        <v>574</v>
      </c>
      <c r="V122" s="66"/>
    </row>
    <row r="123" spans="1:22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71"/>
    </row>
    <row r="124" spans="1:22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71"/>
    </row>
    <row r="125" spans="1:22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71"/>
    </row>
    <row r="126" spans="1:22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 t="shared" ref="H126:H131" si="130">ROUND(($H$16+$H$15+$H$14)/3,2)</f>
        <v>55.9</v>
      </c>
      <c r="I126" s="234">
        <f t="shared" ref="I126:I131" si="131">(H126*$I$10)</f>
        <v>13.975</v>
      </c>
      <c r="J126" s="44">
        <f>ROUND(13*0.95,2)</f>
        <v>12.35</v>
      </c>
      <c r="K126" s="235">
        <f t="shared" ref="K126:K131" si="132">(H126+I126)*J126</f>
        <v>862.95624999999995</v>
      </c>
      <c r="L126" s="234">
        <f t="shared" ref="L126:L131" si="133">(K126*$L$10)</f>
        <v>189.85037499999999</v>
      </c>
      <c r="M126" s="234">
        <f>+((J126*(ВИХ.дані!$T$23*1.105))+(J126*8.7))</f>
        <v>1159.6094249999999</v>
      </c>
      <c r="N126" s="234">
        <f t="shared" ref="N126:N131" si="134">J126*$N$10</f>
        <v>48.041499999999999</v>
      </c>
      <c r="O126" s="234">
        <f t="shared" ref="O126:O131" si="135">SUM(K126:N126)+F126</f>
        <v>2260.4575499999996</v>
      </c>
      <c r="P126" s="236">
        <f t="shared" si="86"/>
        <v>94.48</v>
      </c>
      <c r="Q126" s="234">
        <f>SUM(O126+P126)+0.05</f>
        <v>2354.9875499999998</v>
      </c>
      <c r="R126" s="234">
        <f t="shared" ref="R126:R131" si="136">+T126-S126</f>
        <v>2354.9916666666663</v>
      </c>
      <c r="S126" s="234">
        <f t="shared" ref="S126:S131" si="137">+T126/6</f>
        <v>470.99833333333328</v>
      </c>
      <c r="T126" s="237">
        <f t="shared" ref="T126:T131" si="138">ROUND(Q126*$T$10,2)</f>
        <v>2825.99</v>
      </c>
      <c r="U126" s="38" t="s">
        <v>374</v>
      </c>
      <c r="V126" s="71"/>
    </row>
    <row r="127" spans="1:22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si="130"/>
        <v>55.9</v>
      </c>
      <c r="I127" s="234">
        <f t="shared" si="131"/>
        <v>13.975</v>
      </c>
      <c r="J127" s="44">
        <f>ROUND((13*1.95)*0.95,2)</f>
        <v>24.08</v>
      </c>
      <c r="K127" s="235">
        <f t="shared" si="132"/>
        <v>1682.59</v>
      </c>
      <c r="L127" s="234">
        <f t="shared" si="133"/>
        <v>370.16980000000001</v>
      </c>
      <c r="M127" s="234">
        <f>+((J127*(ВИХ.дані!$T$23*1.105))+(J127*8.7))</f>
        <v>2261.0036399999999</v>
      </c>
      <c r="N127" s="234">
        <f t="shared" si="134"/>
        <v>93.671199999999999</v>
      </c>
      <c r="O127" s="234">
        <f t="shared" si="135"/>
        <v>4407.4346399999995</v>
      </c>
      <c r="P127" s="236">
        <f t="shared" si="86"/>
        <v>184.21</v>
      </c>
      <c r="Q127" s="234">
        <f>SUM(O127+P127)+0.11</f>
        <v>4591.7546399999992</v>
      </c>
      <c r="R127" s="234">
        <f t="shared" si="136"/>
        <v>4591.7583333333332</v>
      </c>
      <c r="S127" s="234">
        <f t="shared" si="137"/>
        <v>918.35166666666657</v>
      </c>
      <c r="T127" s="237">
        <f t="shared" si="138"/>
        <v>5510.11</v>
      </c>
      <c r="U127" s="38" t="s">
        <v>575</v>
      </c>
      <c r="V127" s="71"/>
    </row>
    <row r="128" spans="1:22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30"/>
        <v>55.9</v>
      </c>
      <c r="I128" s="234">
        <f t="shared" si="131"/>
        <v>13.975</v>
      </c>
      <c r="J128" s="44">
        <f>ROUND(19.5*0.95,2)</f>
        <v>18.53</v>
      </c>
      <c r="K128" s="235">
        <f t="shared" si="132"/>
        <v>1294.7837500000001</v>
      </c>
      <c r="L128" s="234">
        <f t="shared" si="133"/>
        <v>284.85242500000004</v>
      </c>
      <c r="M128" s="234">
        <f>+((J128*(ВИХ.дані!$T$23*1.105))+(J128*8.7))</f>
        <v>1739.883615</v>
      </c>
      <c r="N128" s="234">
        <f t="shared" si="134"/>
        <v>72.081700000000012</v>
      </c>
      <c r="O128" s="234">
        <f t="shared" si="135"/>
        <v>3391.6014900000005</v>
      </c>
      <c r="P128" s="236">
        <f t="shared" si="86"/>
        <v>141.75</v>
      </c>
      <c r="Q128" s="234">
        <f>SUM(O128+P128)+0.09</f>
        <v>3533.4414900000006</v>
      </c>
      <c r="R128" s="234">
        <f t="shared" si="136"/>
        <v>3533.4416666666666</v>
      </c>
      <c r="S128" s="234">
        <f t="shared" si="137"/>
        <v>706.68833333333339</v>
      </c>
      <c r="T128" s="237">
        <f t="shared" si="138"/>
        <v>4240.13</v>
      </c>
      <c r="U128" s="38" t="s">
        <v>374</v>
      </c>
      <c r="V128" s="71"/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30"/>
        <v>55.9</v>
      </c>
      <c r="I129" s="234">
        <f t="shared" si="131"/>
        <v>13.975</v>
      </c>
      <c r="J129" s="44">
        <f>ROUND((19.5*1.95)*0.95,2)</f>
        <v>36.119999999999997</v>
      </c>
      <c r="K129" s="235">
        <f t="shared" si="132"/>
        <v>2523.8849999999998</v>
      </c>
      <c r="L129" s="234">
        <f t="shared" si="133"/>
        <v>555.25469999999996</v>
      </c>
      <c r="M129" s="234">
        <f>+((J129*(ВИХ.дані!$T$23*1.105))+(J129*8.7))</f>
        <v>3391.5054599999999</v>
      </c>
      <c r="N129" s="234">
        <f t="shared" si="134"/>
        <v>140.5068</v>
      </c>
      <c r="O129" s="234">
        <f t="shared" si="135"/>
        <v>6611.1519600000001</v>
      </c>
      <c r="P129" s="236">
        <f t="shared" si="86"/>
        <v>276.32</v>
      </c>
      <c r="Q129" s="234">
        <f>SUM(O129+P129)+0.16</f>
        <v>6887.6319599999997</v>
      </c>
      <c r="R129" s="234">
        <f t="shared" si="136"/>
        <v>6887.6333333333332</v>
      </c>
      <c r="S129" s="234">
        <f t="shared" si="137"/>
        <v>1377.5266666666666</v>
      </c>
      <c r="T129" s="237">
        <f t="shared" si="138"/>
        <v>8265.16</v>
      </c>
      <c r="U129" s="38" t="s">
        <v>575</v>
      </c>
      <c r="V129" s="71"/>
      <c r="W129" s="318"/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30"/>
        <v>55.9</v>
      </c>
      <c r="I130" s="234">
        <f t="shared" si="131"/>
        <v>13.975</v>
      </c>
      <c r="J130" s="44">
        <f>ROUND(26*0.95,2)</f>
        <v>24.7</v>
      </c>
      <c r="K130" s="235">
        <f t="shared" si="132"/>
        <v>1725.9124999999999</v>
      </c>
      <c r="L130" s="234">
        <f t="shared" si="133"/>
        <v>379.70074999999997</v>
      </c>
      <c r="M130" s="234">
        <f>+((J130*(ВИХ.дані!$T$23*1.105))+(J130*8.7))</f>
        <v>2319.2188499999997</v>
      </c>
      <c r="N130" s="234">
        <f t="shared" si="134"/>
        <v>96.082999999999998</v>
      </c>
      <c r="O130" s="234">
        <f t="shared" si="135"/>
        <v>4520.9150999999993</v>
      </c>
      <c r="P130" s="236">
        <f t="shared" si="86"/>
        <v>188.96</v>
      </c>
      <c r="Q130" s="234">
        <f>SUM(O130+P130)+0.1</f>
        <v>4709.9750999999997</v>
      </c>
      <c r="R130" s="234">
        <f t="shared" si="136"/>
        <v>4709.9833333333336</v>
      </c>
      <c r="S130" s="234">
        <f t="shared" si="137"/>
        <v>941.99666666666678</v>
      </c>
      <c r="T130" s="237">
        <f>ROUND(Q130*$T$10,2)+0.01</f>
        <v>5651.9800000000005</v>
      </c>
      <c r="U130" s="38" t="s">
        <v>374</v>
      </c>
      <c r="V130" s="71"/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30"/>
        <v>55.9</v>
      </c>
      <c r="I131" s="234">
        <f t="shared" si="131"/>
        <v>13.975</v>
      </c>
      <c r="J131" s="44">
        <f>ROUND((26*1.95)*0.95,2)</f>
        <v>48.17</v>
      </c>
      <c r="K131" s="235">
        <f t="shared" si="132"/>
        <v>3365.8787500000003</v>
      </c>
      <c r="L131" s="234">
        <f t="shared" si="133"/>
        <v>740.49332500000003</v>
      </c>
      <c r="M131" s="234">
        <f>+((J131*(ВИХ.дані!$T$23*1.105))+(J131*8.7))</f>
        <v>4522.9462349999994</v>
      </c>
      <c r="N131" s="234">
        <f t="shared" si="134"/>
        <v>187.38130000000001</v>
      </c>
      <c r="O131" s="234">
        <f t="shared" si="135"/>
        <v>8816.6996099999997</v>
      </c>
      <c r="P131" s="236">
        <f t="shared" si="86"/>
        <v>368.5</v>
      </c>
      <c r="Q131" s="234">
        <f>SUM(O131+P131)+0.22</f>
        <v>9185.419609999999</v>
      </c>
      <c r="R131" s="234">
        <f t="shared" si="136"/>
        <v>9185.4166666666661</v>
      </c>
      <c r="S131" s="234">
        <f t="shared" si="137"/>
        <v>1837.0833333333333</v>
      </c>
      <c r="T131" s="237">
        <f t="shared" si="138"/>
        <v>11022.5</v>
      </c>
      <c r="U131" s="38" t="s">
        <v>575</v>
      </c>
      <c r="V131" s="71"/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71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9">ROUND(($H$16+$H$15+$H$14)/3,2)</f>
        <v>55.9</v>
      </c>
      <c r="I133" s="234">
        <f t="shared" ref="I133:I138" si="140">(H133*$I$10)</f>
        <v>13.975</v>
      </c>
      <c r="J133" s="44">
        <f>ROUND(13.5*0.95,2)</f>
        <v>12.83</v>
      </c>
      <c r="K133" s="235">
        <f t="shared" ref="K133:K138" si="141">(H133+I133)*J133</f>
        <v>896.49625000000003</v>
      </c>
      <c r="L133" s="234">
        <f t="shared" ref="L133:L138" si="142">(K133*$L$10)</f>
        <v>197.229175</v>
      </c>
      <c r="M133" s="234">
        <f>+(J133*(ВИХ.дані!$T$23*1.105))+(J133*8.7)</f>
        <v>1204.679265</v>
      </c>
      <c r="N133" s="234">
        <f t="shared" ref="N133" si="143">J133*$N$10</f>
        <v>49.908700000000003</v>
      </c>
      <c r="O133" s="234">
        <f t="shared" ref="O133:O138" si="144">SUM(K133:N133)+F133</f>
        <v>2348.3133900000003</v>
      </c>
      <c r="P133" s="236">
        <f t="shared" si="86"/>
        <v>98.15</v>
      </c>
      <c r="Q133" s="234">
        <f>SUM(O133+P133)+0.06</f>
        <v>2446.5233900000003</v>
      </c>
      <c r="R133" s="234">
        <f t="shared" ref="R133:R138" si="145">+T133-S133</f>
        <v>2446.5166666666664</v>
      </c>
      <c r="S133" s="234">
        <f t="shared" ref="S133:S138" si="146">+T133/6</f>
        <v>489.30333333333328</v>
      </c>
      <c r="T133" s="237">
        <f>ROUND(Q133*$T$10,2)-0.01</f>
        <v>2935.8199999999997</v>
      </c>
      <c r="U133" s="38" t="s">
        <v>374</v>
      </c>
      <c r="V133" s="71"/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9"/>
        <v>55.9</v>
      </c>
      <c r="I134" s="234">
        <f t="shared" si="140"/>
        <v>13.975</v>
      </c>
      <c r="J134" s="44">
        <f>ROUND((13.5*1.95)*0.95,2)</f>
        <v>25.01</v>
      </c>
      <c r="K134" s="235">
        <f t="shared" si="141"/>
        <v>1747.57375</v>
      </c>
      <c r="L134" s="234">
        <f t="shared" si="142"/>
        <v>384.46622500000001</v>
      </c>
      <c r="M134" s="234">
        <f>+(J134*(ВИХ.дані!$T$23*1.105))+(J134*8.7)</f>
        <v>2348.3264549999999</v>
      </c>
      <c r="N134" s="234">
        <f t="shared" ref="N134:N138" si="147">J134*$N$10</f>
        <v>97.288900000000012</v>
      </c>
      <c r="O134" s="234">
        <f t="shared" si="144"/>
        <v>4577.6553299999996</v>
      </c>
      <c r="P134" s="236">
        <f t="shared" si="86"/>
        <v>191.33</v>
      </c>
      <c r="Q134" s="234">
        <f>SUM(O134+P134)+0.11</f>
        <v>4769.0953299999992</v>
      </c>
      <c r="R134" s="234">
        <f t="shared" si="145"/>
        <v>4769.0916666666662</v>
      </c>
      <c r="S134" s="234">
        <f t="shared" si="146"/>
        <v>953.81833333333327</v>
      </c>
      <c r="T134" s="237">
        <f t="shared" ref="T134:T138" si="148">ROUND(Q134*$T$10,2)</f>
        <v>5722.91</v>
      </c>
      <c r="U134" s="38" t="s">
        <v>575</v>
      </c>
      <c r="V134" s="71"/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9"/>
        <v>55.9</v>
      </c>
      <c r="I135" s="234">
        <f t="shared" si="140"/>
        <v>13.975</v>
      </c>
      <c r="J135" s="44">
        <f>ROUND(20.28*0.95,2)</f>
        <v>19.27</v>
      </c>
      <c r="K135" s="235">
        <f t="shared" si="141"/>
        <v>1346.49125</v>
      </c>
      <c r="L135" s="234">
        <f t="shared" si="142"/>
        <v>296.22807499999999</v>
      </c>
      <c r="M135" s="234">
        <f>+(J135*(ВИХ.дані!$T$23*1.105))+(J135*8.7)</f>
        <v>1809.3662849999998</v>
      </c>
      <c r="N135" s="234">
        <f t="shared" si="147"/>
        <v>74.960300000000004</v>
      </c>
      <c r="O135" s="234">
        <f t="shared" si="144"/>
        <v>3527.0459100000003</v>
      </c>
      <c r="P135" s="236">
        <f t="shared" si="86"/>
        <v>147.41999999999999</v>
      </c>
      <c r="Q135" s="234">
        <f>SUM(O135+P135)+0.08</f>
        <v>3674.5459100000003</v>
      </c>
      <c r="R135" s="234">
        <f t="shared" si="145"/>
        <v>3674.55</v>
      </c>
      <c r="S135" s="234">
        <f t="shared" si="146"/>
        <v>734.91</v>
      </c>
      <c r="T135" s="237">
        <f t="shared" si="148"/>
        <v>4409.46</v>
      </c>
      <c r="U135" s="38" t="s">
        <v>374</v>
      </c>
      <c r="V135" s="71"/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9"/>
        <v>55.9</v>
      </c>
      <c r="I136" s="234">
        <f t="shared" si="140"/>
        <v>13.975</v>
      </c>
      <c r="J136" s="44">
        <f>ROUND((20.28*1.95)*0.95,2)</f>
        <v>37.57</v>
      </c>
      <c r="K136" s="235">
        <f t="shared" si="141"/>
        <v>2625.2037500000001</v>
      </c>
      <c r="L136" s="234">
        <f t="shared" si="142"/>
        <v>577.54482500000006</v>
      </c>
      <c r="M136" s="234">
        <f>+(J136*(ВИХ.дані!$T$23*1.105))+(J136*8.7)</f>
        <v>3527.6539349999998</v>
      </c>
      <c r="N136" s="234">
        <f t="shared" si="147"/>
        <v>146.1473</v>
      </c>
      <c r="O136" s="234">
        <f t="shared" si="144"/>
        <v>6876.5498099999995</v>
      </c>
      <c r="P136" s="236">
        <f t="shared" si="86"/>
        <v>287.41000000000003</v>
      </c>
      <c r="Q136" s="234">
        <f>SUM(O136+P136)+0.17</f>
        <v>7164.1298099999995</v>
      </c>
      <c r="R136" s="234">
        <f t="shared" si="145"/>
        <v>7164.1333333333323</v>
      </c>
      <c r="S136" s="234">
        <f t="shared" si="146"/>
        <v>1432.8266666666666</v>
      </c>
      <c r="T136" s="237">
        <f t="shared" si="148"/>
        <v>8596.9599999999991</v>
      </c>
      <c r="U136" s="38" t="s">
        <v>575</v>
      </c>
      <c r="V136" s="71"/>
      <c r="W136" s="318"/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9"/>
        <v>55.9</v>
      </c>
      <c r="I137" s="234">
        <f t="shared" si="140"/>
        <v>13.975</v>
      </c>
      <c r="J137" s="44">
        <f>ROUND(27*0.95,2)</f>
        <v>25.65</v>
      </c>
      <c r="K137" s="235">
        <f t="shared" si="141"/>
        <v>1792.2937499999998</v>
      </c>
      <c r="L137" s="234">
        <f t="shared" si="142"/>
        <v>394.30462499999999</v>
      </c>
      <c r="M137" s="234">
        <f>+(J137*(ВИХ.дані!$T$23*1.105))+(J137*8.7)</f>
        <v>2408.4195749999999</v>
      </c>
      <c r="N137" s="234">
        <f t="shared" si="147"/>
        <v>99.778499999999994</v>
      </c>
      <c r="O137" s="234">
        <f t="shared" si="144"/>
        <v>4694.7964499999998</v>
      </c>
      <c r="P137" s="236">
        <f t="shared" si="86"/>
        <v>196.22</v>
      </c>
      <c r="Q137" s="234">
        <f>SUM(O137+P137)+0.11</f>
        <v>4891.1264499999997</v>
      </c>
      <c r="R137" s="234">
        <f t="shared" si="145"/>
        <v>4891.1333333333341</v>
      </c>
      <c r="S137" s="234">
        <f t="shared" si="146"/>
        <v>978.2266666666668</v>
      </c>
      <c r="T137" s="237">
        <f>ROUND(Q137*$T$10,2)+0.01</f>
        <v>5869.3600000000006</v>
      </c>
      <c r="U137" s="38" t="s">
        <v>374</v>
      </c>
      <c r="V137" s="71"/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9"/>
        <v>55.9</v>
      </c>
      <c r="I138" s="234">
        <f t="shared" si="140"/>
        <v>13.975</v>
      </c>
      <c r="J138" s="44">
        <f>ROUND((27*1.95)*0.95,2)</f>
        <v>50.02</v>
      </c>
      <c r="K138" s="235">
        <f t="shared" si="141"/>
        <v>3495.1475</v>
      </c>
      <c r="L138" s="234">
        <f t="shared" si="142"/>
        <v>768.93245000000002</v>
      </c>
      <c r="M138" s="234">
        <f>+(J138*(ВИХ.дані!$T$23*1.105))+(J138*8.7)</f>
        <v>4696.6529099999998</v>
      </c>
      <c r="N138" s="234">
        <f t="shared" si="147"/>
        <v>194.57780000000002</v>
      </c>
      <c r="O138" s="234">
        <f t="shared" si="144"/>
        <v>9155.3106599999992</v>
      </c>
      <c r="P138" s="236">
        <f t="shared" si="86"/>
        <v>382.65</v>
      </c>
      <c r="Q138" s="234">
        <f>SUM(O138+P138)+0.23</f>
        <v>9538.1906599999984</v>
      </c>
      <c r="R138" s="234">
        <f t="shared" si="145"/>
        <v>9538.1916666666657</v>
      </c>
      <c r="S138" s="234">
        <f t="shared" si="146"/>
        <v>1907.6383333333333</v>
      </c>
      <c r="T138" s="237">
        <f t="shared" si="148"/>
        <v>11445.83</v>
      </c>
      <c r="U138" s="38" t="s">
        <v>575</v>
      </c>
      <c r="V138" s="71"/>
      <c r="W138" s="318"/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71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9">ROUND(($H$16+$H$15+$H$14)/3,2)</f>
        <v>55.9</v>
      </c>
      <c r="I140" s="234">
        <f t="shared" ref="I140:I145" si="150">(H140*$I$10)</f>
        <v>13.975</v>
      </c>
      <c r="J140" s="44">
        <f>ROUND(10.8*0.95,2)</f>
        <v>10.26</v>
      </c>
      <c r="K140" s="235">
        <f t="shared" ref="K140:K145" si="151">(H140+I140)*J140</f>
        <v>716.91750000000002</v>
      </c>
      <c r="L140" s="234">
        <f t="shared" ref="L140:L145" si="152">(K140*$L$10)</f>
        <v>157.72185000000002</v>
      </c>
      <c r="M140" s="234">
        <f>+(J140*(ВИХ.дані!$T$23*1.105))+(J140*8.7)</f>
        <v>963.36782999999991</v>
      </c>
      <c r="N140" s="234">
        <f t="shared" ref="N140:N145" si="153">J140*$N$10</f>
        <v>39.9114</v>
      </c>
      <c r="O140" s="234">
        <f t="shared" ref="O140:O145" si="154">SUM(K140:N140)+F140</f>
        <v>1877.91858</v>
      </c>
      <c r="P140" s="236">
        <f t="shared" si="86"/>
        <v>78.489999999999995</v>
      </c>
      <c r="Q140" s="234">
        <f>SUM(O140+P140)+0.04</f>
        <v>1956.44858</v>
      </c>
      <c r="R140" s="234">
        <f t="shared" ref="R140:R145" si="155">+T140-S140</f>
        <v>1956.4499999999998</v>
      </c>
      <c r="S140" s="234">
        <f t="shared" ref="S140:S145" si="156">+T140/6</f>
        <v>391.28999999999996</v>
      </c>
      <c r="T140" s="237">
        <f t="shared" ref="T140:T144" si="157">ROUND(Q140*$T$10,2)</f>
        <v>2347.7399999999998</v>
      </c>
      <c r="U140" s="38" t="s">
        <v>576</v>
      </c>
      <c r="V140" s="71"/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9"/>
        <v>55.9</v>
      </c>
      <c r="I141" s="234">
        <f t="shared" si="150"/>
        <v>13.975</v>
      </c>
      <c r="J141" s="44">
        <f>ROUND((10.8*1.95)*0.95,2)</f>
        <v>20.010000000000002</v>
      </c>
      <c r="K141" s="235">
        <f t="shared" si="151"/>
        <v>1398.19875</v>
      </c>
      <c r="L141" s="234">
        <f t="shared" si="152"/>
        <v>307.603725</v>
      </c>
      <c r="M141" s="234">
        <f>+(J141*(ВИХ.дані!$T$23*1.105))+(J141*8.7)</f>
        <v>1878.8489549999999</v>
      </c>
      <c r="N141" s="234">
        <f t="shared" si="153"/>
        <v>77.83890000000001</v>
      </c>
      <c r="O141" s="234">
        <f t="shared" si="154"/>
        <v>3662.4903300000001</v>
      </c>
      <c r="P141" s="236">
        <f t="shared" si="86"/>
        <v>153.08000000000001</v>
      </c>
      <c r="Q141" s="234">
        <f>SUM(O141+P141)+0.09</f>
        <v>3815.6603300000002</v>
      </c>
      <c r="R141" s="234">
        <f t="shared" si="155"/>
        <v>3815.6583333333333</v>
      </c>
      <c r="S141" s="234">
        <f t="shared" si="156"/>
        <v>763.13166666666666</v>
      </c>
      <c r="T141" s="237">
        <f t="shared" si="157"/>
        <v>4578.79</v>
      </c>
      <c r="U141" s="38" t="s">
        <v>577</v>
      </c>
      <c r="V141" s="71"/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9"/>
        <v>55.9</v>
      </c>
      <c r="I142" s="234">
        <f t="shared" si="150"/>
        <v>13.975</v>
      </c>
      <c r="J142" s="44">
        <f>ROUND(16.22*0.95,2)</f>
        <v>15.41</v>
      </c>
      <c r="K142" s="235">
        <f t="shared" si="151"/>
        <v>1076.7737500000001</v>
      </c>
      <c r="L142" s="234">
        <f t="shared" si="152"/>
        <v>236.89022500000002</v>
      </c>
      <c r="M142" s="234">
        <f>+(J142*(ВИХ.дані!$T$23*1.105))+(J142*8.7)</f>
        <v>1446.9296549999999</v>
      </c>
      <c r="N142" s="234">
        <f t="shared" si="153"/>
        <v>59.944900000000004</v>
      </c>
      <c r="O142" s="234">
        <f t="shared" si="154"/>
        <v>2820.5385300000003</v>
      </c>
      <c r="P142" s="236">
        <f t="shared" si="86"/>
        <v>117.89</v>
      </c>
      <c r="Q142" s="234">
        <f>SUM(O142+P142)+0.06</f>
        <v>2938.4885300000001</v>
      </c>
      <c r="R142" s="234">
        <f t="shared" si="155"/>
        <v>2938.4916666666668</v>
      </c>
      <c r="S142" s="234">
        <f t="shared" si="156"/>
        <v>587.69833333333338</v>
      </c>
      <c r="T142" s="237">
        <f t="shared" si="157"/>
        <v>3526.19</v>
      </c>
      <c r="U142" s="38" t="s">
        <v>576</v>
      </c>
      <c r="V142" s="71"/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9"/>
        <v>55.9</v>
      </c>
      <c r="I143" s="234">
        <f t="shared" si="150"/>
        <v>13.975</v>
      </c>
      <c r="J143" s="44">
        <f>ROUND((16.22*1.95)*0.95,2)</f>
        <v>30.05</v>
      </c>
      <c r="K143" s="235">
        <f t="shared" si="151"/>
        <v>2099.7437500000001</v>
      </c>
      <c r="L143" s="234">
        <f t="shared" si="152"/>
        <v>461.943625</v>
      </c>
      <c r="M143" s="234">
        <f>+(J143*(ВИХ.дані!$T$23*1.105))+(J143*8.7)</f>
        <v>2821.5597749999997</v>
      </c>
      <c r="N143" s="234">
        <f t="shared" si="153"/>
        <v>116.89450000000001</v>
      </c>
      <c r="O143" s="234">
        <f t="shared" si="154"/>
        <v>5500.1416499999996</v>
      </c>
      <c r="P143" s="236">
        <f t="shared" si="86"/>
        <v>229.88</v>
      </c>
      <c r="Q143" s="234">
        <f>SUM(O143+P143)+0.14</f>
        <v>5730.16165</v>
      </c>
      <c r="R143" s="234">
        <f t="shared" si="155"/>
        <v>5730.1583333333328</v>
      </c>
      <c r="S143" s="234">
        <f t="shared" si="156"/>
        <v>1146.0316666666665</v>
      </c>
      <c r="T143" s="237">
        <f t="shared" si="157"/>
        <v>6876.19</v>
      </c>
      <c r="U143" s="38" t="s">
        <v>577</v>
      </c>
      <c r="V143" s="71"/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9"/>
        <v>55.9</v>
      </c>
      <c r="I144" s="234">
        <f t="shared" si="150"/>
        <v>13.975</v>
      </c>
      <c r="J144" s="44">
        <f>ROUND(21.57*0.95,2)</f>
        <v>20.49</v>
      </c>
      <c r="K144" s="235">
        <f t="shared" si="151"/>
        <v>1431.73875</v>
      </c>
      <c r="L144" s="234">
        <f t="shared" si="152"/>
        <v>314.98252500000001</v>
      </c>
      <c r="M144" s="234">
        <f>+(J144*(ВИХ.дані!$T$23*1.105))+(J144*8.7)</f>
        <v>1923.9187949999996</v>
      </c>
      <c r="N144" s="234">
        <f t="shared" si="153"/>
        <v>79.706099999999992</v>
      </c>
      <c r="O144" s="234">
        <f t="shared" si="154"/>
        <v>3750.3461699999993</v>
      </c>
      <c r="P144" s="236">
        <f t="shared" si="86"/>
        <v>156.75</v>
      </c>
      <c r="Q144" s="234">
        <f>SUM(O144+P144)+0.09</f>
        <v>3907.1861699999995</v>
      </c>
      <c r="R144" s="234">
        <f t="shared" si="155"/>
        <v>3907.1833333333334</v>
      </c>
      <c r="S144" s="234">
        <f t="shared" si="156"/>
        <v>781.43666666666661</v>
      </c>
      <c r="T144" s="237">
        <f t="shared" si="157"/>
        <v>4688.62</v>
      </c>
      <c r="U144" s="38" t="s">
        <v>576</v>
      </c>
      <c r="V144" s="71"/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9"/>
        <v>55.9</v>
      </c>
      <c r="I145" s="234">
        <f t="shared" si="150"/>
        <v>13.975</v>
      </c>
      <c r="J145" s="44">
        <f>ROUND((21.57*1.95)*0.95,2)</f>
        <v>39.96</v>
      </c>
      <c r="K145" s="235">
        <f t="shared" si="151"/>
        <v>2792.2049999999999</v>
      </c>
      <c r="L145" s="234">
        <f t="shared" si="152"/>
        <v>614.28509999999994</v>
      </c>
      <c r="M145" s="234">
        <f>+(J145*(ВИХ.дані!$T$23*1.105))+(J145*8.7)</f>
        <v>3752.0641799999999</v>
      </c>
      <c r="N145" s="234">
        <f t="shared" si="153"/>
        <v>155.4444</v>
      </c>
      <c r="O145" s="234">
        <f t="shared" si="154"/>
        <v>7313.9986800000006</v>
      </c>
      <c r="P145" s="236">
        <f t="shared" si="86"/>
        <v>305.69</v>
      </c>
      <c r="Q145" s="234">
        <f>SUM(O145+P145)+0.18</f>
        <v>7619.8686800000005</v>
      </c>
      <c r="R145" s="234">
        <f t="shared" si="155"/>
        <v>7619.875</v>
      </c>
      <c r="S145" s="234">
        <f t="shared" si="156"/>
        <v>1523.9750000000001</v>
      </c>
      <c r="T145" s="237">
        <f>ROUND(Q145*$T$10,2)+0.01</f>
        <v>9143.85</v>
      </c>
      <c r="U145" s="38" t="s">
        <v>577</v>
      </c>
      <c r="V145" s="71"/>
      <c r="W145" s="318"/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71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8">ROUND(($H$16+$H$15+$H$14)/3,2)</f>
        <v>55.9</v>
      </c>
      <c r="I147" s="234">
        <f t="shared" ref="I147:I154" si="159">(H147*$I$10)</f>
        <v>13.975</v>
      </c>
      <c r="J147" s="44">
        <f>ROUND(11.2*0.95,2)</f>
        <v>10.64</v>
      </c>
      <c r="K147" s="235">
        <f t="shared" ref="K147:K154" si="160">(H147+I147)*J147</f>
        <v>743.47</v>
      </c>
      <c r="L147" s="234">
        <f t="shared" ref="L147:L154" si="161">(K147*$L$10)</f>
        <v>163.5634</v>
      </c>
      <c r="M147" s="234">
        <f>+(J147*(ВИХ.дані!$T$23*1.105))+(J147*8.7)</f>
        <v>999.04812000000004</v>
      </c>
      <c r="N147" s="234">
        <f t="shared" ref="N147:N154" si="162">J147*$N$10</f>
        <v>41.389600000000002</v>
      </c>
      <c r="O147" s="234">
        <f t="shared" ref="O147:O154" si="163">SUM(K147:N147)+F147</f>
        <v>1947.4711200000002</v>
      </c>
      <c r="P147" s="236">
        <f t="shared" si="86"/>
        <v>81.400000000000006</v>
      </c>
      <c r="Q147" s="234">
        <f>SUM(O147+P147)+0.05</f>
        <v>2028.9211200000002</v>
      </c>
      <c r="R147" s="234">
        <f t="shared" ref="R147:R154" si="164">+T147-S147</f>
        <v>2028.9166666666665</v>
      </c>
      <c r="S147" s="234">
        <f t="shared" ref="S147:S154" si="165">+T147/6</f>
        <v>405.7833333333333</v>
      </c>
      <c r="T147" s="237">
        <f>ROUND(Q147*$T$10,2)-0.01</f>
        <v>2434.6999999999998</v>
      </c>
      <c r="U147" s="38" t="s">
        <v>576</v>
      </c>
      <c r="V147" s="71"/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8"/>
        <v>55.9</v>
      </c>
      <c r="I148" s="234">
        <f t="shared" si="159"/>
        <v>13.975</v>
      </c>
      <c r="J148" s="44">
        <f>ROUND((11.2*1.95)*0.95,2)</f>
        <v>20.75</v>
      </c>
      <c r="K148" s="235">
        <f t="shared" si="160"/>
        <v>1449.90625</v>
      </c>
      <c r="L148" s="234">
        <f t="shared" si="161"/>
        <v>318.979375</v>
      </c>
      <c r="M148" s="234">
        <f>+(J148*(ВИХ.дані!$T$23*1.105))+(J148*8.7)</f>
        <v>1948.3316249999998</v>
      </c>
      <c r="N148" s="234">
        <f t="shared" si="162"/>
        <v>80.717500000000001</v>
      </c>
      <c r="O148" s="234">
        <f t="shared" si="163"/>
        <v>3797.9347499999999</v>
      </c>
      <c r="P148" s="236">
        <f t="shared" si="86"/>
        <v>158.74</v>
      </c>
      <c r="Q148" s="234">
        <f>SUM(O148+P148)+0.1</f>
        <v>3956.77475</v>
      </c>
      <c r="R148" s="234">
        <f t="shared" si="164"/>
        <v>3956.7666666666664</v>
      </c>
      <c r="S148" s="234">
        <f t="shared" si="165"/>
        <v>791.35333333333335</v>
      </c>
      <c r="T148" s="237">
        <f>ROUND(Q148*$T$10,2)-0.01</f>
        <v>4748.12</v>
      </c>
      <c r="U148" s="38" t="s">
        <v>577</v>
      </c>
      <c r="V148" s="71"/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8"/>
        <v>55.9</v>
      </c>
      <c r="I149" s="234">
        <f t="shared" si="159"/>
        <v>13.975</v>
      </c>
      <c r="J149" s="44">
        <f>ROUND(16.82*0.95,2)</f>
        <v>15.98</v>
      </c>
      <c r="K149" s="235">
        <f t="shared" si="160"/>
        <v>1116.6025</v>
      </c>
      <c r="L149" s="234">
        <f t="shared" si="161"/>
        <v>245.65254999999999</v>
      </c>
      <c r="M149" s="234">
        <f>+(J149*(ВИХ.дані!$T$23*1.105))+(J149*8.7)</f>
        <v>1500.45009</v>
      </c>
      <c r="N149" s="234">
        <f t="shared" si="162"/>
        <v>62.162200000000006</v>
      </c>
      <c r="O149" s="234">
        <f t="shared" si="163"/>
        <v>2924.8673400000002</v>
      </c>
      <c r="P149" s="236">
        <f t="shared" si="86"/>
        <v>122.25</v>
      </c>
      <c r="Q149" s="234">
        <f>SUM(O149+P149)+0.07</f>
        <v>3047.1873400000004</v>
      </c>
      <c r="R149" s="234">
        <f t="shared" si="164"/>
        <v>3047.1833333333334</v>
      </c>
      <c r="S149" s="234">
        <f t="shared" si="165"/>
        <v>609.43666666666661</v>
      </c>
      <c r="T149" s="237">
        <f t="shared" ref="T149:T154" si="166">ROUND(Q149*$T$10,2)</f>
        <v>3656.62</v>
      </c>
      <c r="U149" s="38" t="s">
        <v>576</v>
      </c>
      <c r="V149" s="71"/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8"/>
        <v>55.9</v>
      </c>
      <c r="I150" s="234">
        <f t="shared" si="159"/>
        <v>13.975</v>
      </c>
      <c r="J150" s="44">
        <f>ROUND((16.82*1.95)*0.95,2)</f>
        <v>31.16</v>
      </c>
      <c r="K150" s="235">
        <f t="shared" si="160"/>
        <v>2177.3049999999998</v>
      </c>
      <c r="L150" s="234">
        <f t="shared" si="161"/>
        <v>479.00709999999998</v>
      </c>
      <c r="M150" s="234">
        <f>+(J150*(ВИХ.дані!$T$23*1.105))+(J150*8.7)</f>
        <v>2925.7837799999998</v>
      </c>
      <c r="N150" s="234">
        <f t="shared" si="162"/>
        <v>121.2124</v>
      </c>
      <c r="O150" s="234">
        <f t="shared" si="163"/>
        <v>5703.3082799999993</v>
      </c>
      <c r="P150" s="236">
        <f t="shared" ref="P150:P223" si="167">ROUND(J150*$P$10,2)</f>
        <v>238.37</v>
      </c>
      <c r="Q150" s="234">
        <f>SUM(O150+P150)+0.14</f>
        <v>5941.8182799999995</v>
      </c>
      <c r="R150" s="234">
        <f t="shared" si="164"/>
        <v>5941.8250000000007</v>
      </c>
      <c r="S150" s="234">
        <f t="shared" si="165"/>
        <v>1188.365</v>
      </c>
      <c r="T150" s="237">
        <f>ROUND(Q150*$T$10,2)+0.01</f>
        <v>7130.1900000000005</v>
      </c>
      <c r="U150" s="38" t="s">
        <v>577</v>
      </c>
      <c r="V150" s="71"/>
      <c r="W150" s="318"/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8"/>
        <v>55.9</v>
      </c>
      <c r="I151" s="234">
        <f t="shared" si="159"/>
        <v>13.975</v>
      </c>
      <c r="J151" s="44">
        <f>ROUND(22.38*0.95,2)</f>
        <v>21.26</v>
      </c>
      <c r="K151" s="235">
        <f t="shared" si="160"/>
        <v>1485.5425</v>
      </c>
      <c r="L151" s="234">
        <f t="shared" si="161"/>
        <v>326.81934999999999</v>
      </c>
      <c r="M151" s="234">
        <f>+(J151*(ВИХ.дані!$T$23*1.105))+(J151*8.7)</f>
        <v>1996.2183299999999</v>
      </c>
      <c r="N151" s="234">
        <f t="shared" si="162"/>
        <v>82.701400000000007</v>
      </c>
      <c r="O151" s="234">
        <f t="shared" si="163"/>
        <v>3891.2815799999998</v>
      </c>
      <c r="P151" s="236">
        <f t="shared" si="167"/>
        <v>162.63999999999999</v>
      </c>
      <c r="Q151" s="234">
        <f>SUM(O151+P151)+0.1</f>
        <v>4054.0215799999996</v>
      </c>
      <c r="R151" s="234">
        <f t="shared" si="164"/>
        <v>4054.0166666666664</v>
      </c>
      <c r="S151" s="234">
        <f t="shared" si="165"/>
        <v>810.80333333333328</v>
      </c>
      <c r="T151" s="237">
        <f>ROUND(Q151*$T$10,2)-0.01</f>
        <v>4864.82</v>
      </c>
      <c r="U151" s="38" t="s">
        <v>576</v>
      </c>
      <c r="V151" s="71"/>
      <c r="W151" s="318"/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8"/>
        <v>55.9</v>
      </c>
      <c r="I152" s="234">
        <f t="shared" si="159"/>
        <v>13.975</v>
      </c>
      <c r="J152" s="44">
        <f>ROUND((22.38*1.95)*0.95,2)</f>
        <v>41.46</v>
      </c>
      <c r="K152" s="235">
        <f t="shared" si="160"/>
        <v>2897.0174999999999</v>
      </c>
      <c r="L152" s="234">
        <f t="shared" si="161"/>
        <v>637.34384999999997</v>
      </c>
      <c r="M152" s="234">
        <f>+(J152*(ВИХ.дані!$T$23*1.105))+(J152*8.7)</f>
        <v>3892.9074300000002</v>
      </c>
      <c r="N152" s="234">
        <f t="shared" si="162"/>
        <v>161.27940000000001</v>
      </c>
      <c r="O152" s="234">
        <f t="shared" si="163"/>
        <v>7588.5481800000007</v>
      </c>
      <c r="P152" s="236">
        <f t="shared" si="167"/>
        <v>317.17</v>
      </c>
      <c r="Q152" s="234">
        <f>SUM(O152+P152)+0.18</f>
        <v>7905.898180000001</v>
      </c>
      <c r="R152" s="234">
        <f t="shared" si="164"/>
        <v>7905.9</v>
      </c>
      <c r="S152" s="234">
        <f t="shared" si="165"/>
        <v>1581.18</v>
      </c>
      <c r="T152" s="237">
        <f t="shared" si="166"/>
        <v>9487.08</v>
      </c>
      <c r="U152" s="38" t="s">
        <v>577</v>
      </c>
      <c r="V152" s="71"/>
      <c r="W152" s="318"/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58.79</v>
      </c>
      <c r="I153" s="234">
        <f t="shared" si="159"/>
        <v>14.6975</v>
      </c>
      <c r="J153" s="44">
        <f>ROUND(6.7*0.95,2)</f>
        <v>6.37</v>
      </c>
      <c r="K153" s="235">
        <f t="shared" si="160"/>
        <v>468.11537499999997</v>
      </c>
      <c r="L153" s="234">
        <f t="shared" si="161"/>
        <v>102.9853825</v>
      </c>
      <c r="M153" s="234">
        <f>+(J153*(ВИХ.дані!$T$23*1.105))+(J153*8.7)</f>
        <v>598.11433499999998</v>
      </c>
      <c r="N153" s="234">
        <f t="shared" si="162"/>
        <v>24.779300000000003</v>
      </c>
      <c r="O153" s="234">
        <f t="shared" si="163"/>
        <v>1193.9943925</v>
      </c>
      <c r="P153" s="236">
        <f t="shared" si="167"/>
        <v>48.73</v>
      </c>
      <c r="Q153" s="234">
        <f>SUM(O153+P153)+0.03</f>
        <v>1242.7543925</v>
      </c>
      <c r="R153" s="234">
        <f t="shared" si="164"/>
        <v>1242.75</v>
      </c>
      <c r="S153" s="234">
        <f t="shared" si="165"/>
        <v>248.54999999999998</v>
      </c>
      <c r="T153" s="237">
        <f>ROUND(Q153*$T$10,2)-0.01</f>
        <v>1491.3</v>
      </c>
      <c r="U153" s="38" t="s">
        <v>578</v>
      </c>
      <c r="V153" s="71"/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58.79</v>
      </c>
      <c r="I154" s="234">
        <f t="shared" si="159"/>
        <v>14.6975</v>
      </c>
      <c r="J154" s="44">
        <f>ROUND((6.7*1.8)*0.95,2)</f>
        <v>11.46</v>
      </c>
      <c r="K154" s="235">
        <f t="shared" si="160"/>
        <v>842.16674999999998</v>
      </c>
      <c r="L154" s="234">
        <f t="shared" si="161"/>
        <v>185.27668499999999</v>
      </c>
      <c r="M154" s="234">
        <f>+(J154*(ВИХ.дані!$T$23*1.105))+(J154*8.7)</f>
        <v>1076.04243</v>
      </c>
      <c r="N154" s="234">
        <f t="shared" si="162"/>
        <v>44.579400000000007</v>
      </c>
      <c r="O154" s="234">
        <f t="shared" si="163"/>
        <v>2148.0652649999997</v>
      </c>
      <c r="P154" s="236">
        <f t="shared" si="167"/>
        <v>87.67</v>
      </c>
      <c r="Q154" s="234">
        <f>SUM(O154+P154)+0.05</f>
        <v>2235.785265</v>
      </c>
      <c r="R154" s="234">
        <f t="shared" si="164"/>
        <v>2235.7833333333333</v>
      </c>
      <c r="S154" s="234">
        <f t="shared" si="165"/>
        <v>447.15666666666669</v>
      </c>
      <c r="T154" s="237">
        <f t="shared" si="166"/>
        <v>2682.94</v>
      </c>
      <c r="U154" s="38" t="s">
        <v>579</v>
      </c>
      <c r="V154" s="71"/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71"/>
      <c r="W155" s="72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7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66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 t="shared" ref="H158:H162" si="168">ROUND(($H$15+$H$16)/2,2)</f>
        <v>58.79</v>
      </c>
      <c r="I158" s="44">
        <f t="shared" ref="I158:I162" si="169">(H158*$I$10)</f>
        <v>14.6975</v>
      </c>
      <c r="J158" s="44">
        <f>ROUND(0.175*0.95,2)</f>
        <v>0.17</v>
      </c>
      <c r="K158" s="43">
        <f t="shared" ref="K158:K162" si="170">(H158+I158)*J158</f>
        <v>12.492875</v>
      </c>
      <c r="L158" s="44">
        <f t="shared" ref="L158:L162" si="171">(K158*$L$10)</f>
        <v>2.7484324999999998</v>
      </c>
      <c r="M158" s="44">
        <f>+(J158*(ВИХ.дані!$T$23*1.105))+(J158*8.7)</f>
        <v>15.962235</v>
      </c>
      <c r="N158" s="44">
        <f t="shared" ref="N158:N162" si="172">J158*$N$10</f>
        <v>0.66130000000000011</v>
      </c>
      <c r="O158" s="44">
        <f>SUM(K158:N158)+F158</f>
        <v>31.864842499999998</v>
      </c>
      <c r="P158" s="45">
        <f t="shared" si="167"/>
        <v>1.3</v>
      </c>
      <c r="Q158" s="44">
        <f>SUM(O158+P158)</f>
        <v>33.164842499999999</v>
      </c>
      <c r="R158" s="44">
        <f t="shared" ref="R158:R161" si="173">+T158-S158</f>
        <v>33.166666666666664</v>
      </c>
      <c r="S158" s="44">
        <f t="shared" ref="S158:S161" si="174">+T158/6</f>
        <v>6.6333333333333329</v>
      </c>
      <c r="T158" s="65">
        <f t="shared" ref="T158" si="175">ROUND(Q158*$T$10,2)</f>
        <v>39.799999999999997</v>
      </c>
      <c r="U158" s="69" t="s">
        <v>45</v>
      </c>
      <c r="V158" s="66"/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si="168"/>
        <v>58.79</v>
      </c>
      <c r="I159" s="44">
        <f t="shared" si="169"/>
        <v>14.6975</v>
      </c>
      <c r="J159" s="44">
        <f>ROUND(0.442*0.95,2)</f>
        <v>0.42</v>
      </c>
      <c r="K159" s="43">
        <f t="shared" si="170"/>
        <v>30.864749999999997</v>
      </c>
      <c r="L159" s="44">
        <f t="shared" si="171"/>
        <v>6.7902449999999996</v>
      </c>
      <c r="M159" s="44">
        <f>+(J159*(ВИХ.дані!$T$23*1.105))+(J159*8.7)</f>
        <v>39.436109999999992</v>
      </c>
      <c r="N159" s="44">
        <f t="shared" si="172"/>
        <v>1.6337999999999999</v>
      </c>
      <c r="O159" s="44">
        <f>SUM(K159:N159)+F159</f>
        <v>78.724904999999993</v>
      </c>
      <c r="P159" s="45">
        <f t="shared" si="167"/>
        <v>3.21</v>
      </c>
      <c r="Q159" s="44">
        <f>SUM(O159+P159)</f>
        <v>81.934904999999986</v>
      </c>
      <c r="R159" s="44">
        <f t="shared" si="173"/>
        <v>81.941666666666663</v>
      </c>
      <c r="S159" s="44">
        <f t="shared" si="174"/>
        <v>16.388333333333332</v>
      </c>
      <c r="T159" s="65">
        <f>ROUND(Q159*$T$10,2)+0.01</f>
        <v>98.33</v>
      </c>
      <c r="U159" s="69" t="s">
        <v>45</v>
      </c>
      <c r="V159" s="66"/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8"/>
        <v>58.79</v>
      </c>
      <c r="I160" s="44">
        <f t="shared" si="169"/>
        <v>14.6975</v>
      </c>
      <c r="J160" s="44">
        <f>ROUND(2.142*0.95,2)</f>
        <v>2.0299999999999998</v>
      </c>
      <c r="K160" s="43">
        <f t="shared" si="170"/>
        <v>149.17962499999999</v>
      </c>
      <c r="L160" s="44">
        <f t="shared" si="171"/>
        <v>32.819517499999996</v>
      </c>
      <c r="M160" s="44">
        <f>+(J160*(ВИХ.дані!$T$23*1.105))+(J160*8.7)</f>
        <v>190.60786499999998</v>
      </c>
      <c r="N160" s="44">
        <f t="shared" si="172"/>
        <v>7.8966999999999992</v>
      </c>
      <c r="O160" s="44">
        <f>SUM(K160:N160)+F160</f>
        <v>380.50370749999996</v>
      </c>
      <c r="P160" s="45">
        <f t="shared" si="167"/>
        <v>15.53</v>
      </c>
      <c r="Q160" s="44">
        <f>SUM(O160+P160)</f>
        <v>396.03370749999993</v>
      </c>
      <c r="R160" s="44">
        <f t="shared" si="173"/>
        <v>396.04166666666669</v>
      </c>
      <c r="S160" s="44">
        <f t="shared" si="174"/>
        <v>79.208333333333329</v>
      </c>
      <c r="T160" s="65">
        <f>ROUND(Q160*$T$10,2)+0.01</f>
        <v>475.25</v>
      </c>
      <c r="U160" s="69" t="s">
        <v>45</v>
      </c>
      <c r="V160" s="66"/>
    </row>
    <row r="161" spans="1:22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8"/>
        <v>58.79</v>
      </c>
      <c r="I161" s="44">
        <f t="shared" si="169"/>
        <v>14.6975</v>
      </c>
      <c r="J161" s="44">
        <f>ROUND(4.175*0.95,2)</f>
        <v>3.97</v>
      </c>
      <c r="K161" s="43">
        <f t="shared" si="170"/>
        <v>291.74537500000002</v>
      </c>
      <c r="L161" s="44">
        <f t="shared" si="171"/>
        <v>64.183982499999999</v>
      </c>
      <c r="M161" s="44">
        <f>+(J161*(ВИХ.дані!$T$23*1.105))+(J161*8.7)</f>
        <v>372.76513499999999</v>
      </c>
      <c r="N161" s="44">
        <f t="shared" si="172"/>
        <v>15.443300000000001</v>
      </c>
      <c r="O161" s="44">
        <f>SUM(K161:N161)+F161</f>
        <v>744.13779250000005</v>
      </c>
      <c r="P161" s="45">
        <f t="shared" si="167"/>
        <v>30.37</v>
      </c>
      <c r="Q161" s="44">
        <f>SUM(O161+P161)</f>
        <v>774.50779250000005</v>
      </c>
      <c r="R161" s="44">
        <f t="shared" si="173"/>
        <v>774.52499999999998</v>
      </c>
      <c r="S161" s="44">
        <f t="shared" si="174"/>
        <v>154.905</v>
      </c>
      <c r="T161" s="65">
        <f>ROUND(Q161*$T$10,2)+0.02</f>
        <v>929.43</v>
      </c>
      <c r="U161" s="69" t="s">
        <v>45</v>
      </c>
      <c r="V161" s="66"/>
    </row>
    <row r="162" spans="1:22" s="48" customFormat="1" ht="22.9" customHeight="1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8"/>
        <v>58.79</v>
      </c>
      <c r="I162" s="44">
        <f t="shared" si="169"/>
        <v>14.6975</v>
      </c>
      <c r="J162" s="44">
        <f>ROUND(0.125*0.95,2)</f>
        <v>0.12</v>
      </c>
      <c r="K162" s="43">
        <f t="shared" si="170"/>
        <v>8.8184999999999985</v>
      </c>
      <c r="L162" s="44">
        <f t="shared" si="171"/>
        <v>1.9400699999999997</v>
      </c>
      <c r="M162" s="44">
        <f>+(J162*(ВИХ.дані!$T$23*1.105))+(J162*8.7)</f>
        <v>11.26746</v>
      </c>
      <c r="N162" s="44">
        <f t="shared" si="172"/>
        <v>0.46679999999999999</v>
      </c>
      <c r="O162" s="44">
        <f>SUM(K162:N162)+F162</f>
        <v>22.492829999999998</v>
      </c>
      <c r="P162" s="45">
        <f t="shared" si="167"/>
        <v>0.92</v>
      </c>
      <c r="Q162" s="44">
        <f>SUM(O162+P162)</f>
        <v>23.41283</v>
      </c>
      <c r="R162" s="44">
        <f>+T162-S162</f>
        <v>23.408333333333331</v>
      </c>
      <c r="S162" s="44">
        <f>+T162/6</f>
        <v>4.6816666666666666</v>
      </c>
      <c r="T162" s="65">
        <f>ROUND(Q162*$T$10,2)-0.01</f>
        <v>28.09</v>
      </c>
      <c r="U162" s="69" t="s">
        <v>50</v>
      </c>
      <c r="V162" s="66"/>
    </row>
    <row r="163" spans="1:22" s="48" customFormat="1" ht="30" x14ac:dyDescent="0.25">
      <c r="A163" s="38" t="s">
        <v>641</v>
      </c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66"/>
    </row>
    <row r="164" spans="1:22" s="48" customFormat="1" ht="15.75" x14ac:dyDescent="0.25">
      <c r="A164" s="38" t="s">
        <v>219</v>
      </c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ref="H164:H167" si="176">ROUND(($H$15+$H$16)/2,2)</f>
        <v>58.79</v>
      </c>
      <c r="I164" s="44">
        <f t="shared" ref="I164:I167" si="177">(H164*$I$10)</f>
        <v>14.6975</v>
      </c>
      <c r="J164" s="44">
        <f>ROUND((0.175+0.1)*0.95,2)</f>
        <v>0.26</v>
      </c>
      <c r="K164" s="43">
        <f t="shared" ref="K164:K167" si="178">(H164+I164)*J164</f>
        <v>19.106750000000002</v>
      </c>
      <c r="L164" s="44">
        <f t="shared" ref="L164:L167" si="179">(K164*$L$10)</f>
        <v>4.2034850000000006</v>
      </c>
      <c r="M164" s="44">
        <f>+(J164*(ВИХ.дані!$T$23*1.105))+(J164*8.7)</f>
        <v>24.41283</v>
      </c>
      <c r="N164" s="44">
        <f t="shared" ref="N164:N167" si="180">J164*$N$10</f>
        <v>1.0114000000000001</v>
      </c>
      <c r="O164" s="44">
        <f t="shared" ref="O164:O167" si="181">SUM(K164:N164)+F164</f>
        <v>48.734465000000007</v>
      </c>
      <c r="P164" s="45">
        <f t="shared" ref="P164:P167" si="182">ROUND(J164*$P$10,2)</f>
        <v>1.99</v>
      </c>
      <c r="Q164" s="44">
        <f t="shared" ref="Q164:Q167" si="183">SUM(O164+P164)</f>
        <v>50.724465000000009</v>
      </c>
      <c r="R164" s="44">
        <f t="shared" ref="R164:R167" si="184">+T164-S164</f>
        <v>50.724999999999994</v>
      </c>
      <c r="S164" s="44">
        <f t="shared" ref="S164:S167" si="185">+T164/6</f>
        <v>10.145</v>
      </c>
      <c r="T164" s="65">
        <f t="shared" ref="T164" si="186">ROUND(Q164*$T$10,2)</f>
        <v>60.87</v>
      </c>
      <c r="U164" s="69" t="s">
        <v>630</v>
      </c>
      <c r="V164" s="66"/>
    </row>
    <row r="165" spans="1:22" s="48" customFormat="1" ht="15.75" x14ac:dyDescent="0.25">
      <c r="A165" s="38" t="s">
        <v>636</v>
      </c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76"/>
        <v>58.79</v>
      </c>
      <c r="I165" s="44">
        <f t="shared" si="177"/>
        <v>14.6975</v>
      </c>
      <c r="J165" s="44">
        <f>ROUND((0.442+0.1)*0.95,2)</f>
        <v>0.51</v>
      </c>
      <c r="K165" s="43">
        <f t="shared" si="178"/>
        <v>37.478625000000001</v>
      </c>
      <c r="L165" s="44">
        <f t="shared" si="179"/>
        <v>8.2452974999999995</v>
      </c>
      <c r="M165" s="44">
        <f>+(J165*(ВИХ.дані!$T$23*1.105))+(J165*8.7)</f>
        <v>47.886704999999999</v>
      </c>
      <c r="N165" s="44">
        <f t="shared" si="180"/>
        <v>1.9839</v>
      </c>
      <c r="O165" s="44">
        <f t="shared" si="181"/>
        <v>95.594527499999998</v>
      </c>
      <c r="P165" s="45">
        <f t="shared" si="182"/>
        <v>3.9</v>
      </c>
      <c r="Q165" s="44">
        <f t="shared" si="183"/>
        <v>99.494527500000004</v>
      </c>
      <c r="R165" s="44">
        <f t="shared" si="184"/>
        <v>99.5</v>
      </c>
      <c r="S165" s="44">
        <f t="shared" si="185"/>
        <v>19.900000000000002</v>
      </c>
      <c r="T165" s="65">
        <f>ROUND(Q165*$T$10,2)+0.01</f>
        <v>119.4</v>
      </c>
      <c r="U165" s="69" t="s">
        <v>630</v>
      </c>
      <c r="V165" s="66"/>
    </row>
    <row r="166" spans="1:22" s="48" customFormat="1" ht="15.75" x14ac:dyDescent="0.25">
      <c r="A166" s="38" t="s">
        <v>637</v>
      </c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76"/>
        <v>58.79</v>
      </c>
      <c r="I166" s="44">
        <f t="shared" si="177"/>
        <v>14.6975</v>
      </c>
      <c r="J166" s="44">
        <f>ROUND((2.142+0.1)*0.95,2)</f>
        <v>2.13</v>
      </c>
      <c r="K166" s="43">
        <f t="shared" si="178"/>
        <v>156.52837499999998</v>
      </c>
      <c r="L166" s="44">
        <f t="shared" si="179"/>
        <v>34.436242499999999</v>
      </c>
      <c r="M166" s="44">
        <f>+(J166*(ВИХ.дані!$T$23*1.105))+(J166*8.7)</f>
        <v>199.99741499999999</v>
      </c>
      <c r="N166" s="44">
        <f t="shared" si="180"/>
        <v>8.2857000000000003</v>
      </c>
      <c r="O166" s="44">
        <f t="shared" si="181"/>
        <v>399.24773249999998</v>
      </c>
      <c r="P166" s="45">
        <f t="shared" si="182"/>
        <v>16.29</v>
      </c>
      <c r="Q166" s="44">
        <f t="shared" si="183"/>
        <v>415.5377325</v>
      </c>
      <c r="R166" s="44">
        <f t="shared" si="184"/>
        <v>415.54999999999995</v>
      </c>
      <c r="S166" s="44">
        <f t="shared" si="185"/>
        <v>83.11</v>
      </c>
      <c r="T166" s="65">
        <f>ROUND(Q166*$T$10,2)+0.01</f>
        <v>498.65999999999997</v>
      </c>
      <c r="U166" s="69" t="s">
        <v>630</v>
      </c>
      <c r="V166" s="66"/>
    </row>
    <row r="167" spans="1:22" s="48" customFormat="1" ht="15.75" x14ac:dyDescent="0.25">
      <c r="A167" s="38" t="s">
        <v>638</v>
      </c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76"/>
        <v>58.79</v>
      </c>
      <c r="I167" s="44">
        <f t="shared" si="177"/>
        <v>14.6975</v>
      </c>
      <c r="J167" s="44">
        <f>ROUND((4.175+0.1)*0.95,2)</f>
        <v>4.0599999999999996</v>
      </c>
      <c r="K167" s="43">
        <f t="shared" si="178"/>
        <v>298.35924999999997</v>
      </c>
      <c r="L167" s="44">
        <f t="shared" si="179"/>
        <v>65.639034999999993</v>
      </c>
      <c r="M167" s="44">
        <f>+(J167*(ВИХ.дані!$T$23*1.105))+(J167*8.7)</f>
        <v>381.21572999999995</v>
      </c>
      <c r="N167" s="44">
        <f t="shared" si="180"/>
        <v>15.793399999999998</v>
      </c>
      <c r="O167" s="44">
        <f t="shared" si="181"/>
        <v>761.00741499999992</v>
      </c>
      <c r="P167" s="45">
        <f t="shared" si="182"/>
        <v>31.06</v>
      </c>
      <c r="Q167" s="44">
        <f t="shared" si="183"/>
        <v>792.06741499999987</v>
      </c>
      <c r="R167" s="44">
        <f t="shared" si="184"/>
        <v>792.08333333333337</v>
      </c>
      <c r="S167" s="44">
        <f t="shared" si="185"/>
        <v>158.41666666666666</v>
      </c>
      <c r="T167" s="65">
        <f>ROUND(Q167*$T$10,2)+0.02</f>
        <v>950.5</v>
      </c>
      <c r="U167" s="69" t="s">
        <v>630</v>
      </c>
      <c r="V167" s="66"/>
    </row>
    <row r="168" spans="1:22" s="48" customFormat="1" ht="50.25" customHeight="1" x14ac:dyDescent="0.25">
      <c r="A168" s="95" t="s">
        <v>639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66"/>
    </row>
    <row r="169" spans="1:22" s="48" customFormat="1" ht="15.75" x14ac:dyDescent="0.25">
      <c r="A169" s="95" t="s">
        <v>72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87">ROUND(($H$15+$H$16)/2,2)</f>
        <v>58.79</v>
      </c>
      <c r="I169" s="44">
        <f t="shared" ref="I169:I172" si="188">(H169*$I$10)</f>
        <v>14.6975</v>
      </c>
      <c r="J169" s="44">
        <f>ROUND(0.208*0.95,2)</f>
        <v>0.2</v>
      </c>
      <c r="K169" s="43">
        <f t="shared" ref="K169:K172" si="189">(H169+I169)*J169</f>
        <v>14.6975</v>
      </c>
      <c r="L169" s="44">
        <f t="shared" ref="L169:L172" si="190">(K169*$L$10)</f>
        <v>3.2334499999999999</v>
      </c>
      <c r="M169" s="44">
        <f>+(J169*(ВИХ.дані!$T$23*1.105))+(J169*8.7)</f>
        <v>18.7791</v>
      </c>
      <c r="N169" s="44">
        <f t="shared" ref="N169:N172" si="191">J169*$N$10</f>
        <v>0.77800000000000002</v>
      </c>
      <c r="O169" s="44">
        <f>SUM(K169:N169)+F169</f>
        <v>37.488049999999994</v>
      </c>
      <c r="P169" s="45">
        <f t="shared" si="167"/>
        <v>1.53</v>
      </c>
      <c r="Q169" s="44">
        <f>SUM(O169+P169)</f>
        <v>39.018049999999995</v>
      </c>
      <c r="R169" s="44">
        <f>+T169-S169</f>
        <v>39.016666666666666</v>
      </c>
      <c r="S169" s="44">
        <f>+T169/6</f>
        <v>7.8033333333333337</v>
      </c>
      <c r="T169" s="65">
        <f t="shared" ref="T169:T170" si="192">ROUND(Q169*$T$10,2)</f>
        <v>46.82</v>
      </c>
      <c r="U169" s="69" t="s">
        <v>52</v>
      </c>
      <c r="V169" s="66"/>
    </row>
    <row r="170" spans="1:22" s="48" customFormat="1" ht="15.75" x14ac:dyDescent="0.25">
      <c r="A170" s="95" t="s">
        <v>73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87"/>
        <v>58.79</v>
      </c>
      <c r="I170" s="44">
        <f t="shared" si="188"/>
        <v>14.6975</v>
      </c>
      <c r="J170" s="44">
        <f>ROUND(0.475*0.95,2)</f>
        <v>0.45</v>
      </c>
      <c r="K170" s="43">
        <f t="shared" si="189"/>
        <v>33.069375000000001</v>
      </c>
      <c r="L170" s="44">
        <f t="shared" si="190"/>
        <v>7.2752625000000002</v>
      </c>
      <c r="M170" s="44">
        <f>+(J170*(ВИХ.дані!$T$23*1.105))+(J170*8.7)</f>
        <v>42.252974999999999</v>
      </c>
      <c r="N170" s="44">
        <f t="shared" si="191"/>
        <v>1.7505000000000002</v>
      </c>
      <c r="O170" s="44">
        <f>SUM(K170:N170)+F170</f>
        <v>84.348112499999999</v>
      </c>
      <c r="P170" s="45">
        <f t="shared" si="167"/>
        <v>3.44</v>
      </c>
      <c r="Q170" s="44">
        <f>SUM(O170+P170)</f>
        <v>87.788112499999997</v>
      </c>
      <c r="R170" s="44">
        <f>+T170-S170</f>
        <v>87.791666666666657</v>
      </c>
      <c r="S170" s="44">
        <f>+T170/6</f>
        <v>17.558333333333334</v>
      </c>
      <c r="T170" s="65">
        <f t="shared" si="192"/>
        <v>105.35</v>
      </c>
      <c r="U170" s="69" t="s">
        <v>52</v>
      </c>
      <c r="V170" s="66"/>
    </row>
    <row r="171" spans="1:22" s="48" customFormat="1" ht="15.75" x14ac:dyDescent="0.25">
      <c r="A171" s="95" t="s">
        <v>74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87"/>
        <v>58.79</v>
      </c>
      <c r="I171" s="44">
        <f t="shared" si="188"/>
        <v>14.6975</v>
      </c>
      <c r="J171" s="44">
        <f>ROUND(2.175*0.95,2)</f>
        <v>2.0699999999999998</v>
      </c>
      <c r="K171" s="43">
        <f t="shared" si="189"/>
        <v>152.11912499999997</v>
      </c>
      <c r="L171" s="44">
        <f t="shared" si="190"/>
        <v>33.466207499999996</v>
      </c>
      <c r="M171" s="44">
        <f>+(J171*(ВИХ.дані!$T$23*1.105))+(J171*8.7)</f>
        <v>194.36368499999998</v>
      </c>
      <c r="N171" s="44">
        <f t="shared" si="191"/>
        <v>8.0522999999999989</v>
      </c>
      <c r="O171" s="44">
        <f>SUM(K171:N171)+F171</f>
        <v>388.00131749999997</v>
      </c>
      <c r="P171" s="45">
        <f t="shared" si="167"/>
        <v>15.84</v>
      </c>
      <c r="Q171" s="44">
        <f>SUM(O171+P171)</f>
        <v>403.84131749999995</v>
      </c>
      <c r="R171" s="44">
        <f t="shared" ref="R171:R172" si="193">+T171-S171</f>
        <v>403.85</v>
      </c>
      <c r="S171" s="44">
        <f t="shared" ref="S171:S172" si="194">+T171/6</f>
        <v>80.77</v>
      </c>
      <c r="T171" s="65">
        <f>ROUND(Q171*$T$10,2)+0.01</f>
        <v>484.62</v>
      </c>
      <c r="U171" s="69" t="s">
        <v>52</v>
      </c>
      <c r="V171" s="66"/>
    </row>
    <row r="172" spans="1:22" s="48" customFormat="1" ht="15.75" x14ac:dyDescent="0.25">
      <c r="A172" s="95" t="s">
        <v>75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87"/>
        <v>58.79</v>
      </c>
      <c r="I172" s="44">
        <f t="shared" si="188"/>
        <v>14.6975</v>
      </c>
      <c r="J172" s="44">
        <f>ROUND(4.208*0.95,2)</f>
        <v>4</v>
      </c>
      <c r="K172" s="43">
        <f t="shared" si="189"/>
        <v>293.95</v>
      </c>
      <c r="L172" s="44">
        <f t="shared" si="190"/>
        <v>64.668999999999997</v>
      </c>
      <c r="M172" s="44">
        <f>+(J172*(ВИХ.дані!$T$23*1.105))+(J172*8.7)</f>
        <v>375.58199999999999</v>
      </c>
      <c r="N172" s="44">
        <f t="shared" si="191"/>
        <v>15.56</v>
      </c>
      <c r="O172" s="44">
        <f>SUM(K172:N172)+F172</f>
        <v>749.76099999999997</v>
      </c>
      <c r="P172" s="45">
        <f t="shared" si="167"/>
        <v>30.6</v>
      </c>
      <c r="Q172" s="44">
        <f>SUM(O172+P172)+0.01</f>
        <v>780.37099999999998</v>
      </c>
      <c r="R172" s="44">
        <f t="shared" si="193"/>
        <v>780.375</v>
      </c>
      <c r="S172" s="44">
        <f t="shared" si="194"/>
        <v>156.07500000000002</v>
      </c>
      <c r="T172" s="65">
        <f>ROUND(Q172*$T$10,2)</f>
        <v>936.45</v>
      </c>
      <c r="U172" s="69" t="s">
        <v>52</v>
      </c>
      <c r="V172" s="66"/>
    </row>
    <row r="173" spans="1:22" s="48" customFormat="1" ht="45" x14ac:dyDescent="0.25">
      <c r="A173" s="95" t="s">
        <v>640</v>
      </c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66"/>
    </row>
    <row r="174" spans="1:22" s="48" customFormat="1" ht="15.75" x14ac:dyDescent="0.25">
      <c r="A174" s="95" t="s">
        <v>374</v>
      </c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95">ROUND(($H$15+$H$16)/2,2)</f>
        <v>58.79</v>
      </c>
      <c r="I174" s="44">
        <f t="shared" ref="I174:I177" si="196">(H174*$I$10)</f>
        <v>14.6975</v>
      </c>
      <c r="J174" s="44">
        <f>ROUND((0.208+0.1)*0.95,2)</f>
        <v>0.28999999999999998</v>
      </c>
      <c r="K174" s="43">
        <f t="shared" ref="K174:K177" si="197">(H174+I174)*J174</f>
        <v>21.311374999999998</v>
      </c>
      <c r="L174" s="44">
        <f t="shared" ref="L174:L177" si="198">(K174*$L$10)</f>
        <v>4.6885024999999994</v>
      </c>
      <c r="M174" s="44">
        <f>+(J174*(ВИХ.дані!$T$23*1.105))+(J174*8.7)</f>
        <v>27.229694999999996</v>
      </c>
      <c r="N174" s="44">
        <f t="shared" ref="N174:N177" si="199">J174*$N$10</f>
        <v>1.1280999999999999</v>
      </c>
      <c r="O174" s="44">
        <f t="shared" ref="O174:O177" si="200">SUM(K174:N174)+F174</f>
        <v>54.357672499999993</v>
      </c>
      <c r="P174" s="45">
        <f t="shared" ref="P174:P177" si="201">ROUND(J174*$P$10,2)</f>
        <v>2.2200000000000002</v>
      </c>
      <c r="Q174" s="44">
        <f t="shared" ref="Q174:Q175" si="202">SUM(O174+P174)</f>
        <v>56.577672499999991</v>
      </c>
      <c r="R174" s="44">
        <f t="shared" ref="R174:R177" si="203">+T174-S174</f>
        <v>56.575000000000003</v>
      </c>
      <c r="S174" s="44">
        <f t="shared" ref="S174:S177" si="204">+T174/6</f>
        <v>11.315</v>
      </c>
      <c r="T174" s="65">
        <f t="shared" ref="T174:T177" si="205">ROUND(Q174*$T$10,2)</f>
        <v>67.89</v>
      </c>
      <c r="U174" s="69" t="s">
        <v>581</v>
      </c>
      <c r="V174" s="66"/>
    </row>
    <row r="175" spans="1:22" s="48" customFormat="1" ht="15.75" x14ac:dyDescent="0.25">
      <c r="A175" s="95" t="s">
        <v>576</v>
      </c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95"/>
        <v>58.79</v>
      </c>
      <c r="I175" s="44">
        <f t="shared" si="196"/>
        <v>14.6975</v>
      </c>
      <c r="J175" s="44">
        <f>ROUND((0.475+0.1)*0.95,2)</f>
        <v>0.55000000000000004</v>
      </c>
      <c r="K175" s="43">
        <f t="shared" si="197"/>
        <v>40.418125000000003</v>
      </c>
      <c r="L175" s="44">
        <f t="shared" si="198"/>
        <v>8.8919875000000008</v>
      </c>
      <c r="M175" s="44">
        <f>+(J175*(ВИХ.дані!$T$23*1.105))+(J175*8.7)</f>
        <v>51.642525000000006</v>
      </c>
      <c r="N175" s="44">
        <f t="shared" si="199"/>
        <v>2.1395000000000004</v>
      </c>
      <c r="O175" s="44">
        <f t="shared" si="200"/>
        <v>103.09213750000001</v>
      </c>
      <c r="P175" s="45">
        <f t="shared" si="201"/>
        <v>4.21</v>
      </c>
      <c r="Q175" s="44">
        <f t="shared" si="202"/>
        <v>107.3021375</v>
      </c>
      <c r="R175" s="44">
        <f t="shared" si="203"/>
        <v>107.3</v>
      </c>
      <c r="S175" s="44">
        <f t="shared" si="204"/>
        <v>21.459999999999997</v>
      </c>
      <c r="T175" s="65">
        <f t="shared" si="205"/>
        <v>128.76</v>
      </c>
      <c r="U175" s="69" t="s">
        <v>581</v>
      </c>
      <c r="V175" s="66"/>
    </row>
    <row r="176" spans="1:22" s="48" customFormat="1" ht="15.75" x14ac:dyDescent="0.25">
      <c r="A176" s="95" t="s">
        <v>578</v>
      </c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95"/>
        <v>58.79</v>
      </c>
      <c r="I176" s="44">
        <f t="shared" si="196"/>
        <v>14.6975</v>
      </c>
      <c r="J176" s="44">
        <f>ROUND((2.175+0.1)*0.95,2)</f>
        <v>2.16</v>
      </c>
      <c r="K176" s="43">
        <f t="shared" si="197"/>
        <v>158.733</v>
      </c>
      <c r="L176" s="44">
        <f t="shared" si="198"/>
        <v>34.921260000000004</v>
      </c>
      <c r="M176" s="44">
        <f>+(J176*(ВИХ.дані!$T$23*1.105))+(J176*8.7)</f>
        <v>202.81428</v>
      </c>
      <c r="N176" s="44">
        <f t="shared" si="199"/>
        <v>8.4024000000000001</v>
      </c>
      <c r="O176" s="44">
        <f t="shared" si="200"/>
        <v>404.87094000000002</v>
      </c>
      <c r="P176" s="45">
        <f t="shared" si="201"/>
        <v>16.52</v>
      </c>
      <c r="Q176" s="44">
        <f>SUM(O176+P176)+0.01</f>
        <v>421.40093999999999</v>
      </c>
      <c r="R176" s="44">
        <f t="shared" si="203"/>
        <v>421.4083333333333</v>
      </c>
      <c r="S176" s="44">
        <f t="shared" si="204"/>
        <v>84.281666666666666</v>
      </c>
      <c r="T176" s="65">
        <f>ROUND(Q176*$T$10,2)+0.01</f>
        <v>505.69</v>
      </c>
      <c r="U176" s="69" t="s">
        <v>581</v>
      </c>
      <c r="V176" s="66"/>
    </row>
    <row r="177" spans="1:23" s="48" customFormat="1" ht="15.75" x14ac:dyDescent="0.25">
      <c r="A177" s="95" t="s">
        <v>642</v>
      </c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95"/>
        <v>58.79</v>
      </c>
      <c r="I177" s="44">
        <f t="shared" si="196"/>
        <v>14.6975</v>
      </c>
      <c r="J177" s="44">
        <f>ROUND((4.208+0.1)*0.95,2)</f>
        <v>4.09</v>
      </c>
      <c r="K177" s="43">
        <f t="shared" si="197"/>
        <v>300.563875</v>
      </c>
      <c r="L177" s="44">
        <f t="shared" si="198"/>
        <v>66.124052500000005</v>
      </c>
      <c r="M177" s="44">
        <f>+(J177*(ВИХ.дані!$T$23*1.105))+(J177*8.7)</f>
        <v>384.03259500000001</v>
      </c>
      <c r="N177" s="44">
        <f t="shared" si="199"/>
        <v>15.9101</v>
      </c>
      <c r="O177" s="44">
        <f t="shared" si="200"/>
        <v>766.63062250000007</v>
      </c>
      <c r="P177" s="45">
        <f t="shared" si="201"/>
        <v>31.29</v>
      </c>
      <c r="Q177" s="44">
        <f>SUM(O177+P177)+0.02</f>
        <v>797.94062250000002</v>
      </c>
      <c r="R177" s="44">
        <f t="shared" si="203"/>
        <v>797.94166666666661</v>
      </c>
      <c r="S177" s="44">
        <f t="shared" si="204"/>
        <v>159.58833333333334</v>
      </c>
      <c r="T177" s="65">
        <f t="shared" si="205"/>
        <v>957.53</v>
      </c>
      <c r="U177" s="69" t="s">
        <v>581</v>
      </c>
      <c r="V177" s="66"/>
    </row>
    <row r="178" spans="1:23" s="48" customFormat="1" ht="48" customHeight="1" x14ac:dyDescent="0.25">
      <c r="A178" s="38" t="s">
        <v>643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66"/>
    </row>
    <row r="179" spans="1:23" s="48" customFormat="1" ht="15.75" x14ac:dyDescent="0.25">
      <c r="A179" s="38" t="s">
        <v>95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206">ROUND(($H$15+$H$16)/2,2)</f>
        <v>58.79</v>
      </c>
      <c r="I179" s="44">
        <f t="shared" ref="I179:I181" si="207">(H179*$I$10)</f>
        <v>14.6975</v>
      </c>
      <c r="J179" s="44">
        <f>ROUND(0.508*0.95,2)</f>
        <v>0.48</v>
      </c>
      <c r="K179" s="43">
        <f t="shared" ref="K179:K181" si="208">(H179+I179)*J179</f>
        <v>35.273999999999994</v>
      </c>
      <c r="L179" s="44">
        <f t="shared" ref="L179:L181" si="209">(K179*$L$10)</f>
        <v>7.760279999999999</v>
      </c>
      <c r="M179" s="44">
        <f>+(J179*(ВИХ.дані!$T$23*1.105))+(J179*8.7)</f>
        <v>45.069839999999999</v>
      </c>
      <c r="N179" s="44">
        <f t="shared" ref="N179:N181" si="210">J179*$N$10</f>
        <v>1.8672</v>
      </c>
      <c r="O179" s="44">
        <f>SUM(K179:N179)+F179</f>
        <v>89.971319999999992</v>
      </c>
      <c r="P179" s="45">
        <f t="shared" si="167"/>
        <v>3.67</v>
      </c>
      <c r="Q179" s="44">
        <f>SUM(O179+P179)+0.01</f>
        <v>93.651319999999998</v>
      </c>
      <c r="R179" s="44">
        <f t="shared" ref="R179:R181" si="211">+T179-S179</f>
        <v>93.641666666666652</v>
      </c>
      <c r="S179" s="44">
        <f t="shared" ref="S179:S181" si="212">+T179/6</f>
        <v>18.728333333333332</v>
      </c>
      <c r="T179" s="65">
        <f>ROUND(Q179*$T$10,2)-0.01</f>
        <v>112.36999999999999</v>
      </c>
      <c r="U179" s="69" t="s">
        <v>54</v>
      </c>
      <c r="V179" s="66"/>
    </row>
    <row r="180" spans="1:23" s="48" customFormat="1" ht="15.75" x14ac:dyDescent="0.25">
      <c r="A180" s="38" t="s">
        <v>97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206"/>
        <v>58.79</v>
      </c>
      <c r="I180" s="44">
        <f t="shared" si="207"/>
        <v>14.6975</v>
      </c>
      <c r="J180" s="44">
        <f>ROUND(2.208*0.95,2)</f>
        <v>2.1</v>
      </c>
      <c r="K180" s="43">
        <f t="shared" si="208"/>
        <v>154.32374999999999</v>
      </c>
      <c r="L180" s="44">
        <f t="shared" si="209"/>
        <v>33.951225000000001</v>
      </c>
      <c r="M180" s="44">
        <f>+(J180*(ВИХ.дані!$T$23*1.105))+(J180*8.7)</f>
        <v>197.18055000000001</v>
      </c>
      <c r="N180" s="44">
        <f t="shared" si="210"/>
        <v>8.1690000000000005</v>
      </c>
      <c r="O180" s="44">
        <f>SUM(K180:N180)+F180</f>
        <v>393.62452499999995</v>
      </c>
      <c r="P180" s="45">
        <f t="shared" si="167"/>
        <v>16.07</v>
      </c>
      <c r="Q180" s="44">
        <f>SUM(O180+P180)+0.01</f>
        <v>409.70452499999993</v>
      </c>
      <c r="R180" s="44">
        <f t="shared" si="211"/>
        <v>409.7</v>
      </c>
      <c r="S180" s="44">
        <f t="shared" si="212"/>
        <v>81.94</v>
      </c>
      <c r="T180" s="65">
        <f>ROUND(Q180*$T$10,2)-0.01</f>
        <v>491.64</v>
      </c>
      <c r="U180" s="69" t="s">
        <v>54</v>
      </c>
      <c r="V180" s="66"/>
    </row>
    <row r="181" spans="1:23" s="48" customFormat="1" ht="15.75" x14ac:dyDescent="0.25">
      <c r="A181" s="38" t="s">
        <v>280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206"/>
        <v>58.79</v>
      </c>
      <c r="I181" s="44">
        <f t="shared" si="207"/>
        <v>14.6975</v>
      </c>
      <c r="J181" s="44">
        <f>ROUND(4.242*0.95,2)</f>
        <v>4.03</v>
      </c>
      <c r="K181" s="43">
        <f t="shared" si="208"/>
        <v>296.15462500000001</v>
      </c>
      <c r="L181" s="44">
        <f t="shared" si="209"/>
        <v>65.154017500000009</v>
      </c>
      <c r="M181" s="44">
        <f>+(J181*(ВИХ.дані!$T$23*1.105))+(J181*8.7)</f>
        <v>378.398865</v>
      </c>
      <c r="N181" s="44">
        <f t="shared" si="210"/>
        <v>15.676700000000002</v>
      </c>
      <c r="O181" s="44">
        <f>SUM(K181:N181)+F181</f>
        <v>755.3842075</v>
      </c>
      <c r="P181" s="45">
        <f t="shared" si="167"/>
        <v>30.83</v>
      </c>
      <c r="Q181" s="44">
        <f>SUM(O181+P181)+0.02</f>
        <v>786.23420750000002</v>
      </c>
      <c r="R181" s="44">
        <f t="shared" si="211"/>
        <v>786.23333333333335</v>
      </c>
      <c r="S181" s="44">
        <f t="shared" si="212"/>
        <v>157.24666666666667</v>
      </c>
      <c r="T181" s="65">
        <f t="shared" ref="T181" si="213">ROUND(Q181*$T$10,2)</f>
        <v>943.48</v>
      </c>
      <c r="U181" s="69" t="s">
        <v>54</v>
      </c>
      <c r="V181" s="66"/>
    </row>
    <row r="182" spans="1:23" s="48" customFormat="1" ht="30" x14ac:dyDescent="0.25">
      <c r="A182" s="38" t="s">
        <v>644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66"/>
    </row>
    <row r="183" spans="1:23" s="48" customFormat="1" ht="15.75" x14ac:dyDescent="0.25">
      <c r="A183" s="38" t="s">
        <v>297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14">+VLOOKUP(D183,$D$13:$H$17,5,0)</f>
        <v>61.684285714285707</v>
      </c>
      <c r="I183" s="44">
        <f t="shared" ref="I183:I188" si="215">(H183*$I$10)</f>
        <v>15.421071428571427</v>
      </c>
      <c r="J183" s="44">
        <f>ROUND(2.067*0.95,2)</f>
        <v>1.96</v>
      </c>
      <c r="K183" s="43">
        <f t="shared" ref="K183:K188" si="216">(H183+I183)*J183</f>
        <v>151.12649999999996</v>
      </c>
      <c r="L183" s="44">
        <f t="shared" ref="L183:L188" si="217">(K183*$L$10)</f>
        <v>33.247829999999993</v>
      </c>
      <c r="M183" s="44">
        <f>+(J183*(ВИХ.дані!$T$23*1.105))+(J183*8.7)</f>
        <v>184.03517999999997</v>
      </c>
      <c r="N183" s="44">
        <f t="shared" ref="N183:N188" si="218">J183*$N$10</f>
        <v>7.6244000000000005</v>
      </c>
      <c r="O183" s="44">
        <f t="shared" ref="O183:O188" si="219">SUM(K183:N183)+F183</f>
        <v>376.03390999999993</v>
      </c>
      <c r="P183" s="45">
        <f t="shared" si="167"/>
        <v>14.99</v>
      </c>
      <c r="Q183" s="44">
        <f>SUM(O183+P183)+0.02</f>
        <v>391.04390999999993</v>
      </c>
      <c r="R183" s="44">
        <f t="shared" ref="R183:R188" si="220">+T183-S183</f>
        <v>391.03333333333336</v>
      </c>
      <c r="S183" s="44">
        <f t="shared" ref="S183:S188" si="221">+T183/6</f>
        <v>78.206666666666663</v>
      </c>
      <c r="T183" s="65">
        <f>ROUND(Q183*$T$10,2)-0.01</f>
        <v>469.24</v>
      </c>
      <c r="U183" s="69" t="s">
        <v>56</v>
      </c>
      <c r="V183" s="66"/>
    </row>
    <row r="184" spans="1:23" s="48" customFormat="1" ht="15.75" x14ac:dyDescent="0.25">
      <c r="A184" s="38" t="s">
        <v>298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14"/>
        <v>61.684285714285707</v>
      </c>
      <c r="I184" s="44">
        <f t="shared" si="215"/>
        <v>15.421071428571427</v>
      </c>
      <c r="J184" s="44">
        <f>ROUND(3.233*0.95,2)</f>
        <v>3.07</v>
      </c>
      <c r="K184" s="43">
        <f t="shared" si="216"/>
        <v>236.71344642857139</v>
      </c>
      <c r="L184" s="44">
        <f t="shared" si="217"/>
        <v>52.076958214285703</v>
      </c>
      <c r="M184" s="44">
        <f>+(J184*(ВИХ.дані!$T$23*1.105))+(J184*8.7)</f>
        <v>288.259185</v>
      </c>
      <c r="N184" s="44">
        <f t="shared" si="218"/>
        <v>11.942299999999999</v>
      </c>
      <c r="O184" s="44">
        <f t="shared" si="219"/>
        <v>588.99188964285713</v>
      </c>
      <c r="P184" s="45">
        <f t="shared" si="167"/>
        <v>23.49</v>
      </c>
      <c r="Q184" s="44">
        <f>SUM(O184+P184)+0.01</f>
        <v>612.49188964285713</v>
      </c>
      <c r="R184" s="44">
        <f t="shared" si="220"/>
        <v>612.49166666666667</v>
      </c>
      <c r="S184" s="44">
        <f t="shared" si="221"/>
        <v>122.49833333333333</v>
      </c>
      <c r="T184" s="65">
        <f t="shared" ref="T184:T188" si="222">ROUND(Q184*$T$10,2)</f>
        <v>734.99</v>
      </c>
      <c r="U184" s="69" t="s">
        <v>56</v>
      </c>
      <c r="V184" s="66"/>
    </row>
    <row r="185" spans="1:23" s="48" customFormat="1" ht="15.75" x14ac:dyDescent="0.25">
      <c r="A185" s="38" t="s">
        <v>299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14"/>
        <v>61.684285714285707</v>
      </c>
      <c r="I185" s="44">
        <f t="shared" si="215"/>
        <v>15.421071428571427</v>
      </c>
      <c r="J185" s="44">
        <f>ROUND(5.233*0.95,2)</f>
        <v>4.97</v>
      </c>
      <c r="K185" s="43">
        <f t="shared" si="216"/>
        <v>383.21362499999992</v>
      </c>
      <c r="L185" s="44">
        <f t="shared" si="217"/>
        <v>84.30699749999998</v>
      </c>
      <c r="M185" s="44">
        <f>+(J185*(ВИХ.дані!$T$23*1.105))+(J185*8.7)</f>
        <v>466.66063499999996</v>
      </c>
      <c r="N185" s="44">
        <f t="shared" si="218"/>
        <v>19.333300000000001</v>
      </c>
      <c r="O185" s="44">
        <f t="shared" si="219"/>
        <v>953.51455749999991</v>
      </c>
      <c r="P185" s="45">
        <f t="shared" si="167"/>
        <v>38.020000000000003</v>
      </c>
      <c r="Q185" s="44">
        <f>SUM(O185+P185)+0.02</f>
        <v>991.55455749999987</v>
      </c>
      <c r="R185" s="44">
        <f t="shared" si="220"/>
        <v>991.55833333333328</v>
      </c>
      <c r="S185" s="44">
        <f t="shared" si="221"/>
        <v>198.31166666666664</v>
      </c>
      <c r="T185" s="65">
        <f t="shared" si="222"/>
        <v>1189.8699999999999</v>
      </c>
      <c r="U185" s="69" t="s">
        <v>56</v>
      </c>
      <c r="V185" s="66"/>
    </row>
    <row r="186" spans="1:23" s="48" customFormat="1" ht="15.75" x14ac:dyDescent="0.25">
      <c r="A186" s="38" t="s">
        <v>300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14"/>
        <v>61.684285714285707</v>
      </c>
      <c r="I186" s="44">
        <f t="shared" si="215"/>
        <v>15.421071428571427</v>
      </c>
      <c r="J186" s="44">
        <f>ROUND(9.233*0.95,2)</f>
        <v>8.77</v>
      </c>
      <c r="K186" s="43">
        <f t="shared" si="216"/>
        <v>676.21398214285705</v>
      </c>
      <c r="L186" s="44">
        <f t="shared" si="217"/>
        <v>148.76707607142856</v>
      </c>
      <c r="M186" s="44">
        <f>+(J186*(ВИХ.дані!$T$23*1.105))+(J186*8.7)</f>
        <v>823.46353499999987</v>
      </c>
      <c r="N186" s="44">
        <f t="shared" si="218"/>
        <v>34.115299999999998</v>
      </c>
      <c r="O186" s="44">
        <f t="shared" si="219"/>
        <v>1682.5598932142855</v>
      </c>
      <c r="P186" s="45">
        <f t="shared" si="167"/>
        <v>67.09</v>
      </c>
      <c r="Q186" s="44">
        <f>SUM(O186+P186)+0.04</f>
        <v>1749.6898932142853</v>
      </c>
      <c r="R186" s="44">
        <f t="shared" si="220"/>
        <v>1749.6916666666668</v>
      </c>
      <c r="S186" s="44">
        <f t="shared" si="221"/>
        <v>349.93833333333333</v>
      </c>
      <c r="T186" s="65">
        <f t="shared" si="222"/>
        <v>2099.63</v>
      </c>
      <c r="U186" s="69" t="s">
        <v>56</v>
      </c>
      <c r="V186" s="66"/>
    </row>
    <row r="187" spans="1:23" s="48" customFormat="1" ht="15.75" x14ac:dyDescent="0.25">
      <c r="A187" s="38" t="s">
        <v>301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14"/>
        <v>61.684285714285707</v>
      </c>
      <c r="I187" s="44">
        <f t="shared" si="215"/>
        <v>15.421071428571427</v>
      </c>
      <c r="J187" s="44">
        <f>ROUND(17.233*0.95,2)</f>
        <v>16.37</v>
      </c>
      <c r="K187" s="43">
        <f t="shared" si="216"/>
        <v>1262.2146964285712</v>
      </c>
      <c r="L187" s="44">
        <f t="shared" si="217"/>
        <v>277.68723321428564</v>
      </c>
      <c r="M187" s="44">
        <f>+(J187*(ВИХ.дані!$T$23*1.105))+(J187*8.7)</f>
        <v>1537.0693350000001</v>
      </c>
      <c r="N187" s="44">
        <f t="shared" si="218"/>
        <v>63.679300000000005</v>
      </c>
      <c r="O187" s="44">
        <f t="shared" si="219"/>
        <v>3140.6505646428568</v>
      </c>
      <c r="P187" s="45">
        <f t="shared" si="167"/>
        <v>125.23</v>
      </c>
      <c r="Q187" s="44">
        <f>SUM(O187+P187)+0.07</f>
        <v>3265.950564642857</v>
      </c>
      <c r="R187" s="44">
        <f t="shared" si="220"/>
        <v>3265.95</v>
      </c>
      <c r="S187" s="44">
        <f t="shared" si="221"/>
        <v>653.18999999999994</v>
      </c>
      <c r="T187" s="65">
        <f t="shared" si="222"/>
        <v>3919.14</v>
      </c>
      <c r="U187" s="69" t="s">
        <v>56</v>
      </c>
      <c r="V187" s="66"/>
      <c r="W187" s="317"/>
    </row>
    <row r="188" spans="1:23" s="48" customFormat="1" ht="15.75" x14ac:dyDescent="0.25">
      <c r="A188" s="38" t="s">
        <v>302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14"/>
        <v>61.684285714285707</v>
      </c>
      <c r="I188" s="44">
        <f t="shared" si="215"/>
        <v>15.421071428571427</v>
      </c>
      <c r="J188" s="44">
        <f>ROUND(49.233*0.95,2)</f>
        <v>46.77</v>
      </c>
      <c r="K188" s="43">
        <f t="shared" si="216"/>
        <v>3606.2175535714282</v>
      </c>
      <c r="L188" s="44">
        <f t="shared" si="217"/>
        <v>793.36786178571424</v>
      </c>
      <c r="M188" s="44">
        <f>+(J188*(ВИХ.дані!$T$23*1.105))+(J188*8.7)</f>
        <v>4391.4925350000003</v>
      </c>
      <c r="N188" s="44">
        <f t="shared" si="218"/>
        <v>181.93530000000001</v>
      </c>
      <c r="O188" s="44">
        <f t="shared" si="219"/>
        <v>8973.0132503571422</v>
      </c>
      <c r="P188" s="45">
        <f t="shared" si="167"/>
        <v>357.79</v>
      </c>
      <c r="Q188" s="44">
        <f>SUM(O188+P188)+0.21</f>
        <v>9331.0132503571422</v>
      </c>
      <c r="R188" s="44">
        <f t="shared" si="220"/>
        <v>9331.0166666666664</v>
      </c>
      <c r="S188" s="44">
        <f t="shared" si="221"/>
        <v>1866.2033333333331</v>
      </c>
      <c r="T188" s="65">
        <f t="shared" si="222"/>
        <v>11197.22</v>
      </c>
      <c r="U188" s="69" t="s">
        <v>56</v>
      </c>
      <c r="V188" s="66"/>
      <c r="W188" s="317"/>
    </row>
    <row r="189" spans="1:23" s="48" customFormat="1" ht="30" x14ac:dyDescent="0.25">
      <c r="A189" s="38" t="s">
        <v>645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/>
      <c r="V189" s="66"/>
    </row>
    <row r="190" spans="1:23" s="48" customFormat="1" ht="30" x14ac:dyDescent="0.25">
      <c r="A190" s="38" t="s">
        <v>104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23">+VLOOKUP(D190,$D$13:$H$17,5,0)</f>
        <v>61.684285714285707</v>
      </c>
      <c r="I190" s="44">
        <f t="shared" ref="I190:I199" si="224">(H190*$I$10)</f>
        <v>15.421071428571427</v>
      </c>
      <c r="J190" s="44">
        <f>ROUND(0.283*0.95,2)</f>
        <v>0.27</v>
      </c>
      <c r="K190" s="43">
        <f t="shared" ref="K190:K199" si="225">(H190+I190)*J190</f>
        <v>20.818446428571427</v>
      </c>
      <c r="L190" s="44">
        <f t="shared" ref="L190:L199" si="226">(K190*$L$10)</f>
        <v>4.5800582142857138</v>
      </c>
      <c r="M190" s="44">
        <f>+(J190*(ВИХ.дані!$T$23*1.105))+(J190*8.7)</f>
        <v>25.351785</v>
      </c>
      <c r="N190" s="44">
        <f t="shared" ref="N190:N199" si="227">J190*$N$10</f>
        <v>1.0503</v>
      </c>
      <c r="O190" s="44">
        <f t="shared" ref="O190:O199" si="228">SUM(K190:N190)+F190</f>
        <v>51.80058964285714</v>
      </c>
      <c r="P190" s="45">
        <f t="shared" si="167"/>
        <v>2.0699999999999998</v>
      </c>
      <c r="Q190" s="44">
        <f t="shared" ref="Q190:Q199" si="229">SUM(O190+P190)</f>
        <v>53.870589642857141</v>
      </c>
      <c r="R190" s="44">
        <f t="shared" ref="R190:R199" si="230">+T190-S190</f>
        <v>53.866666666666667</v>
      </c>
      <c r="S190" s="44">
        <f t="shared" ref="S190:S199" si="231">+T190/6</f>
        <v>10.773333333333333</v>
      </c>
      <c r="T190" s="65">
        <f t="shared" ref="T190" si="232">ROUND(Q190*$T$10,2)</f>
        <v>64.64</v>
      </c>
      <c r="U190" s="69" t="s">
        <v>58</v>
      </c>
      <c r="V190" s="66"/>
    </row>
    <row r="191" spans="1:23" s="48" customFormat="1" ht="30" x14ac:dyDescent="0.25">
      <c r="A191" s="38" t="s">
        <v>107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23"/>
        <v>61.684285714285707</v>
      </c>
      <c r="I191" s="44">
        <f t="shared" si="224"/>
        <v>15.421071428571427</v>
      </c>
      <c r="J191" s="44">
        <f>ROUND(0.455*0.95,2)</f>
        <v>0.43</v>
      </c>
      <c r="K191" s="43">
        <f t="shared" si="225"/>
        <v>33.155303571428568</v>
      </c>
      <c r="L191" s="44">
        <f t="shared" si="226"/>
        <v>7.2941667857142853</v>
      </c>
      <c r="M191" s="44">
        <f>+(J191*(ВИХ.дані!$T$23*1.105))+(J191*8.7)</f>
        <v>40.375064999999999</v>
      </c>
      <c r="N191" s="44">
        <f t="shared" si="227"/>
        <v>1.6727000000000001</v>
      </c>
      <c r="O191" s="44">
        <f t="shared" si="228"/>
        <v>82.497235357142856</v>
      </c>
      <c r="P191" s="45">
        <f t="shared" si="167"/>
        <v>3.29</v>
      </c>
      <c r="Q191" s="44">
        <f t="shared" si="229"/>
        <v>85.787235357142862</v>
      </c>
      <c r="R191" s="44">
        <f t="shared" si="230"/>
        <v>85.791666666666671</v>
      </c>
      <c r="S191" s="44">
        <f t="shared" si="231"/>
        <v>17.158333333333335</v>
      </c>
      <c r="T191" s="65">
        <f>ROUND(Q191*$T$10,2)+0.01</f>
        <v>102.95</v>
      </c>
      <c r="U191" s="69" t="s">
        <v>58</v>
      </c>
      <c r="V191" s="66"/>
    </row>
    <row r="192" spans="1:23" s="48" customFormat="1" ht="30" x14ac:dyDescent="0.25">
      <c r="A192" s="38" t="s">
        <v>308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23"/>
        <v>61.684285714285707</v>
      </c>
      <c r="I192" s="44">
        <f t="shared" si="224"/>
        <v>15.421071428571427</v>
      </c>
      <c r="J192" s="44">
        <f>ROUND(0.767*0.95,2)</f>
        <v>0.73</v>
      </c>
      <c r="K192" s="43">
        <f t="shared" si="225"/>
        <v>56.286910714285703</v>
      </c>
      <c r="L192" s="44">
        <f t="shared" si="226"/>
        <v>12.383120357142856</v>
      </c>
      <c r="M192" s="44">
        <f>+(J192*(ВИХ.дані!$T$23*1.105))+(J192*8.7)</f>
        <v>68.543714999999992</v>
      </c>
      <c r="N192" s="44">
        <f t="shared" si="227"/>
        <v>2.8397000000000001</v>
      </c>
      <c r="O192" s="44">
        <f t="shared" si="228"/>
        <v>140.05344607142854</v>
      </c>
      <c r="P192" s="45">
        <f t="shared" si="167"/>
        <v>5.58</v>
      </c>
      <c r="Q192" s="44">
        <f t="shared" si="229"/>
        <v>145.63344607142855</v>
      </c>
      <c r="R192" s="44">
        <f t="shared" si="230"/>
        <v>145.64166666666665</v>
      </c>
      <c r="S192" s="44">
        <f t="shared" si="231"/>
        <v>29.12833333333333</v>
      </c>
      <c r="T192" s="65">
        <f>ROUND(Q192*$T$10,2)+0.01</f>
        <v>174.76999999999998</v>
      </c>
      <c r="U192" s="69" t="s">
        <v>58</v>
      </c>
      <c r="V192" s="66"/>
    </row>
    <row r="193" spans="1:22" s="48" customFormat="1" ht="30" x14ac:dyDescent="0.25">
      <c r="A193" s="38" t="s">
        <v>309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23"/>
        <v>61.684285714285707</v>
      </c>
      <c r="I193" s="44">
        <f t="shared" si="224"/>
        <v>15.421071428571427</v>
      </c>
      <c r="J193" s="44">
        <f>ROUND(1.583*0.95,2)</f>
        <v>1.5</v>
      </c>
      <c r="K193" s="43">
        <f t="shared" si="225"/>
        <v>115.65803571428569</v>
      </c>
      <c r="L193" s="44">
        <f t="shared" si="226"/>
        <v>25.444767857142853</v>
      </c>
      <c r="M193" s="44">
        <f>+(J193*(ВИХ.дані!$T$23*1.105))+(J193*8.7)</f>
        <v>140.84325000000001</v>
      </c>
      <c r="N193" s="44">
        <f t="shared" si="227"/>
        <v>5.835</v>
      </c>
      <c r="O193" s="44">
        <f t="shared" si="228"/>
        <v>287.78105357142857</v>
      </c>
      <c r="P193" s="45">
        <f t="shared" si="167"/>
        <v>11.48</v>
      </c>
      <c r="Q193" s="44">
        <f t="shared" si="229"/>
        <v>299.26105357142859</v>
      </c>
      <c r="R193" s="44">
        <f t="shared" si="230"/>
        <v>299.26666666666665</v>
      </c>
      <c r="S193" s="44">
        <f t="shared" si="231"/>
        <v>59.853333333333332</v>
      </c>
      <c r="T193" s="65">
        <f>ROUND(Q193*$T$10,2)+0.01</f>
        <v>359.12</v>
      </c>
      <c r="U193" s="69" t="s">
        <v>58</v>
      </c>
      <c r="V193" s="66"/>
    </row>
    <row r="194" spans="1:22" s="48" customFormat="1" ht="30" x14ac:dyDescent="0.25">
      <c r="A194" s="38" t="s">
        <v>310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23"/>
        <v>61.684285714285707</v>
      </c>
      <c r="I194" s="44">
        <f t="shared" si="224"/>
        <v>15.421071428571427</v>
      </c>
      <c r="J194" s="44">
        <f>ROUND(3.183*0.95,2)</f>
        <v>3.02</v>
      </c>
      <c r="K194" s="43">
        <f t="shared" si="225"/>
        <v>232.85817857142854</v>
      </c>
      <c r="L194" s="44">
        <f t="shared" si="226"/>
        <v>51.228799285714281</v>
      </c>
      <c r="M194" s="44">
        <f>+(J194*(ВИХ.дані!$T$23*1.105))+(J194*8.7)</f>
        <v>283.56441000000001</v>
      </c>
      <c r="N194" s="44">
        <f t="shared" si="227"/>
        <v>11.7478</v>
      </c>
      <c r="O194" s="44">
        <f t="shared" si="228"/>
        <v>579.39918785714281</v>
      </c>
      <c r="P194" s="45">
        <f t="shared" si="167"/>
        <v>23.1</v>
      </c>
      <c r="Q194" s="44">
        <f t="shared" si="229"/>
        <v>602.49918785714283</v>
      </c>
      <c r="R194" s="44">
        <f t="shared" si="230"/>
        <v>602.51666666666665</v>
      </c>
      <c r="S194" s="44">
        <f t="shared" si="231"/>
        <v>120.50333333333333</v>
      </c>
      <c r="T194" s="65">
        <f>ROUND(Q194*$T$10,2)+0.02</f>
        <v>723.02</v>
      </c>
      <c r="U194" s="69" t="s">
        <v>58</v>
      </c>
      <c r="V194" s="66"/>
    </row>
    <row r="195" spans="1:22" s="48" customFormat="1" ht="30" x14ac:dyDescent="0.25">
      <c r="A195" s="38" t="s">
        <v>311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23"/>
        <v>61.684285714285707</v>
      </c>
      <c r="I195" s="44">
        <f t="shared" si="224"/>
        <v>15.421071428571427</v>
      </c>
      <c r="J195" s="44">
        <f>ROUND((3.183+1)*0.95,2)</f>
        <v>3.97</v>
      </c>
      <c r="K195" s="43">
        <f t="shared" si="225"/>
        <v>306.10826785714283</v>
      </c>
      <c r="L195" s="44">
        <f t="shared" si="226"/>
        <v>67.343818928571423</v>
      </c>
      <c r="M195" s="44">
        <f>+(J195*(ВИХ.дані!$T$23*1.105))+(J195*8.7)</f>
        <v>372.76513499999999</v>
      </c>
      <c r="N195" s="44">
        <f t="shared" si="227"/>
        <v>15.443300000000001</v>
      </c>
      <c r="O195" s="44">
        <f t="shared" si="228"/>
        <v>761.6605217857142</v>
      </c>
      <c r="P195" s="45">
        <f t="shared" si="167"/>
        <v>30.37</v>
      </c>
      <c r="Q195" s="44">
        <f t="shared" si="229"/>
        <v>792.0305217857142</v>
      </c>
      <c r="R195" s="44">
        <f t="shared" si="230"/>
        <v>792.05000000000007</v>
      </c>
      <c r="S195" s="44">
        <f t="shared" si="231"/>
        <v>158.41</v>
      </c>
      <c r="T195" s="65">
        <f>ROUND(Q195*$T$10,2)+0.02</f>
        <v>950.46</v>
      </c>
      <c r="U195" s="69" t="s">
        <v>582</v>
      </c>
      <c r="V195" s="66"/>
    </row>
    <row r="196" spans="1:22" s="48" customFormat="1" ht="30" x14ac:dyDescent="0.25">
      <c r="A196" s="38" t="s">
        <v>312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23"/>
        <v>61.684285714285707</v>
      </c>
      <c r="I196" s="44">
        <f t="shared" si="224"/>
        <v>15.421071428571427</v>
      </c>
      <c r="J196" s="44">
        <f>ROUND((4.183+1)*0.95,2)</f>
        <v>4.92</v>
      </c>
      <c r="K196" s="43">
        <f t="shared" si="225"/>
        <v>379.35835714285707</v>
      </c>
      <c r="L196" s="44">
        <f t="shared" si="226"/>
        <v>83.458838571428558</v>
      </c>
      <c r="M196" s="44">
        <f>+(J196*(ВИХ.дані!$T$23*1.105))+(J196*8.7)</f>
        <v>461.96585999999996</v>
      </c>
      <c r="N196" s="44">
        <f t="shared" si="227"/>
        <v>19.1388</v>
      </c>
      <c r="O196" s="44">
        <f t="shared" si="228"/>
        <v>943.92185571428558</v>
      </c>
      <c r="P196" s="45">
        <f t="shared" si="167"/>
        <v>37.64</v>
      </c>
      <c r="Q196" s="44">
        <f t="shared" si="229"/>
        <v>981.56185571428557</v>
      </c>
      <c r="R196" s="44">
        <f t="shared" si="230"/>
        <v>981.58333333333326</v>
      </c>
      <c r="S196" s="44">
        <f t="shared" si="231"/>
        <v>196.31666666666663</v>
      </c>
      <c r="T196" s="65">
        <f>ROUND(Q196*$T$10,2)+0.03</f>
        <v>1177.8999999999999</v>
      </c>
      <c r="U196" s="69" t="s">
        <v>582</v>
      </c>
      <c r="V196" s="66"/>
    </row>
    <row r="197" spans="1:22" s="48" customFormat="1" ht="30" x14ac:dyDescent="0.25">
      <c r="A197" s="38" t="s">
        <v>313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23"/>
        <v>61.684285714285707</v>
      </c>
      <c r="I197" s="44">
        <f t="shared" si="224"/>
        <v>15.421071428571427</v>
      </c>
      <c r="J197" s="44">
        <f>ROUND((5.183+1)*0.95,2)</f>
        <v>5.87</v>
      </c>
      <c r="K197" s="43">
        <f t="shared" si="225"/>
        <v>452.60844642857137</v>
      </c>
      <c r="L197" s="44">
        <f t="shared" si="226"/>
        <v>99.573858214285707</v>
      </c>
      <c r="M197" s="44">
        <f>+(J197*(ВИХ.дані!$T$23*1.105))+(J197*8.7)</f>
        <v>551.16658499999994</v>
      </c>
      <c r="N197" s="44">
        <f t="shared" si="227"/>
        <v>22.834300000000002</v>
      </c>
      <c r="O197" s="44">
        <f t="shared" si="228"/>
        <v>1126.1831896428571</v>
      </c>
      <c r="P197" s="45">
        <f t="shared" si="167"/>
        <v>44.91</v>
      </c>
      <c r="Q197" s="44">
        <f t="shared" si="229"/>
        <v>1171.0931896428572</v>
      </c>
      <c r="R197" s="44">
        <f t="shared" si="230"/>
        <v>1171.1166666666666</v>
      </c>
      <c r="S197" s="44">
        <f t="shared" si="231"/>
        <v>234.22333333333333</v>
      </c>
      <c r="T197" s="65">
        <f>ROUND(Q197*$T$10,2)+0.03</f>
        <v>1405.34</v>
      </c>
      <c r="U197" s="69" t="s">
        <v>582</v>
      </c>
      <c r="V197" s="66"/>
    </row>
    <row r="198" spans="1:22" s="48" customFormat="1" ht="30" x14ac:dyDescent="0.25">
      <c r="A198" s="38" t="s">
        <v>314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23"/>
        <v>61.684285714285707</v>
      </c>
      <c r="I198" s="44">
        <f t="shared" si="224"/>
        <v>15.421071428571427</v>
      </c>
      <c r="J198" s="44">
        <f>ROUND((6.183+1)*0.95,2)</f>
        <v>6.82</v>
      </c>
      <c r="K198" s="43">
        <f t="shared" si="225"/>
        <v>525.85853571428561</v>
      </c>
      <c r="L198" s="44">
        <f t="shared" si="226"/>
        <v>115.68887785714283</v>
      </c>
      <c r="M198" s="44">
        <f>+(J198*(ВИХ.дані!$T$23*1.105))+(J198*8.7)</f>
        <v>640.36730999999997</v>
      </c>
      <c r="N198" s="44">
        <f t="shared" si="227"/>
        <v>26.529800000000002</v>
      </c>
      <c r="O198" s="44">
        <f t="shared" si="228"/>
        <v>1308.4445235714286</v>
      </c>
      <c r="P198" s="45">
        <f t="shared" si="167"/>
        <v>52.17</v>
      </c>
      <c r="Q198" s="44">
        <f t="shared" si="229"/>
        <v>1360.6145235714287</v>
      </c>
      <c r="R198" s="44">
        <f t="shared" si="230"/>
        <v>1360.65</v>
      </c>
      <c r="S198" s="44">
        <f t="shared" si="231"/>
        <v>272.13</v>
      </c>
      <c r="T198" s="65">
        <f>ROUND(Q198*$T$10,2)+0.04</f>
        <v>1632.78</v>
      </c>
      <c r="U198" s="69" t="s">
        <v>582</v>
      </c>
      <c r="V198" s="66"/>
    </row>
    <row r="199" spans="1:22" s="48" customFormat="1" ht="34.5" customHeight="1" x14ac:dyDescent="0.25">
      <c r="A199" s="38" t="s">
        <v>315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23"/>
        <v>61.684285714285707</v>
      </c>
      <c r="I199" s="44">
        <f t="shared" si="224"/>
        <v>15.421071428571427</v>
      </c>
      <c r="J199" s="44">
        <f>ROUND((7.183+1)*0.95,2)</f>
        <v>7.77</v>
      </c>
      <c r="K199" s="43">
        <f t="shared" si="225"/>
        <v>599.10862499999985</v>
      </c>
      <c r="L199" s="44">
        <f t="shared" si="226"/>
        <v>131.80389749999998</v>
      </c>
      <c r="M199" s="44">
        <f>+(J199*(ВИХ.дані!$T$23*1.105))+(J199*8.7)</f>
        <v>729.56803500000001</v>
      </c>
      <c r="N199" s="44">
        <f t="shared" si="227"/>
        <v>30.225300000000001</v>
      </c>
      <c r="O199" s="44">
        <f t="shared" si="228"/>
        <v>1490.7058574999999</v>
      </c>
      <c r="P199" s="45">
        <f t="shared" si="167"/>
        <v>59.44</v>
      </c>
      <c r="Q199" s="44">
        <f t="shared" si="229"/>
        <v>1550.1458574999999</v>
      </c>
      <c r="R199" s="44">
        <f t="shared" si="230"/>
        <v>1550.1833333333334</v>
      </c>
      <c r="S199" s="44">
        <f t="shared" si="231"/>
        <v>310.03666666666669</v>
      </c>
      <c r="T199" s="65">
        <f>ROUND(Q199*$T$10,2)+0.04</f>
        <v>1860.22</v>
      </c>
      <c r="U199" s="69" t="s">
        <v>582</v>
      </c>
      <c r="V199" s="66"/>
    </row>
    <row r="200" spans="1:22" s="48" customFormat="1" ht="30" x14ac:dyDescent="0.25">
      <c r="A200" s="38" t="s">
        <v>646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66"/>
    </row>
    <row r="201" spans="1:22" s="48" customFormat="1" ht="30" x14ac:dyDescent="0.25">
      <c r="A201" s="38" t="s">
        <v>111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33">+VLOOKUP(D201,$D$13:$H$17,5,0)</f>
        <v>61.684285714285707</v>
      </c>
      <c r="I201" s="44">
        <f t="shared" ref="I201:I210" si="234">(H201*$I$10)</f>
        <v>15.421071428571427</v>
      </c>
      <c r="J201" s="44">
        <f>ROUND(0.167*0.95,2)</f>
        <v>0.16</v>
      </c>
      <c r="K201" s="43">
        <f t="shared" ref="K201:K210" si="235">(H201+I201)*J201</f>
        <v>12.336857142857141</v>
      </c>
      <c r="L201" s="44">
        <f t="shared" ref="L201:L210" si="236">(K201*$L$10)</f>
        <v>2.7141085714285711</v>
      </c>
      <c r="M201" s="44">
        <f>+(J201*(ВИХ.дані!$T$23*1.105))+(J201*8.7)</f>
        <v>15.02328</v>
      </c>
      <c r="N201" s="44">
        <f t="shared" ref="N201:N210" si="237">J201*$N$10</f>
        <v>0.62240000000000006</v>
      </c>
      <c r="O201" s="44">
        <f t="shared" ref="O201:O210" si="238">SUM(K201:N201)+F201</f>
        <v>30.696645714285712</v>
      </c>
      <c r="P201" s="45">
        <f t="shared" si="167"/>
        <v>1.22</v>
      </c>
      <c r="Q201" s="44">
        <f t="shared" ref="Q201:Q210" si="239">SUM(O201+P201)</f>
        <v>31.916645714285711</v>
      </c>
      <c r="R201" s="44">
        <f t="shared" ref="R201:R210" si="240">+T201-S201</f>
        <v>31.924999999999997</v>
      </c>
      <c r="S201" s="44">
        <f t="shared" ref="S201:S210" si="241">+T201/6</f>
        <v>6.3849999999999989</v>
      </c>
      <c r="T201" s="65">
        <f>ROUND(Q201*$T$10,2)+0.01</f>
        <v>38.309999999999995</v>
      </c>
      <c r="U201" s="69" t="s">
        <v>583</v>
      </c>
      <c r="V201" s="66"/>
    </row>
    <row r="202" spans="1:22" s="48" customFormat="1" ht="30" x14ac:dyDescent="0.25">
      <c r="A202" s="38" t="s">
        <v>647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33"/>
        <v>61.684285714285707</v>
      </c>
      <c r="I202" s="44">
        <f t="shared" si="234"/>
        <v>15.421071428571427</v>
      </c>
      <c r="J202" s="44">
        <f>ROUND(0.3*0.95,2)</f>
        <v>0.28999999999999998</v>
      </c>
      <c r="K202" s="43">
        <f t="shared" si="235"/>
        <v>22.360553571428568</v>
      </c>
      <c r="L202" s="44">
        <f t="shared" si="236"/>
        <v>4.9193217857142848</v>
      </c>
      <c r="M202" s="44">
        <f>+(J202*(ВИХ.дані!$T$23*1.105))+(J202*8.7)</f>
        <v>27.229694999999996</v>
      </c>
      <c r="N202" s="44">
        <f t="shared" si="237"/>
        <v>1.1280999999999999</v>
      </c>
      <c r="O202" s="44">
        <f t="shared" si="238"/>
        <v>55.637670357142852</v>
      </c>
      <c r="P202" s="45">
        <f t="shared" si="167"/>
        <v>2.2200000000000002</v>
      </c>
      <c r="Q202" s="44">
        <f t="shared" si="239"/>
        <v>57.857670357142851</v>
      </c>
      <c r="R202" s="44">
        <f t="shared" si="240"/>
        <v>57.858333333333341</v>
      </c>
      <c r="S202" s="44">
        <f t="shared" si="241"/>
        <v>11.571666666666667</v>
      </c>
      <c r="T202" s="65">
        <f t="shared" ref="T202:T205" si="242">ROUND(Q202*$T$10,2)</f>
        <v>69.430000000000007</v>
      </c>
      <c r="U202" s="69" t="s">
        <v>583</v>
      </c>
      <c r="V202" s="66"/>
    </row>
    <row r="203" spans="1:22" s="48" customFormat="1" ht="30" x14ac:dyDescent="0.25">
      <c r="A203" s="38" t="s">
        <v>648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33"/>
        <v>61.684285714285707</v>
      </c>
      <c r="I203" s="44">
        <f t="shared" si="234"/>
        <v>15.421071428571427</v>
      </c>
      <c r="J203" s="44">
        <f>ROUND(0.513*0.95,2)</f>
        <v>0.49</v>
      </c>
      <c r="K203" s="43">
        <f t="shared" si="235"/>
        <v>37.781624999999991</v>
      </c>
      <c r="L203" s="44">
        <f t="shared" si="236"/>
        <v>8.3119574999999983</v>
      </c>
      <c r="M203" s="44">
        <f>+(J203*(ВИХ.дані!$T$23*1.105))+(J203*8.7)</f>
        <v>46.008794999999992</v>
      </c>
      <c r="N203" s="44">
        <f t="shared" si="237"/>
        <v>1.9061000000000001</v>
      </c>
      <c r="O203" s="44">
        <f t="shared" si="238"/>
        <v>94.008477499999984</v>
      </c>
      <c r="P203" s="45">
        <f t="shared" si="167"/>
        <v>3.75</v>
      </c>
      <c r="Q203" s="44">
        <f t="shared" si="239"/>
        <v>97.758477499999984</v>
      </c>
      <c r="R203" s="44">
        <f t="shared" si="240"/>
        <v>97.75833333333334</v>
      </c>
      <c r="S203" s="44">
        <f t="shared" si="241"/>
        <v>19.551666666666666</v>
      </c>
      <c r="T203" s="65">
        <f t="shared" si="242"/>
        <v>117.31</v>
      </c>
      <c r="U203" s="69" t="s">
        <v>583</v>
      </c>
      <c r="V203" s="66"/>
    </row>
    <row r="204" spans="1:22" s="48" customFormat="1" ht="30" x14ac:dyDescent="0.25">
      <c r="A204" s="38" t="s">
        <v>649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33"/>
        <v>61.684285714285707</v>
      </c>
      <c r="I204" s="44">
        <f t="shared" si="234"/>
        <v>15.421071428571427</v>
      </c>
      <c r="J204" s="44">
        <f>ROUND(0.75*0.95,2)</f>
        <v>0.71</v>
      </c>
      <c r="K204" s="43">
        <f t="shared" si="235"/>
        <v>54.744803571428562</v>
      </c>
      <c r="L204" s="44">
        <f t="shared" si="236"/>
        <v>12.043856785714285</v>
      </c>
      <c r="M204" s="44">
        <f>+(J204*(ВИХ.дані!$T$23*1.105))+(J204*8.7)</f>
        <v>66.665804999999992</v>
      </c>
      <c r="N204" s="44">
        <f t="shared" si="237"/>
        <v>2.7618999999999998</v>
      </c>
      <c r="O204" s="44">
        <f t="shared" si="238"/>
        <v>136.21636535714285</v>
      </c>
      <c r="P204" s="45">
        <f t="shared" si="167"/>
        <v>5.43</v>
      </c>
      <c r="Q204" s="44">
        <f t="shared" si="239"/>
        <v>141.64636535714286</v>
      </c>
      <c r="R204" s="44">
        <f t="shared" si="240"/>
        <v>141.64999999999998</v>
      </c>
      <c r="S204" s="44">
        <f t="shared" si="241"/>
        <v>28.33</v>
      </c>
      <c r="T204" s="65">
        <f t="shared" si="242"/>
        <v>169.98</v>
      </c>
      <c r="U204" s="69" t="s">
        <v>583</v>
      </c>
      <c r="V204" s="66"/>
    </row>
    <row r="205" spans="1:22" s="48" customFormat="1" ht="30" x14ac:dyDescent="0.25">
      <c r="A205" s="38" t="s">
        <v>650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33"/>
        <v>61.684285714285707</v>
      </c>
      <c r="I205" s="44">
        <f t="shared" si="234"/>
        <v>15.421071428571427</v>
      </c>
      <c r="J205" s="44">
        <f>ROUND(1.367*0.95,2)</f>
        <v>1.3</v>
      </c>
      <c r="K205" s="43">
        <f t="shared" si="235"/>
        <v>100.23696428571428</v>
      </c>
      <c r="L205" s="44">
        <f t="shared" si="236"/>
        <v>22.052132142857143</v>
      </c>
      <c r="M205" s="44">
        <f>+(J205*(ВИХ.дані!$T$23*1.105))+(J205*8.7)</f>
        <v>122.06415</v>
      </c>
      <c r="N205" s="44">
        <f t="shared" si="237"/>
        <v>5.0570000000000004</v>
      </c>
      <c r="O205" s="44">
        <f t="shared" si="238"/>
        <v>249.41024642857141</v>
      </c>
      <c r="P205" s="45">
        <f t="shared" si="167"/>
        <v>9.9499999999999993</v>
      </c>
      <c r="Q205" s="44">
        <f t="shared" si="239"/>
        <v>259.36024642857143</v>
      </c>
      <c r="R205" s="44">
        <f t="shared" si="240"/>
        <v>259.35833333333335</v>
      </c>
      <c r="S205" s="44">
        <f t="shared" si="241"/>
        <v>51.87166666666667</v>
      </c>
      <c r="T205" s="65">
        <f t="shared" si="242"/>
        <v>311.23</v>
      </c>
      <c r="U205" s="69" t="s">
        <v>583</v>
      </c>
      <c r="V205" s="66"/>
    </row>
    <row r="206" spans="1:22" s="48" customFormat="1" ht="30" x14ac:dyDescent="0.25">
      <c r="A206" s="38" t="s">
        <v>651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33"/>
        <v>61.684285714285707</v>
      </c>
      <c r="I206" s="44">
        <f t="shared" si="234"/>
        <v>15.421071428571427</v>
      </c>
      <c r="J206" s="44">
        <f>ROUND((1.367+0.6)*0.95,2)</f>
        <v>1.87</v>
      </c>
      <c r="K206" s="43">
        <f t="shared" si="235"/>
        <v>144.18701785714285</v>
      </c>
      <c r="L206" s="44">
        <f t="shared" si="236"/>
        <v>31.721143928571426</v>
      </c>
      <c r="M206" s="44">
        <f>+(J206*(ВИХ.дані!$T$23*1.105))+(J206*8.7)</f>
        <v>175.584585</v>
      </c>
      <c r="N206" s="44">
        <f t="shared" si="237"/>
        <v>7.2743000000000002</v>
      </c>
      <c r="O206" s="44">
        <f t="shared" si="238"/>
        <v>358.76704678571429</v>
      </c>
      <c r="P206" s="45">
        <f t="shared" si="167"/>
        <v>14.31</v>
      </c>
      <c r="Q206" s="44">
        <f t="shared" si="239"/>
        <v>373.07704678571429</v>
      </c>
      <c r="R206" s="44">
        <f t="shared" si="240"/>
        <v>373.08333333333331</v>
      </c>
      <c r="S206" s="44">
        <f t="shared" si="241"/>
        <v>74.61666666666666</v>
      </c>
      <c r="T206" s="65">
        <f>ROUND(Q206*$T$10,2)+0.01</f>
        <v>447.7</v>
      </c>
      <c r="U206" s="69" t="s">
        <v>584</v>
      </c>
      <c r="V206" s="66"/>
    </row>
    <row r="207" spans="1:22" s="48" customFormat="1" ht="30" x14ac:dyDescent="0.25">
      <c r="A207" s="38" t="s">
        <v>652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33"/>
        <v>61.684285714285707</v>
      </c>
      <c r="I207" s="44">
        <f t="shared" si="234"/>
        <v>15.421071428571427</v>
      </c>
      <c r="J207" s="44">
        <f>ROUND((1.967+0.6)*0.95,2)</f>
        <v>2.44</v>
      </c>
      <c r="K207" s="43">
        <f t="shared" si="235"/>
        <v>188.1370714285714</v>
      </c>
      <c r="L207" s="44">
        <f t="shared" si="236"/>
        <v>41.390155714285711</v>
      </c>
      <c r="M207" s="44">
        <f>+(J207*(ВИХ.дані!$T$23*1.105))+(J207*8.7)</f>
        <v>229.10502</v>
      </c>
      <c r="N207" s="44">
        <f t="shared" si="237"/>
        <v>9.4916</v>
      </c>
      <c r="O207" s="44">
        <f t="shared" si="238"/>
        <v>468.12384714285707</v>
      </c>
      <c r="P207" s="45">
        <f t="shared" si="167"/>
        <v>18.670000000000002</v>
      </c>
      <c r="Q207" s="44">
        <f t="shared" si="239"/>
        <v>486.79384714285709</v>
      </c>
      <c r="R207" s="44">
        <f t="shared" si="240"/>
        <v>486.79999999999995</v>
      </c>
      <c r="S207" s="44">
        <f t="shared" si="241"/>
        <v>97.36</v>
      </c>
      <c r="T207" s="65">
        <f>ROUND(Q207*$T$10,2)+0.01</f>
        <v>584.16</v>
      </c>
      <c r="U207" s="69" t="s">
        <v>584</v>
      </c>
      <c r="V207" s="66"/>
    </row>
    <row r="208" spans="1:22" s="48" customFormat="1" ht="30" x14ac:dyDescent="0.25">
      <c r="A208" s="38" t="s">
        <v>653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33"/>
        <v>61.684285714285707</v>
      </c>
      <c r="I208" s="44">
        <f t="shared" si="234"/>
        <v>15.421071428571427</v>
      </c>
      <c r="J208" s="44">
        <f>ROUND((2.567+0.6)*0.95,2)</f>
        <v>3.01</v>
      </c>
      <c r="K208" s="43">
        <f t="shared" si="235"/>
        <v>232.08712499999996</v>
      </c>
      <c r="L208" s="44">
        <f t="shared" si="236"/>
        <v>51.059167499999994</v>
      </c>
      <c r="M208" s="44">
        <f>+(J208*(ВИХ.дані!$T$23*1.105))+(J208*8.7)</f>
        <v>282.62545499999999</v>
      </c>
      <c r="N208" s="44">
        <f t="shared" si="237"/>
        <v>11.7089</v>
      </c>
      <c r="O208" s="44">
        <f t="shared" si="238"/>
        <v>577.48064749999992</v>
      </c>
      <c r="P208" s="45">
        <f t="shared" si="167"/>
        <v>23.03</v>
      </c>
      <c r="Q208" s="44">
        <f t="shared" si="239"/>
        <v>600.51064749999989</v>
      </c>
      <c r="R208" s="44">
        <f t="shared" si="240"/>
        <v>600.51666666666665</v>
      </c>
      <c r="S208" s="44">
        <f t="shared" si="241"/>
        <v>120.10333333333334</v>
      </c>
      <c r="T208" s="65">
        <f>ROUND(Q208*$T$10,2)+0.01</f>
        <v>720.62</v>
      </c>
      <c r="U208" s="69" t="s">
        <v>584</v>
      </c>
      <c r="V208" s="66"/>
    </row>
    <row r="209" spans="1:22" s="48" customFormat="1" ht="30" x14ac:dyDescent="0.25">
      <c r="A209" s="38" t="s">
        <v>654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33"/>
        <v>61.684285714285707</v>
      </c>
      <c r="I209" s="44">
        <f t="shared" si="234"/>
        <v>15.421071428571427</v>
      </c>
      <c r="J209" s="44">
        <f>ROUND((3.167+0.6)*0.95,2)</f>
        <v>3.58</v>
      </c>
      <c r="K209" s="43">
        <f t="shared" si="235"/>
        <v>276.03717857142851</v>
      </c>
      <c r="L209" s="44">
        <f t="shared" si="236"/>
        <v>60.728179285714276</v>
      </c>
      <c r="M209" s="44">
        <f>+(J209*(ВИХ.дані!$T$23*1.105))+(J209*8.7)</f>
        <v>336.14589000000001</v>
      </c>
      <c r="N209" s="44">
        <f t="shared" si="237"/>
        <v>13.926200000000001</v>
      </c>
      <c r="O209" s="44">
        <f t="shared" si="238"/>
        <v>686.83744785714282</v>
      </c>
      <c r="P209" s="45">
        <f t="shared" si="167"/>
        <v>27.39</v>
      </c>
      <c r="Q209" s="44">
        <f t="shared" si="239"/>
        <v>714.22744785714281</v>
      </c>
      <c r="R209" s="44">
        <f t="shared" si="240"/>
        <v>714.24166666666667</v>
      </c>
      <c r="S209" s="44">
        <f t="shared" si="241"/>
        <v>142.84833333333333</v>
      </c>
      <c r="T209" s="65">
        <f>ROUND(Q209*$T$10,2)+0.02</f>
        <v>857.09</v>
      </c>
      <c r="U209" s="69" t="s">
        <v>584</v>
      </c>
      <c r="V209" s="66"/>
    </row>
    <row r="210" spans="1:22" s="48" customFormat="1" ht="30" x14ac:dyDescent="0.25">
      <c r="A210" s="38" t="s">
        <v>655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33"/>
        <v>61.684285714285707</v>
      </c>
      <c r="I210" s="44">
        <f t="shared" si="234"/>
        <v>15.421071428571427</v>
      </c>
      <c r="J210" s="44">
        <f>ROUND((3.767+0.6)*0.95,2)</f>
        <v>4.1500000000000004</v>
      </c>
      <c r="K210" s="43">
        <f t="shared" si="235"/>
        <v>319.98723214285712</v>
      </c>
      <c r="L210" s="44">
        <f t="shared" si="236"/>
        <v>70.397191071428566</v>
      </c>
      <c r="M210" s="44">
        <f>+(J210*(ВИХ.дані!$T$23*1.105))+(J210*8.7)</f>
        <v>389.66632500000003</v>
      </c>
      <c r="N210" s="44">
        <f t="shared" si="237"/>
        <v>16.143500000000003</v>
      </c>
      <c r="O210" s="44">
        <f t="shared" si="238"/>
        <v>796.19424821428572</v>
      </c>
      <c r="P210" s="45">
        <f t="shared" si="167"/>
        <v>31.75</v>
      </c>
      <c r="Q210" s="44">
        <f t="shared" si="239"/>
        <v>827.94424821428572</v>
      </c>
      <c r="R210" s="44">
        <f t="shared" si="240"/>
        <v>827.95833333333326</v>
      </c>
      <c r="S210" s="44">
        <f t="shared" si="241"/>
        <v>165.59166666666667</v>
      </c>
      <c r="T210" s="65">
        <f>ROUND(Q210*$T$10,2)+0.02</f>
        <v>993.55</v>
      </c>
      <c r="U210" s="69" t="s">
        <v>584</v>
      </c>
      <c r="V210" s="66"/>
    </row>
    <row r="211" spans="1:22" s="48" customFormat="1" ht="30" x14ac:dyDescent="0.25">
      <c r="A211" s="38" t="s">
        <v>656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66"/>
    </row>
    <row r="212" spans="1:22" s="48" customFormat="1" ht="30" x14ac:dyDescent="0.25">
      <c r="A212" s="38" t="s">
        <v>116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43">+VLOOKUP(D212,$D$13:$H$17,5,0)</f>
        <v>61.684285714285707</v>
      </c>
      <c r="I212" s="44">
        <f t="shared" ref="I212:I244" si="244">(H212*$I$10)</f>
        <v>15.421071428571427</v>
      </c>
      <c r="J212" s="44">
        <f>ROUND(0.275*0.95,2)</f>
        <v>0.26</v>
      </c>
      <c r="K212" s="43">
        <f t="shared" ref="K212:K240" si="245">(H212+I212)*J212</f>
        <v>20.047392857142853</v>
      </c>
      <c r="L212" s="44">
        <f t="shared" ref="L212:L244" si="246">(K212*$L$10)</f>
        <v>4.4104264285714274</v>
      </c>
      <c r="M212" s="44">
        <f>+(J212*(ВИХ.дані!$T$23*1.105))+(J212*8.7)</f>
        <v>24.41283</v>
      </c>
      <c r="N212" s="44">
        <f t="shared" ref="N212:N240" si="247">J212*$N$10</f>
        <v>1.0114000000000001</v>
      </c>
      <c r="O212" s="44">
        <f t="shared" ref="O212:O240" si="248">SUM(K212:N212)+F212</f>
        <v>49.882049285714281</v>
      </c>
      <c r="P212" s="45">
        <f t="shared" si="167"/>
        <v>1.99</v>
      </c>
      <c r="Q212" s="44">
        <f t="shared" ref="Q212:Q240" si="249">SUM(O212+P212)</f>
        <v>51.872049285714283</v>
      </c>
      <c r="R212" s="44">
        <f t="shared" ref="R212:R240" si="250">+T212-S212</f>
        <v>51.875</v>
      </c>
      <c r="S212" s="44">
        <f t="shared" ref="S212:S240" si="251">+T212/6</f>
        <v>10.375</v>
      </c>
      <c r="T212" s="65">
        <f t="shared" ref="T212:T270" si="252">ROUND(Q212*$T$10,2)</f>
        <v>62.25</v>
      </c>
      <c r="U212" s="69" t="s">
        <v>585</v>
      </c>
      <c r="V212" s="66"/>
    </row>
    <row r="213" spans="1:22" s="48" customFormat="1" ht="30" x14ac:dyDescent="0.25">
      <c r="A213" s="38" t="s">
        <v>657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43"/>
        <v>61.684285714285707</v>
      </c>
      <c r="I213" s="44">
        <f t="shared" si="244"/>
        <v>15.421071428571427</v>
      </c>
      <c r="J213" s="44">
        <f>ROUND(0.441*0.95,2)</f>
        <v>0.42</v>
      </c>
      <c r="K213" s="43">
        <f t="shared" si="245"/>
        <v>32.384249999999994</v>
      </c>
      <c r="L213" s="44">
        <f t="shared" si="246"/>
        <v>7.124534999999999</v>
      </c>
      <c r="M213" s="44">
        <f>+(J213*(ВИХ.дані!$T$23*1.105))+(J213*8.7)</f>
        <v>39.436109999999992</v>
      </c>
      <c r="N213" s="44">
        <f t="shared" si="247"/>
        <v>1.6337999999999999</v>
      </c>
      <c r="O213" s="44">
        <f t="shared" si="248"/>
        <v>80.578694999999982</v>
      </c>
      <c r="P213" s="45">
        <f t="shared" si="167"/>
        <v>3.21</v>
      </c>
      <c r="Q213" s="44">
        <f t="shared" si="249"/>
        <v>83.788694999999976</v>
      </c>
      <c r="R213" s="44">
        <f t="shared" si="250"/>
        <v>83.791666666666657</v>
      </c>
      <c r="S213" s="44">
        <f t="shared" si="251"/>
        <v>16.758333333333333</v>
      </c>
      <c r="T213" s="65">
        <f t="shared" si="252"/>
        <v>100.55</v>
      </c>
      <c r="U213" s="69" t="s">
        <v>585</v>
      </c>
      <c r="V213" s="66"/>
    </row>
    <row r="214" spans="1:22" s="48" customFormat="1" ht="30" x14ac:dyDescent="0.25">
      <c r="A214" s="38" t="s">
        <v>658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43"/>
        <v>61.684285714285707</v>
      </c>
      <c r="I214" s="44">
        <f t="shared" si="244"/>
        <v>15.421071428571427</v>
      </c>
      <c r="J214" s="44">
        <f>ROUND(0.708*0.95,2)</f>
        <v>0.67</v>
      </c>
      <c r="K214" s="43">
        <f t="shared" si="245"/>
        <v>51.660589285714281</v>
      </c>
      <c r="L214" s="44">
        <f t="shared" si="246"/>
        <v>11.365329642857143</v>
      </c>
      <c r="M214" s="44">
        <f>+(J214*(ВИХ.дані!$T$23*1.105))+(J214*8.7)</f>
        <v>62.909984999999999</v>
      </c>
      <c r="N214" s="44">
        <f t="shared" si="247"/>
        <v>2.6063000000000001</v>
      </c>
      <c r="O214" s="44">
        <f t="shared" si="248"/>
        <v>128.54220392857141</v>
      </c>
      <c r="P214" s="45">
        <f t="shared" si="167"/>
        <v>5.13</v>
      </c>
      <c r="Q214" s="44">
        <f t="shared" si="249"/>
        <v>133.67220392857141</v>
      </c>
      <c r="R214" s="44">
        <f t="shared" si="250"/>
        <v>133.66666666666669</v>
      </c>
      <c r="S214" s="44">
        <f t="shared" si="251"/>
        <v>26.733333333333334</v>
      </c>
      <c r="T214" s="65">
        <f>ROUND(Q214*$T$10,2)-0.01</f>
        <v>160.4</v>
      </c>
      <c r="U214" s="69" t="s">
        <v>585</v>
      </c>
      <c r="V214" s="66"/>
    </row>
    <row r="215" spans="1:22" s="48" customFormat="1" ht="30" x14ac:dyDescent="0.25">
      <c r="A215" s="38" t="s">
        <v>659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43"/>
        <v>61.684285714285707</v>
      </c>
      <c r="I215" s="44">
        <f t="shared" si="244"/>
        <v>15.421071428571427</v>
      </c>
      <c r="J215" s="44">
        <f>ROUND(1.358*0.95,2)</f>
        <v>1.29</v>
      </c>
      <c r="K215" s="43">
        <f t="shared" si="245"/>
        <v>99.465910714285698</v>
      </c>
      <c r="L215" s="44">
        <f t="shared" si="246"/>
        <v>21.882500357142852</v>
      </c>
      <c r="M215" s="44">
        <f>+(J215*(ВИХ.дані!$T$23*1.105))+(J215*8.7)</f>
        <v>121.12519499999999</v>
      </c>
      <c r="N215" s="44">
        <f t="shared" si="247"/>
        <v>5.0181000000000004</v>
      </c>
      <c r="O215" s="44">
        <f t="shared" si="248"/>
        <v>247.49170607142855</v>
      </c>
      <c r="P215" s="45">
        <f t="shared" si="167"/>
        <v>9.8699999999999992</v>
      </c>
      <c r="Q215" s="44">
        <f t="shared" si="249"/>
        <v>257.36170607142856</v>
      </c>
      <c r="R215" s="44">
        <f t="shared" si="250"/>
        <v>257.36666666666667</v>
      </c>
      <c r="S215" s="44">
        <f t="shared" si="251"/>
        <v>51.473333333333329</v>
      </c>
      <c r="T215" s="65">
        <f>ROUND(Q215*$T$10,2)+0.01</f>
        <v>308.83999999999997</v>
      </c>
      <c r="U215" s="69" t="s">
        <v>585</v>
      </c>
      <c r="V215" s="66"/>
    </row>
    <row r="216" spans="1:22" s="48" customFormat="1" ht="30" x14ac:dyDescent="0.25">
      <c r="A216" s="38" t="s">
        <v>660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43"/>
        <v>61.684285714285707</v>
      </c>
      <c r="I216" s="44">
        <f t="shared" si="244"/>
        <v>15.421071428571427</v>
      </c>
      <c r="J216" s="44">
        <f>ROUND(2.608*0.95,2)</f>
        <v>2.48</v>
      </c>
      <c r="K216" s="43">
        <f t="shared" si="245"/>
        <v>191.22128571428567</v>
      </c>
      <c r="L216" s="44">
        <f t="shared" si="246"/>
        <v>42.068682857142846</v>
      </c>
      <c r="M216" s="44">
        <f>+(J216*(ВИХ.дані!$T$23*1.105))+(J216*8.7)</f>
        <v>232.86083999999997</v>
      </c>
      <c r="N216" s="44">
        <f t="shared" si="247"/>
        <v>9.6471999999999998</v>
      </c>
      <c r="O216" s="44">
        <f t="shared" si="248"/>
        <v>475.79800857142845</v>
      </c>
      <c r="P216" s="45">
        <f t="shared" si="167"/>
        <v>18.97</v>
      </c>
      <c r="Q216" s="44">
        <f t="shared" si="249"/>
        <v>494.76800857142848</v>
      </c>
      <c r="R216" s="44">
        <f t="shared" si="250"/>
        <v>494.78333333333336</v>
      </c>
      <c r="S216" s="44">
        <f t="shared" si="251"/>
        <v>98.956666666666663</v>
      </c>
      <c r="T216" s="65">
        <f>ROUND(Q216*$T$10,2)+0.02</f>
        <v>593.74</v>
      </c>
      <c r="U216" s="69" t="s">
        <v>585</v>
      </c>
      <c r="V216" s="66"/>
    </row>
    <row r="217" spans="1:22" s="48" customFormat="1" ht="30" x14ac:dyDescent="0.25">
      <c r="A217" s="38" t="s">
        <v>661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43"/>
        <v>61.684285714285707</v>
      </c>
      <c r="I217" s="44">
        <f t="shared" si="244"/>
        <v>15.421071428571427</v>
      </c>
      <c r="J217" s="44">
        <f>ROUND((2.608+0.9)*0.95,2)</f>
        <v>3.33</v>
      </c>
      <c r="K217" s="43">
        <f t="shared" si="245"/>
        <v>256.76083928571427</v>
      </c>
      <c r="L217" s="44">
        <f t="shared" si="246"/>
        <v>56.487384642857137</v>
      </c>
      <c r="M217" s="44">
        <f>+(J217*(ВИХ.дані!$T$23*1.105))+(J217*8.7)</f>
        <v>312.67201499999999</v>
      </c>
      <c r="N217" s="44">
        <f t="shared" si="247"/>
        <v>12.953700000000001</v>
      </c>
      <c r="O217" s="44">
        <f t="shared" si="248"/>
        <v>638.87393892857142</v>
      </c>
      <c r="P217" s="45">
        <f t="shared" si="167"/>
        <v>25.47</v>
      </c>
      <c r="Q217" s="44">
        <f t="shared" si="249"/>
        <v>664.34393892857145</v>
      </c>
      <c r="R217" s="44">
        <f t="shared" si="250"/>
        <v>664.36666666666667</v>
      </c>
      <c r="S217" s="44">
        <f t="shared" si="251"/>
        <v>132.87333333333333</v>
      </c>
      <c r="T217" s="65">
        <f>ROUND(Q217*$T$10,2)+0.03</f>
        <v>797.24</v>
      </c>
      <c r="U217" s="69" t="s">
        <v>586</v>
      </c>
      <c r="V217" s="66"/>
    </row>
    <row r="218" spans="1:22" s="48" customFormat="1" ht="30" x14ac:dyDescent="0.25">
      <c r="A218" s="38" t="s">
        <v>662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43"/>
        <v>61.684285714285707</v>
      </c>
      <c r="I218" s="44">
        <f t="shared" si="244"/>
        <v>15.421071428571427</v>
      </c>
      <c r="J218" s="44">
        <f>ROUND((3.508+0.9)*0.95,2)</f>
        <v>4.1900000000000004</v>
      </c>
      <c r="K218" s="43">
        <f t="shared" si="245"/>
        <v>323.07144642857139</v>
      </c>
      <c r="L218" s="44">
        <f t="shared" si="246"/>
        <v>71.0757182142857</v>
      </c>
      <c r="M218" s="44">
        <f>+(J218*(ВИХ.дані!$T$23*1.105))+(J218*8.7)</f>
        <v>393.422145</v>
      </c>
      <c r="N218" s="44">
        <f t="shared" si="247"/>
        <v>16.299100000000003</v>
      </c>
      <c r="O218" s="44">
        <f t="shared" si="248"/>
        <v>803.86840964285705</v>
      </c>
      <c r="P218" s="45">
        <f t="shared" si="167"/>
        <v>32.049999999999997</v>
      </c>
      <c r="Q218" s="44">
        <f t="shared" si="249"/>
        <v>835.918409642857</v>
      </c>
      <c r="R218" s="44">
        <f t="shared" si="250"/>
        <v>835.94166666666661</v>
      </c>
      <c r="S218" s="44">
        <f t="shared" si="251"/>
        <v>167.18833333333333</v>
      </c>
      <c r="T218" s="65">
        <f>ROUND(Q218*$T$10,2)+0.03</f>
        <v>1003.13</v>
      </c>
      <c r="U218" s="69" t="s">
        <v>586</v>
      </c>
      <c r="V218" s="66"/>
    </row>
    <row r="219" spans="1:22" s="48" customFormat="1" ht="30" x14ac:dyDescent="0.25">
      <c r="A219" s="38" t="s">
        <v>663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43"/>
        <v>61.684285714285707</v>
      </c>
      <c r="I219" s="44">
        <f t="shared" si="244"/>
        <v>15.421071428571427</v>
      </c>
      <c r="J219" s="44">
        <f>ROUND((4.408+0.9)*0.95,2)</f>
        <v>5.04</v>
      </c>
      <c r="K219" s="43">
        <f t="shared" si="245"/>
        <v>388.61099999999993</v>
      </c>
      <c r="L219" s="44">
        <f t="shared" si="246"/>
        <v>85.494419999999991</v>
      </c>
      <c r="M219" s="44">
        <f>+(J219*(ВИХ.дані!$T$23*1.105))+(J219*8.7)</f>
        <v>473.23331999999999</v>
      </c>
      <c r="N219" s="44">
        <f t="shared" si="247"/>
        <v>19.605599999999999</v>
      </c>
      <c r="O219" s="44">
        <f t="shared" si="248"/>
        <v>966.9443399999999</v>
      </c>
      <c r="P219" s="45">
        <f t="shared" si="167"/>
        <v>38.56</v>
      </c>
      <c r="Q219" s="44">
        <f t="shared" si="249"/>
        <v>1005.50434</v>
      </c>
      <c r="R219" s="44">
        <f t="shared" si="250"/>
        <v>1005.5249999999999</v>
      </c>
      <c r="S219" s="44">
        <f t="shared" si="251"/>
        <v>201.10499999999999</v>
      </c>
      <c r="T219" s="65">
        <f>ROUND(Q219*$T$10,2)+0.02</f>
        <v>1206.6299999999999</v>
      </c>
      <c r="U219" s="69" t="s">
        <v>586</v>
      </c>
      <c r="V219" s="66"/>
    </row>
    <row r="220" spans="1:22" s="48" customFormat="1" ht="30" x14ac:dyDescent="0.25">
      <c r="A220" s="38" t="s">
        <v>664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43"/>
        <v>61.684285714285707</v>
      </c>
      <c r="I220" s="44">
        <f t="shared" si="244"/>
        <v>15.421071428571427</v>
      </c>
      <c r="J220" s="44">
        <f>ROUND((5.308+0.9)*0.95,2)</f>
        <v>5.9</v>
      </c>
      <c r="K220" s="43">
        <f t="shared" si="245"/>
        <v>454.92160714285711</v>
      </c>
      <c r="L220" s="44">
        <f t="shared" si="246"/>
        <v>100.08275357142857</v>
      </c>
      <c r="M220" s="44">
        <f>+(J220*(ВИХ.дані!$T$23*1.105))+(J220*8.7)</f>
        <v>553.98345000000006</v>
      </c>
      <c r="N220" s="44">
        <f t="shared" si="247"/>
        <v>22.951000000000001</v>
      </c>
      <c r="O220" s="44">
        <f t="shared" si="248"/>
        <v>1131.9388107142859</v>
      </c>
      <c r="P220" s="45">
        <f t="shared" si="167"/>
        <v>45.14</v>
      </c>
      <c r="Q220" s="44">
        <f t="shared" si="249"/>
        <v>1177.078810714286</v>
      </c>
      <c r="R220" s="44">
        <f t="shared" si="250"/>
        <v>1177.0999999999999</v>
      </c>
      <c r="S220" s="44">
        <f t="shared" si="251"/>
        <v>235.42</v>
      </c>
      <c r="T220" s="65">
        <f>ROUND(Q220*$T$10,2)+0.03</f>
        <v>1412.52</v>
      </c>
      <c r="U220" s="69" t="s">
        <v>586</v>
      </c>
      <c r="V220" s="66"/>
    </row>
    <row r="221" spans="1:22" s="48" customFormat="1" ht="30" x14ac:dyDescent="0.25">
      <c r="A221" s="38" t="s">
        <v>665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43"/>
        <v>61.684285714285707</v>
      </c>
      <c r="I221" s="44">
        <f t="shared" si="244"/>
        <v>15.421071428571427</v>
      </c>
      <c r="J221" s="44">
        <f>ROUND((6.208+0.9)*0.95,2)</f>
        <v>6.75</v>
      </c>
      <c r="K221" s="43">
        <f t="shared" si="245"/>
        <v>520.4611607142856</v>
      </c>
      <c r="L221" s="44">
        <f t="shared" si="246"/>
        <v>114.50145535714283</v>
      </c>
      <c r="M221" s="44">
        <f>+(J221*(ВИХ.дані!$T$23*1.105))+(J221*8.7)</f>
        <v>633.794625</v>
      </c>
      <c r="N221" s="44">
        <f t="shared" si="247"/>
        <v>26.2575</v>
      </c>
      <c r="O221" s="44">
        <f t="shared" si="248"/>
        <v>1295.0147410714283</v>
      </c>
      <c r="P221" s="45">
        <f t="shared" si="167"/>
        <v>51.64</v>
      </c>
      <c r="Q221" s="44">
        <f t="shared" si="249"/>
        <v>1346.6547410714284</v>
      </c>
      <c r="R221" s="44">
        <f t="shared" si="250"/>
        <v>1346.6833333333334</v>
      </c>
      <c r="S221" s="44">
        <f t="shared" si="251"/>
        <v>269.33666666666664</v>
      </c>
      <c r="T221" s="65">
        <f>ROUND(Q221*$T$10,2)+0.03</f>
        <v>1616.02</v>
      </c>
      <c r="U221" s="69" t="s">
        <v>586</v>
      </c>
      <c r="V221" s="66"/>
    </row>
    <row r="222" spans="1:22" s="48" customFormat="1" ht="30" x14ac:dyDescent="0.25">
      <c r="A222" s="38" t="s">
        <v>666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43"/>
        <v>61.684285714285707</v>
      </c>
      <c r="I222" s="44">
        <f t="shared" si="244"/>
        <v>15.421071428571427</v>
      </c>
      <c r="J222" s="44">
        <f>ROUND(0.467*0.95,2)</f>
        <v>0.44</v>
      </c>
      <c r="K222" s="43">
        <f t="shared" si="245"/>
        <v>33.926357142857135</v>
      </c>
      <c r="L222" s="44">
        <f t="shared" si="246"/>
        <v>7.46379857142857</v>
      </c>
      <c r="M222" s="44">
        <f>+(J222*(ВИХ.дані!$T$23*1.105))+(J222*8.7)</f>
        <v>41.314019999999999</v>
      </c>
      <c r="N222" s="44">
        <f t="shared" si="247"/>
        <v>1.7116</v>
      </c>
      <c r="O222" s="44">
        <f t="shared" si="248"/>
        <v>84.415775714285701</v>
      </c>
      <c r="P222" s="45">
        <f t="shared" si="167"/>
        <v>3.37</v>
      </c>
      <c r="Q222" s="44">
        <f t="shared" si="249"/>
        <v>87.785775714285705</v>
      </c>
      <c r="R222" s="44">
        <f t="shared" si="250"/>
        <v>87.783333333333331</v>
      </c>
      <c r="S222" s="44">
        <f t="shared" si="251"/>
        <v>17.556666666666668</v>
      </c>
      <c r="T222" s="65">
        <f t="shared" si="252"/>
        <v>105.34</v>
      </c>
      <c r="U222" s="69" t="s">
        <v>587</v>
      </c>
      <c r="V222" s="66"/>
    </row>
    <row r="223" spans="1:22" s="48" customFormat="1" ht="30" x14ac:dyDescent="0.25">
      <c r="A223" s="38" t="s">
        <v>667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58.79</v>
      </c>
      <c r="I223" s="44">
        <f t="shared" si="244"/>
        <v>14.6975</v>
      </c>
      <c r="J223" s="44">
        <f>ROUND(1.065*0.95,2)</f>
        <v>1.01</v>
      </c>
      <c r="K223" s="43">
        <f t="shared" si="245"/>
        <v>74.222375</v>
      </c>
      <c r="L223" s="44">
        <f t="shared" si="246"/>
        <v>16.328922500000001</v>
      </c>
      <c r="M223" s="44">
        <f>+(J223*(ВИХ.дані!$T$23*1.105))+(J223*8.7)</f>
        <v>94.834454999999991</v>
      </c>
      <c r="N223" s="44">
        <f t="shared" si="247"/>
        <v>3.9289000000000001</v>
      </c>
      <c r="O223" s="44">
        <f t="shared" si="248"/>
        <v>189.31465249999999</v>
      </c>
      <c r="P223" s="45">
        <f t="shared" si="167"/>
        <v>7.73</v>
      </c>
      <c r="Q223" s="44">
        <f t="shared" si="249"/>
        <v>197.04465249999998</v>
      </c>
      <c r="R223" s="44">
        <f t="shared" si="250"/>
        <v>197.04166666666666</v>
      </c>
      <c r="S223" s="44">
        <f t="shared" si="251"/>
        <v>39.408333333333331</v>
      </c>
      <c r="T223" s="65">
        <f t="shared" si="252"/>
        <v>236.45</v>
      </c>
      <c r="U223" s="69" t="s">
        <v>588</v>
      </c>
      <c r="V223" s="66"/>
    </row>
    <row r="224" spans="1:22" s="48" customFormat="1" ht="30" x14ac:dyDescent="0.25">
      <c r="A224" s="38" t="s">
        <v>668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58.79</v>
      </c>
      <c r="I224" s="44">
        <f t="shared" si="244"/>
        <v>14.6975</v>
      </c>
      <c r="J224" s="44">
        <f>ROUND(0.83*0.95,2)</f>
        <v>0.79</v>
      </c>
      <c r="K224" s="43">
        <f t="shared" si="245"/>
        <v>58.055125000000004</v>
      </c>
      <c r="L224" s="44">
        <f t="shared" si="246"/>
        <v>12.772127500000002</v>
      </c>
      <c r="M224" s="44">
        <f>+(J224*(ВИХ.дані!$T$23*1.105))+(J224*8.7)</f>
        <v>74.177445000000006</v>
      </c>
      <c r="N224" s="44">
        <f t="shared" si="247"/>
        <v>3.0731000000000002</v>
      </c>
      <c r="O224" s="44">
        <f t="shared" si="248"/>
        <v>148.07779750000003</v>
      </c>
      <c r="P224" s="45">
        <f t="shared" ref="P224:P271" si="253">ROUND(J224*$P$10,2)</f>
        <v>6.04</v>
      </c>
      <c r="Q224" s="44">
        <f t="shared" si="249"/>
        <v>154.11779750000002</v>
      </c>
      <c r="R224" s="44">
        <f t="shared" si="250"/>
        <v>154.125</v>
      </c>
      <c r="S224" s="44">
        <f t="shared" si="251"/>
        <v>30.824999999999999</v>
      </c>
      <c r="T224" s="65">
        <f>ROUND(Q224*$T$10,2)+0.01</f>
        <v>184.95</v>
      </c>
      <c r="U224" s="69" t="s">
        <v>589</v>
      </c>
      <c r="V224" s="66"/>
    </row>
    <row r="225" spans="1:22" s="48" customFormat="1" ht="30" x14ac:dyDescent="0.25">
      <c r="A225" s="38" t="s">
        <v>669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59.76</v>
      </c>
      <c r="I225" s="44">
        <f t="shared" si="244"/>
        <v>14.94</v>
      </c>
      <c r="J225" s="44">
        <f>ROUND((0.83+0.415)*0.95,2)</f>
        <v>1.18</v>
      </c>
      <c r="K225" s="43">
        <f t="shared" si="245"/>
        <v>88.146000000000001</v>
      </c>
      <c r="L225" s="44">
        <f t="shared" si="246"/>
        <v>19.392120000000002</v>
      </c>
      <c r="M225" s="44">
        <f>+(J225*(ВИХ.дані!$T$23*1.105))+(J225*8.7)</f>
        <v>110.79668999999998</v>
      </c>
      <c r="N225" s="44">
        <f t="shared" si="247"/>
        <v>4.5902000000000003</v>
      </c>
      <c r="O225" s="44">
        <f t="shared" si="248"/>
        <v>222.92501000000001</v>
      </c>
      <c r="P225" s="45">
        <f t="shared" si="253"/>
        <v>9.0299999999999994</v>
      </c>
      <c r="Q225" s="44">
        <f t="shared" si="249"/>
        <v>231.95501000000002</v>
      </c>
      <c r="R225" s="44">
        <f t="shared" si="250"/>
        <v>231.95833333333334</v>
      </c>
      <c r="S225" s="44">
        <f t="shared" si="251"/>
        <v>46.391666666666673</v>
      </c>
      <c r="T225" s="65">
        <f t="shared" si="252"/>
        <v>278.35000000000002</v>
      </c>
      <c r="U225" s="69" t="s">
        <v>590</v>
      </c>
      <c r="V225" s="66"/>
    </row>
    <row r="226" spans="1:22" s="48" customFormat="1" ht="45" x14ac:dyDescent="0.25">
      <c r="A226" s="38" t="s">
        <v>670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 t="shared" ref="H226:H234" si="254">ROUND(($H$15+$H$16)/2,2)</f>
        <v>58.79</v>
      </c>
      <c r="I226" s="44">
        <f t="shared" si="244"/>
        <v>14.6975</v>
      </c>
      <c r="J226" s="44">
        <f>ROUND(0.523*0.95,2)</f>
        <v>0.5</v>
      </c>
      <c r="K226" s="43">
        <f t="shared" si="245"/>
        <v>36.743749999999999</v>
      </c>
      <c r="L226" s="44">
        <f t="shared" si="246"/>
        <v>8.0836249999999996</v>
      </c>
      <c r="M226" s="44">
        <f>+(J226*(ВИХ.дані!$T$23*1.105))+(J226*8.7)</f>
        <v>46.947749999999999</v>
      </c>
      <c r="N226" s="44">
        <f t="shared" si="247"/>
        <v>1.9450000000000001</v>
      </c>
      <c r="O226" s="44">
        <f t="shared" si="248"/>
        <v>93.720124999999996</v>
      </c>
      <c r="P226" s="45">
        <f t="shared" si="253"/>
        <v>3.83</v>
      </c>
      <c r="Q226" s="44">
        <f t="shared" si="249"/>
        <v>97.550124999999994</v>
      </c>
      <c r="R226" s="44">
        <f t="shared" si="250"/>
        <v>97.55</v>
      </c>
      <c r="S226" s="44">
        <f t="shared" si="251"/>
        <v>19.510000000000002</v>
      </c>
      <c r="T226" s="65">
        <f t="shared" si="252"/>
        <v>117.06</v>
      </c>
      <c r="U226" s="69" t="s">
        <v>591</v>
      </c>
      <c r="V226" s="66"/>
    </row>
    <row r="227" spans="1:22" s="48" customFormat="1" ht="39.75" customHeight="1" x14ac:dyDescent="0.25">
      <c r="A227" s="38" t="s">
        <v>332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 t="shared" si="254"/>
        <v>58.79</v>
      </c>
      <c r="I227" s="44">
        <f t="shared" si="244"/>
        <v>14.6975</v>
      </c>
      <c r="J227" s="44">
        <f>ROUND((0.523+1.138)*0.95,2)</f>
        <v>1.58</v>
      </c>
      <c r="K227" s="43">
        <f t="shared" si="245"/>
        <v>116.11025000000001</v>
      </c>
      <c r="L227" s="44">
        <f t="shared" si="246"/>
        <v>25.544255000000003</v>
      </c>
      <c r="M227" s="44">
        <f>+(J227*(ВИХ.дані!$T$23*1.105))+(J227*8.7)</f>
        <v>148.35489000000001</v>
      </c>
      <c r="N227" s="44">
        <f t="shared" si="247"/>
        <v>6.1462000000000003</v>
      </c>
      <c r="O227" s="44">
        <f t="shared" si="248"/>
        <v>296.15559500000006</v>
      </c>
      <c r="P227" s="45">
        <f t="shared" si="253"/>
        <v>12.09</v>
      </c>
      <c r="Q227" s="44">
        <f t="shared" si="249"/>
        <v>308.24559500000004</v>
      </c>
      <c r="R227" s="44">
        <f t="shared" si="250"/>
        <v>308.25</v>
      </c>
      <c r="S227" s="44">
        <f t="shared" si="251"/>
        <v>61.65</v>
      </c>
      <c r="T227" s="65">
        <f>ROUND(Q227*$T$10,2)+0.01</f>
        <v>369.9</v>
      </c>
      <c r="U227" s="69" t="s">
        <v>592</v>
      </c>
      <c r="V227" s="66"/>
    </row>
    <row r="228" spans="1:22" s="48" customFormat="1" ht="30" x14ac:dyDescent="0.25">
      <c r="A228" s="38" t="s">
        <v>671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 t="shared" si="254"/>
        <v>58.79</v>
      </c>
      <c r="I228" s="44">
        <f t="shared" si="244"/>
        <v>14.6975</v>
      </c>
      <c r="J228" s="44">
        <f>ROUND(0.668*0.95,2)</f>
        <v>0.63</v>
      </c>
      <c r="K228" s="43">
        <f t="shared" si="245"/>
        <v>46.297125000000001</v>
      </c>
      <c r="L228" s="44">
        <f t="shared" si="246"/>
        <v>10.1853675</v>
      </c>
      <c r="M228" s="44">
        <f>+(J228*(ВИХ.дані!$T$23*1.105))+(J228*8.7)</f>
        <v>59.154164999999999</v>
      </c>
      <c r="N228" s="44">
        <f t="shared" si="247"/>
        <v>2.4506999999999999</v>
      </c>
      <c r="O228" s="44">
        <f t="shared" si="248"/>
        <v>118.0873575</v>
      </c>
      <c r="P228" s="45">
        <f t="shared" si="253"/>
        <v>4.82</v>
      </c>
      <c r="Q228" s="44">
        <f t="shared" si="249"/>
        <v>122.90735749999999</v>
      </c>
      <c r="R228" s="44">
        <f t="shared" si="250"/>
        <v>122.90833333333335</v>
      </c>
      <c r="S228" s="44">
        <f t="shared" si="251"/>
        <v>24.581666666666667</v>
      </c>
      <c r="T228" s="65">
        <f t="shared" si="252"/>
        <v>147.49</v>
      </c>
      <c r="U228" s="69" t="s">
        <v>593</v>
      </c>
      <c r="V228" s="66"/>
    </row>
    <row r="229" spans="1:22" s="48" customFormat="1" ht="30" x14ac:dyDescent="0.25">
      <c r="A229" s="38" t="s">
        <v>672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 t="shared" si="254"/>
        <v>58.79</v>
      </c>
      <c r="I229" s="44">
        <f t="shared" si="244"/>
        <v>14.6975</v>
      </c>
      <c r="J229" s="44">
        <f>ROUND(1.18*0.95,2)</f>
        <v>1.1200000000000001</v>
      </c>
      <c r="K229" s="43">
        <f t="shared" si="245"/>
        <v>82.306000000000012</v>
      </c>
      <c r="L229" s="44">
        <f t="shared" si="246"/>
        <v>18.107320000000001</v>
      </c>
      <c r="M229" s="44">
        <f>+(J229*(ВИХ.дані!$T$23*1.105))+(J229*8.7)</f>
        <v>105.16296</v>
      </c>
      <c r="N229" s="44">
        <f t="shared" si="247"/>
        <v>4.3568000000000007</v>
      </c>
      <c r="O229" s="44">
        <f t="shared" si="248"/>
        <v>209.93307999999999</v>
      </c>
      <c r="P229" s="45">
        <f t="shared" si="253"/>
        <v>8.57</v>
      </c>
      <c r="Q229" s="44">
        <f t="shared" si="249"/>
        <v>218.50307999999998</v>
      </c>
      <c r="R229" s="44">
        <f t="shared" si="250"/>
        <v>218.50833333333333</v>
      </c>
      <c r="S229" s="44">
        <f t="shared" si="251"/>
        <v>43.701666666666661</v>
      </c>
      <c r="T229" s="65">
        <f>ROUND(Q229*$T$10,2)+0.01</f>
        <v>262.20999999999998</v>
      </c>
      <c r="U229" s="69" t="s">
        <v>594</v>
      </c>
      <c r="V229" s="66"/>
    </row>
    <row r="230" spans="1:22" s="48" customFormat="1" ht="30" x14ac:dyDescent="0.25">
      <c r="A230" s="38" t="s">
        <v>340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si="254"/>
        <v>58.79</v>
      </c>
      <c r="I230" s="44">
        <f t="shared" si="244"/>
        <v>14.6975</v>
      </c>
      <c r="J230" s="44">
        <f>ROUND(0.333*0.95,2)</f>
        <v>0.32</v>
      </c>
      <c r="K230" s="43">
        <f t="shared" si="245"/>
        <v>23.515999999999998</v>
      </c>
      <c r="L230" s="44">
        <f t="shared" si="246"/>
        <v>5.1735199999999999</v>
      </c>
      <c r="M230" s="44">
        <f>+(J230*(ВИХ.дані!$T$23*1.105))+(J230*8.7)</f>
        <v>30.046559999999999</v>
      </c>
      <c r="N230" s="44">
        <f t="shared" si="247"/>
        <v>1.2448000000000001</v>
      </c>
      <c r="O230" s="44">
        <f t="shared" si="248"/>
        <v>59.980879999999999</v>
      </c>
      <c r="P230" s="45">
        <f t="shared" si="253"/>
        <v>2.4500000000000002</v>
      </c>
      <c r="Q230" s="44">
        <f t="shared" si="249"/>
        <v>62.430880000000002</v>
      </c>
      <c r="R230" s="44">
        <f t="shared" si="250"/>
        <v>62.433333333333337</v>
      </c>
      <c r="S230" s="44">
        <f t="shared" si="251"/>
        <v>12.486666666666666</v>
      </c>
      <c r="T230" s="65">
        <f t="shared" si="252"/>
        <v>74.92</v>
      </c>
      <c r="U230" s="69" t="s">
        <v>595</v>
      </c>
      <c r="V230" s="66"/>
    </row>
    <row r="231" spans="1:22" s="48" customFormat="1" ht="27.95" customHeight="1" x14ac:dyDescent="0.25">
      <c r="A231" s="38" t="s">
        <v>673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54"/>
        <v>58.79</v>
      </c>
      <c r="I231" s="44">
        <f t="shared" si="244"/>
        <v>14.6975</v>
      </c>
      <c r="J231" s="44">
        <f>ROUND(2.18*0.95,2)</f>
        <v>2.0699999999999998</v>
      </c>
      <c r="K231" s="43">
        <f t="shared" si="245"/>
        <v>152.11912499999997</v>
      </c>
      <c r="L231" s="44">
        <f t="shared" si="246"/>
        <v>33.466207499999996</v>
      </c>
      <c r="M231" s="44">
        <f>+(J231*(ВИХ.дані!$T$23*1.105))+(J231*8.7)</f>
        <v>194.36368499999998</v>
      </c>
      <c r="N231" s="44">
        <f t="shared" si="247"/>
        <v>8.0522999999999989</v>
      </c>
      <c r="O231" s="44">
        <f t="shared" si="248"/>
        <v>388.00131749999997</v>
      </c>
      <c r="P231" s="45">
        <f t="shared" si="253"/>
        <v>15.84</v>
      </c>
      <c r="Q231" s="44">
        <f t="shared" si="249"/>
        <v>403.84131749999995</v>
      </c>
      <c r="R231" s="44">
        <f t="shared" si="250"/>
        <v>403.85</v>
      </c>
      <c r="S231" s="44">
        <f t="shared" si="251"/>
        <v>80.77</v>
      </c>
      <c r="T231" s="65">
        <f>ROUND(Q231*$T$10,2)+0.01</f>
        <v>484.62</v>
      </c>
      <c r="U231" s="69" t="s">
        <v>596</v>
      </c>
      <c r="V231" s="66"/>
    </row>
    <row r="232" spans="1:22" s="48" customFormat="1" ht="30" x14ac:dyDescent="0.25">
      <c r="A232" s="38" t="s">
        <v>674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54"/>
        <v>58.79</v>
      </c>
      <c r="I232" s="44">
        <f t="shared" si="244"/>
        <v>14.6975</v>
      </c>
      <c r="J232" s="44">
        <f>ROUND(0.833*0.95,2)</f>
        <v>0.79</v>
      </c>
      <c r="K232" s="43">
        <f t="shared" si="245"/>
        <v>58.055125000000004</v>
      </c>
      <c r="L232" s="44">
        <f t="shared" si="246"/>
        <v>12.772127500000002</v>
      </c>
      <c r="M232" s="44">
        <f>+(J232*(ВИХ.дані!$T$23*1.105))+(J232*8.7)</f>
        <v>74.177445000000006</v>
      </c>
      <c r="N232" s="44">
        <f t="shared" si="247"/>
        <v>3.0731000000000002</v>
      </c>
      <c r="O232" s="44">
        <f t="shared" si="248"/>
        <v>148.07779750000003</v>
      </c>
      <c r="P232" s="45">
        <f t="shared" si="253"/>
        <v>6.04</v>
      </c>
      <c r="Q232" s="44">
        <f t="shared" si="249"/>
        <v>154.11779750000002</v>
      </c>
      <c r="R232" s="44">
        <f t="shared" si="250"/>
        <v>154.125</v>
      </c>
      <c r="S232" s="44">
        <f t="shared" si="251"/>
        <v>30.824999999999999</v>
      </c>
      <c r="T232" s="65">
        <f>ROUND(Q232*$T$10,2)+0.01</f>
        <v>184.95</v>
      </c>
      <c r="U232" s="69" t="s">
        <v>597</v>
      </c>
      <c r="V232" s="66"/>
    </row>
    <row r="233" spans="1:22" s="48" customFormat="1" ht="30" x14ac:dyDescent="0.25">
      <c r="A233" s="38" t="s">
        <v>675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54"/>
        <v>58.79</v>
      </c>
      <c r="I233" s="44">
        <f t="shared" si="244"/>
        <v>14.6975</v>
      </c>
      <c r="J233" s="44">
        <f>ROUND(0.13*0.95,2)</f>
        <v>0.12</v>
      </c>
      <c r="K233" s="43">
        <f t="shared" si="245"/>
        <v>8.8184999999999985</v>
      </c>
      <c r="L233" s="44">
        <f t="shared" si="246"/>
        <v>1.9400699999999997</v>
      </c>
      <c r="M233" s="44">
        <f>+(J233*(ВИХ.дані!$T$23*1.105))+(J233*8.7)</f>
        <v>11.26746</v>
      </c>
      <c r="N233" s="44">
        <f t="shared" si="247"/>
        <v>0.46679999999999999</v>
      </c>
      <c r="O233" s="44">
        <f t="shared" si="248"/>
        <v>22.492829999999998</v>
      </c>
      <c r="P233" s="45">
        <f t="shared" si="253"/>
        <v>0.92</v>
      </c>
      <c r="Q233" s="44">
        <f t="shared" si="249"/>
        <v>23.41283</v>
      </c>
      <c r="R233" s="44">
        <f t="shared" si="250"/>
        <v>23.408333333333331</v>
      </c>
      <c r="S233" s="44">
        <f t="shared" si="251"/>
        <v>4.6816666666666666</v>
      </c>
      <c r="T233" s="65">
        <f>ROUND(Q233*$T$10,2)-0.01</f>
        <v>28.09</v>
      </c>
      <c r="U233" s="69" t="s">
        <v>598</v>
      </c>
      <c r="V233" s="66"/>
    </row>
    <row r="234" spans="1:22" s="48" customFormat="1" ht="15.75" x14ac:dyDescent="0.25">
      <c r="A234" s="38" t="s">
        <v>676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54"/>
        <v>58.79</v>
      </c>
      <c r="I234" s="44">
        <f t="shared" si="244"/>
        <v>14.6975</v>
      </c>
      <c r="J234" s="44">
        <f>ROUND(0.05*0.95,2)</f>
        <v>0.05</v>
      </c>
      <c r="K234" s="43">
        <f t="shared" si="245"/>
        <v>3.6743749999999999</v>
      </c>
      <c r="L234" s="44">
        <f t="shared" si="246"/>
        <v>0.80836249999999998</v>
      </c>
      <c r="M234" s="44">
        <f>+(J234*(ВИХ.дані!$T$23*1.105))+(J234*8.7)</f>
        <v>4.6947749999999999</v>
      </c>
      <c r="N234" s="44">
        <f t="shared" si="247"/>
        <v>0.19450000000000001</v>
      </c>
      <c r="O234" s="44">
        <f t="shared" si="248"/>
        <v>9.3720124999999985</v>
      </c>
      <c r="P234" s="45">
        <f t="shared" si="253"/>
        <v>0.38</v>
      </c>
      <c r="Q234" s="44">
        <f t="shared" si="249"/>
        <v>9.7520124999999993</v>
      </c>
      <c r="R234" s="44">
        <f t="shared" si="250"/>
        <v>9.7583333333333329</v>
      </c>
      <c r="S234" s="44">
        <f t="shared" si="251"/>
        <v>1.9516666666666664</v>
      </c>
      <c r="T234" s="65">
        <f>ROUND(Q234*$T$10,2)+0.01</f>
        <v>11.709999999999999</v>
      </c>
      <c r="U234" s="69" t="s">
        <v>599</v>
      </c>
      <c r="V234" s="66"/>
    </row>
    <row r="235" spans="1:22" s="48" customFormat="1" ht="30" x14ac:dyDescent="0.25">
      <c r="A235" s="38" t="s">
        <v>677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>ROUND(($H$15+$H$16+$H$14)/3,2)</f>
        <v>55.9</v>
      </c>
      <c r="I235" s="44">
        <f t="shared" si="244"/>
        <v>13.975</v>
      </c>
      <c r="J235" s="44">
        <f>ROUND(0.45*0.95,2)</f>
        <v>0.43</v>
      </c>
      <c r="K235" s="43">
        <f t="shared" si="245"/>
        <v>30.046250000000001</v>
      </c>
      <c r="L235" s="44">
        <f t="shared" si="246"/>
        <v>6.6101749999999999</v>
      </c>
      <c r="M235" s="44">
        <f>+(J235*(ВИХ.дані!$T$23*1.105))+(J235*8.7)</f>
        <v>40.375064999999999</v>
      </c>
      <c r="N235" s="44">
        <f t="shared" si="247"/>
        <v>1.6727000000000001</v>
      </c>
      <c r="O235" s="44">
        <f t="shared" si="248"/>
        <v>78.704189999999997</v>
      </c>
      <c r="P235" s="45">
        <f t="shared" si="253"/>
        <v>3.29</v>
      </c>
      <c r="Q235" s="44">
        <f t="shared" si="249"/>
        <v>81.994190000000003</v>
      </c>
      <c r="R235" s="44">
        <f t="shared" si="250"/>
        <v>81.991666666666674</v>
      </c>
      <c r="S235" s="44">
        <f t="shared" si="251"/>
        <v>16.398333333333333</v>
      </c>
      <c r="T235" s="65">
        <f t="shared" si="252"/>
        <v>98.39</v>
      </c>
      <c r="U235" s="69" t="s">
        <v>600</v>
      </c>
      <c r="V235" s="66"/>
    </row>
    <row r="236" spans="1:22" s="48" customFormat="1" ht="15.75" x14ac:dyDescent="0.25">
      <c r="A236" s="38" t="s">
        <v>678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>ROUND(($H$15+$H$16+$H$14)/3,2)</f>
        <v>55.9</v>
      </c>
      <c r="I236" s="44">
        <f t="shared" si="244"/>
        <v>13.975</v>
      </c>
      <c r="J236" s="44">
        <f>ROUND(0.54*0.95,2)</f>
        <v>0.51</v>
      </c>
      <c r="K236" s="43">
        <f t="shared" si="245"/>
        <v>35.636250000000004</v>
      </c>
      <c r="L236" s="44">
        <f t="shared" si="246"/>
        <v>7.8399750000000008</v>
      </c>
      <c r="M236" s="44">
        <f>+(J236*(ВИХ.дані!$T$23*1.105))+(J236*8.7)</f>
        <v>47.886704999999999</v>
      </c>
      <c r="N236" s="44">
        <f t="shared" si="247"/>
        <v>1.9839</v>
      </c>
      <c r="O236" s="44">
        <f t="shared" si="248"/>
        <v>93.346830000000011</v>
      </c>
      <c r="P236" s="45">
        <f t="shared" si="253"/>
        <v>3.9</v>
      </c>
      <c r="Q236" s="44">
        <f t="shared" si="249"/>
        <v>97.246830000000017</v>
      </c>
      <c r="R236" s="44">
        <f t="shared" si="250"/>
        <v>97.25</v>
      </c>
      <c r="S236" s="44">
        <f t="shared" si="251"/>
        <v>19.45</v>
      </c>
      <c r="T236" s="65">
        <f t="shared" si="252"/>
        <v>116.7</v>
      </c>
      <c r="U236" s="69" t="s">
        <v>601</v>
      </c>
      <c r="V236" s="66"/>
    </row>
    <row r="237" spans="1:22" s="48" customFormat="1" ht="30" x14ac:dyDescent="0.25">
      <c r="A237" s="38" t="s">
        <v>679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>ROUND(($H$15+$H$16)/2,2)</f>
        <v>58.79</v>
      </c>
      <c r="I237" s="44">
        <f t="shared" si="244"/>
        <v>14.6975</v>
      </c>
      <c r="J237" s="44">
        <f>ROUND(0.26*0.95,2)</f>
        <v>0.25</v>
      </c>
      <c r="K237" s="43">
        <f t="shared" si="245"/>
        <v>18.371874999999999</v>
      </c>
      <c r="L237" s="44">
        <f t="shared" si="246"/>
        <v>4.0418124999999998</v>
      </c>
      <c r="M237" s="44">
        <f>+(J237*(ВИХ.дані!$T$23*1.105))+(J237*8.7)</f>
        <v>23.473875</v>
      </c>
      <c r="N237" s="44">
        <f t="shared" si="247"/>
        <v>0.97250000000000003</v>
      </c>
      <c r="O237" s="44">
        <f t="shared" si="248"/>
        <v>46.860062499999998</v>
      </c>
      <c r="P237" s="45">
        <f t="shared" si="253"/>
        <v>1.91</v>
      </c>
      <c r="Q237" s="44">
        <f t="shared" si="249"/>
        <v>48.770062499999995</v>
      </c>
      <c r="R237" s="44">
        <f t="shared" si="250"/>
        <v>48.774999999999999</v>
      </c>
      <c r="S237" s="44">
        <f t="shared" si="251"/>
        <v>9.7550000000000008</v>
      </c>
      <c r="T237" s="65">
        <f>ROUND(Q237*$T$10,2)+0.01</f>
        <v>58.53</v>
      </c>
      <c r="U237" s="69" t="s">
        <v>602</v>
      </c>
      <c r="V237" s="66"/>
    </row>
    <row r="238" spans="1:22" s="48" customFormat="1" ht="30" x14ac:dyDescent="0.25">
      <c r="A238" s="38" t="s">
        <v>680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ref="H238:H244" si="255">ROUND(($H$15+$H$16)/2,2)</f>
        <v>58.79</v>
      </c>
      <c r="I238" s="44">
        <f t="shared" si="244"/>
        <v>14.6975</v>
      </c>
      <c r="J238" s="44">
        <f>ROUND(0.16*0.95,2)</f>
        <v>0.15</v>
      </c>
      <c r="K238" s="43">
        <f t="shared" si="245"/>
        <v>11.023124999999999</v>
      </c>
      <c r="L238" s="44">
        <f t="shared" si="246"/>
        <v>2.4250874999999996</v>
      </c>
      <c r="M238" s="44">
        <f>+(J238*(ВИХ.дані!$T$23*1.105))+(J238*8.7)</f>
        <v>14.084324999999998</v>
      </c>
      <c r="N238" s="44">
        <f t="shared" si="247"/>
        <v>0.58350000000000002</v>
      </c>
      <c r="O238" s="44">
        <f t="shared" si="248"/>
        <v>28.116037499999997</v>
      </c>
      <c r="P238" s="45">
        <f t="shared" si="253"/>
        <v>1.1499999999999999</v>
      </c>
      <c r="Q238" s="44">
        <f t="shared" si="249"/>
        <v>29.266037499999996</v>
      </c>
      <c r="R238" s="44">
        <f t="shared" si="250"/>
        <v>29.266666666666666</v>
      </c>
      <c r="S238" s="44">
        <f t="shared" si="251"/>
        <v>5.8533333333333326</v>
      </c>
      <c r="T238" s="65">
        <f t="shared" si="252"/>
        <v>35.119999999999997</v>
      </c>
      <c r="U238" s="69" t="s">
        <v>603</v>
      </c>
      <c r="V238" s="66"/>
    </row>
    <row r="239" spans="1:22" s="48" customFormat="1" ht="15.75" x14ac:dyDescent="0.25">
      <c r="A239" s="38" t="s">
        <v>681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55"/>
        <v>58.79</v>
      </c>
      <c r="I239" s="44">
        <f t="shared" si="244"/>
        <v>14.6975</v>
      </c>
      <c r="J239" s="44">
        <f>ROUND(0.13*0.95,2)</f>
        <v>0.12</v>
      </c>
      <c r="K239" s="43">
        <f t="shared" si="245"/>
        <v>8.8184999999999985</v>
      </c>
      <c r="L239" s="44">
        <f t="shared" si="246"/>
        <v>1.9400699999999997</v>
      </c>
      <c r="M239" s="44">
        <f>+(J239*(ВИХ.дані!$T$23*1.105))+(J239*8.7)</f>
        <v>11.26746</v>
      </c>
      <c r="N239" s="44">
        <f t="shared" si="247"/>
        <v>0.46679999999999999</v>
      </c>
      <c r="O239" s="44">
        <f t="shared" si="248"/>
        <v>22.492829999999998</v>
      </c>
      <c r="P239" s="45">
        <f t="shared" si="253"/>
        <v>0.92</v>
      </c>
      <c r="Q239" s="44">
        <f t="shared" si="249"/>
        <v>23.41283</v>
      </c>
      <c r="R239" s="44">
        <f t="shared" si="250"/>
        <v>23.408333333333331</v>
      </c>
      <c r="S239" s="44">
        <f t="shared" si="251"/>
        <v>4.6816666666666666</v>
      </c>
      <c r="T239" s="65">
        <f>ROUND(Q239*$T$10,2)-0.01</f>
        <v>28.09</v>
      </c>
      <c r="U239" s="69" t="s">
        <v>604</v>
      </c>
      <c r="V239" s="66"/>
    </row>
    <row r="240" spans="1:22" s="48" customFormat="1" ht="15.75" x14ac:dyDescent="0.25">
      <c r="A240" s="38" t="s">
        <v>682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55"/>
        <v>58.79</v>
      </c>
      <c r="I240" s="44">
        <f t="shared" si="244"/>
        <v>14.6975</v>
      </c>
      <c r="J240" s="44">
        <f>ROUND(0.17*0.95,2)</f>
        <v>0.16</v>
      </c>
      <c r="K240" s="43">
        <f t="shared" si="245"/>
        <v>11.757999999999999</v>
      </c>
      <c r="L240" s="44">
        <f t="shared" si="246"/>
        <v>2.5867599999999999</v>
      </c>
      <c r="M240" s="44">
        <f>+(J240*(ВИХ.дані!$T$23*1.105))+(J240*8.7)</f>
        <v>15.02328</v>
      </c>
      <c r="N240" s="44">
        <f t="shared" si="247"/>
        <v>0.62240000000000006</v>
      </c>
      <c r="O240" s="44">
        <f t="shared" si="248"/>
        <v>29.99044</v>
      </c>
      <c r="P240" s="45">
        <f t="shared" si="253"/>
        <v>1.22</v>
      </c>
      <c r="Q240" s="44">
        <f t="shared" si="249"/>
        <v>31.210439999999998</v>
      </c>
      <c r="R240" s="44">
        <f t="shared" si="250"/>
        <v>31.208333333333336</v>
      </c>
      <c r="S240" s="44">
        <f t="shared" si="251"/>
        <v>6.2416666666666671</v>
      </c>
      <c r="T240" s="65">
        <f t="shared" si="252"/>
        <v>37.450000000000003</v>
      </c>
      <c r="U240" s="69" t="s">
        <v>605</v>
      </c>
      <c r="V240" s="66"/>
    </row>
    <row r="241" spans="1:22" s="48" customFormat="1" ht="22.7" customHeight="1" x14ac:dyDescent="0.25">
      <c r="A241" s="38" t="s">
        <v>683</v>
      </c>
      <c r="B241" s="127" t="s">
        <v>352</v>
      </c>
      <c r="C241" s="85"/>
      <c r="D241" s="40"/>
      <c r="E241" s="41"/>
      <c r="F241" s="41"/>
      <c r="G241" s="42"/>
      <c r="H241" s="43">
        <f t="shared" si="255"/>
        <v>58.79</v>
      </c>
      <c r="I241" s="43"/>
      <c r="J241" s="44"/>
      <c r="K241" s="43"/>
      <c r="L241" s="43">
        <f t="shared" si="246"/>
        <v>0</v>
      </c>
      <c r="M241" s="43"/>
      <c r="N241" s="45">
        <f t="shared" ref="N241" si="256">ROUND(J241*$N$10,2)</f>
        <v>0</v>
      </c>
      <c r="O241" s="45"/>
      <c r="P241" s="45">
        <f t="shared" si="253"/>
        <v>0</v>
      </c>
      <c r="Q241" s="45"/>
      <c r="R241" s="45"/>
      <c r="S241" s="45"/>
      <c r="T241" s="45"/>
      <c r="U241" s="69"/>
      <c r="V241" s="66"/>
    </row>
    <row r="242" spans="1:22" s="48" customFormat="1" ht="15.75" x14ac:dyDescent="0.25">
      <c r="A242" s="38" t="s">
        <v>684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si="255"/>
        <v>58.79</v>
      </c>
      <c r="I242" s="44">
        <f t="shared" si="244"/>
        <v>14.6975</v>
      </c>
      <c r="J242" s="44">
        <f>ROUND(0.31*0.95,2)</f>
        <v>0.28999999999999998</v>
      </c>
      <c r="K242" s="43">
        <f t="shared" ref="K242:K244" si="257">(H242+I242)*J242</f>
        <v>21.311374999999998</v>
      </c>
      <c r="L242" s="44">
        <f t="shared" si="246"/>
        <v>4.6885024999999994</v>
      </c>
      <c r="M242" s="44">
        <f>+(J242*(ВИХ.дані!$T$23*1.105))+(J242*8.7)</f>
        <v>27.229694999999996</v>
      </c>
      <c r="N242" s="44">
        <f t="shared" ref="N242:N244" si="258">J242*$N$10</f>
        <v>1.1280999999999999</v>
      </c>
      <c r="O242" s="44">
        <f>SUM(K242:N242)+F242</f>
        <v>54.357672499999993</v>
      </c>
      <c r="P242" s="45">
        <f t="shared" si="253"/>
        <v>2.2200000000000002</v>
      </c>
      <c r="Q242" s="44">
        <f>SUM(O242+P242)</f>
        <v>56.577672499999991</v>
      </c>
      <c r="R242" s="44">
        <f t="shared" ref="R242:R244" si="259">+T242-S242</f>
        <v>56.575000000000003</v>
      </c>
      <c r="S242" s="44">
        <f t="shared" ref="S242:S244" si="260">+T242/6</f>
        <v>11.315</v>
      </c>
      <c r="T242" s="65">
        <f t="shared" si="252"/>
        <v>67.89</v>
      </c>
      <c r="U242" s="69" t="s">
        <v>606</v>
      </c>
      <c r="V242" s="66"/>
    </row>
    <row r="243" spans="1:22" s="48" customFormat="1" ht="15.75" x14ac:dyDescent="0.25">
      <c r="A243" s="38" t="s">
        <v>685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55"/>
        <v>58.79</v>
      </c>
      <c r="I243" s="44">
        <f t="shared" si="244"/>
        <v>14.6975</v>
      </c>
      <c r="J243" s="44">
        <f>ROUND(0.25*0.95,2)</f>
        <v>0.24</v>
      </c>
      <c r="K243" s="43">
        <f t="shared" si="257"/>
        <v>17.636999999999997</v>
      </c>
      <c r="L243" s="44">
        <f t="shared" si="246"/>
        <v>3.8801399999999995</v>
      </c>
      <c r="M243" s="44">
        <f>+(J243*(ВИХ.дані!$T$23*1.105))+(J243*8.7)</f>
        <v>22.53492</v>
      </c>
      <c r="N243" s="44">
        <f t="shared" si="258"/>
        <v>0.93359999999999999</v>
      </c>
      <c r="O243" s="44">
        <f>SUM(K243:N243)+F243</f>
        <v>44.985659999999996</v>
      </c>
      <c r="P243" s="45">
        <f t="shared" si="253"/>
        <v>1.84</v>
      </c>
      <c r="Q243" s="44">
        <f>SUM(O243+P243)</f>
        <v>46.825659999999999</v>
      </c>
      <c r="R243" s="44">
        <f t="shared" si="259"/>
        <v>46.824999999999996</v>
      </c>
      <c r="S243" s="44">
        <f t="shared" si="260"/>
        <v>9.3650000000000002</v>
      </c>
      <c r="T243" s="65">
        <f t="shared" si="252"/>
        <v>56.19</v>
      </c>
      <c r="U243" s="69" t="s">
        <v>606</v>
      </c>
      <c r="V243" s="66"/>
    </row>
    <row r="244" spans="1:22" s="48" customFormat="1" ht="30" x14ac:dyDescent="0.25">
      <c r="A244" s="38" t="s">
        <v>686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55"/>
        <v>58.79</v>
      </c>
      <c r="I244" s="44">
        <f t="shared" si="244"/>
        <v>14.6975</v>
      </c>
      <c r="J244" s="44">
        <f>ROUND(0.07*0.95,2)</f>
        <v>7.0000000000000007E-2</v>
      </c>
      <c r="K244" s="43">
        <f t="shared" si="257"/>
        <v>5.1441250000000007</v>
      </c>
      <c r="L244" s="44">
        <f t="shared" si="246"/>
        <v>1.1317075000000001</v>
      </c>
      <c r="M244" s="44">
        <f>+(J244*(ВИХ.дані!$T$23*1.105))+(J244*8.7)</f>
        <v>6.5726849999999999</v>
      </c>
      <c r="N244" s="44">
        <f t="shared" si="258"/>
        <v>0.27230000000000004</v>
      </c>
      <c r="O244" s="44">
        <f>SUM(K244:N244)+F244</f>
        <v>13.120817499999999</v>
      </c>
      <c r="P244" s="45">
        <f t="shared" si="253"/>
        <v>0.54</v>
      </c>
      <c r="Q244" s="44">
        <f>SUM(O244+P244)</f>
        <v>13.6608175</v>
      </c>
      <c r="R244" s="44">
        <f t="shared" si="259"/>
        <v>13.658333333333333</v>
      </c>
      <c r="S244" s="44">
        <f t="shared" si="260"/>
        <v>2.7316666666666669</v>
      </c>
      <c r="T244" s="65">
        <f t="shared" si="252"/>
        <v>16.39</v>
      </c>
      <c r="U244" s="69" t="s">
        <v>607</v>
      </c>
      <c r="V244" s="66"/>
    </row>
    <row r="245" spans="1:22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66"/>
    </row>
    <row r="246" spans="1:22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ROUND(($H$15+$H$16)/2,2)</f>
        <v>58.79</v>
      </c>
      <c r="I246" s="44">
        <f t="shared" ref="I246:I251" si="261">(H246*$I$10)</f>
        <v>14.6975</v>
      </c>
      <c r="J246" s="44">
        <f>ROUND(2.713*0.95,2)</f>
        <v>2.58</v>
      </c>
      <c r="K246" s="43">
        <f t="shared" ref="K246:K251" si="262">(H246+I246)*J246</f>
        <v>189.59774999999999</v>
      </c>
      <c r="L246" s="44">
        <f t="shared" ref="L246:L271" si="263">(K246*$L$10)</f>
        <v>41.711504999999995</v>
      </c>
      <c r="M246" s="44">
        <f>+(J246*(ВИХ.дані!$T$23*1.105))+(J246*8.7)</f>
        <v>242.25038999999998</v>
      </c>
      <c r="N246" s="44">
        <f t="shared" ref="N246:N251" si="264">J246*$N$10</f>
        <v>10.036200000000001</v>
      </c>
      <c r="O246" s="44">
        <f t="shared" ref="O246:O251" si="265">SUM(K246:N246)+F246</f>
        <v>483.59584499999994</v>
      </c>
      <c r="P246" s="45">
        <f t="shared" si="253"/>
        <v>19.739999999999998</v>
      </c>
      <c r="Q246" s="44">
        <f t="shared" ref="Q246:Q251" si="266">SUM(O246+P246)</f>
        <v>503.33584499999995</v>
      </c>
      <c r="R246" s="44">
        <f t="shared" ref="R246:R251" si="267">+T246-S246</f>
        <v>503.34166666666664</v>
      </c>
      <c r="S246" s="44">
        <f t="shared" ref="S246:S251" si="268">+T246/6</f>
        <v>100.66833333333334</v>
      </c>
      <c r="T246" s="65">
        <f>ROUND(Q246*$T$10,2)+0.01</f>
        <v>604.01</v>
      </c>
      <c r="U246" s="82" t="s">
        <v>61</v>
      </c>
      <c r="V246" s="66"/>
    </row>
    <row r="247" spans="1:22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57.83</v>
      </c>
      <c r="I247" s="44">
        <f t="shared" si="261"/>
        <v>14.4575</v>
      </c>
      <c r="J247" s="44">
        <f>ROUND((2.713+1.357)*0.95,2)</f>
        <v>3.87</v>
      </c>
      <c r="K247" s="43">
        <f t="shared" si="262"/>
        <v>279.75262499999997</v>
      </c>
      <c r="L247" s="44">
        <f t="shared" si="263"/>
        <v>61.545577499999993</v>
      </c>
      <c r="M247" s="44">
        <f>+(J247*(ВИХ.дані!$T$23*1.105))+(J247*8.7)</f>
        <v>363.375585</v>
      </c>
      <c r="N247" s="44">
        <f t="shared" si="264"/>
        <v>15.054300000000001</v>
      </c>
      <c r="O247" s="44">
        <f t="shared" si="265"/>
        <v>719.7280874999999</v>
      </c>
      <c r="P247" s="45">
        <f t="shared" si="253"/>
        <v>29.61</v>
      </c>
      <c r="Q247" s="44">
        <f t="shared" si="266"/>
        <v>749.33808749999992</v>
      </c>
      <c r="R247" s="44">
        <f t="shared" si="267"/>
        <v>749.35</v>
      </c>
      <c r="S247" s="44">
        <f t="shared" si="268"/>
        <v>149.87</v>
      </c>
      <c r="T247" s="65">
        <f>ROUND(Q247*$T$10,2)+0.01</f>
        <v>899.22</v>
      </c>
      <c r="U247" s="82" t="s">
        <v>608</v>
      </c>
      <c r="V247" s="66"/>
    </row>
    <row r="248" spans="1:22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ROUND(($H$15+$H$16)/2,2)</f>
        <v>58.79</v>
      </c>
      <c r="I248" s="44">
        <f t="shared" si="261"/>
        <v>14.6975</v>
      </c>
      <c r="J248" s="44">
        <f>ROUND(2.992*0.95,2)</f>
        <v>2.84</v>
      </c>
      <c r="K248" s="43">
        <f t="shared" si="262"/>
        <v>208.70449999999997</v>
      </c>
      <c r="L248" s="44">
        <f t="shared" si="263"/>
        <v>45.914989999999996</v>
      </c>
      <c r="M248" s="44">
        <f>+(J248*(ВИХ.дані!$T$23*1.105))+(J248*8.7)</f>
        <v>266.66321999999997</v>
      </c>
      <c r="N248" s="44">
        <f t="shared" si="264"/>
        <v>11.047599999999999</v>
      </c>
      <c r="O248" s="44">
        <f t="shared" si="265"/>
        <v>532.33030999999994</v>
      </c>
      <c r="P248" s="45">
        <f t="shared" si="253"/>
        <v>21.73</v>
      </c>
      <c r="Q248" s="44">
        <f t="shared" si="266"/>
        <v>554.06030999999996</v>
      </c>
      <c r="R248" s="44">
        <f t="shared" si="267"/>
        <v>554.08333333333326</v>
      </c>
      <c r="S248" s="44">
        <f t="shared" si="268"/>
        <v>110.81666666666666</v>
      </c>
      <c r="T248" s="65">
        <f>ROUND(Q248*$T$10,2)+0.03</f>
        <v>664.9</v>
      </c>
      <c r="U248" s="38" t="s">
        <v>62</v>
      </c>
      <c r="V248" s="66"/>
    </row>
    <row r="249" spans="1:22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59.76</v>
      </c>
      <c r="I249" s="44">
        <f t="shared" si="261"/>
        <v>14.94</v>
      </c>
      <c r="J249" s="44">
        <f>ROUND((2.992+1.496)*0.95,2)</f>
        <v>4.26</v>
      </c>
      <c r="K249" s="43">
        <f t="shared" si="262"/>
        <v>318.22199999999998</v>
      </c>
      <c r="L249" s="44">
        <f t="shared" si="263"/>
        <v>70.008839999999992</v>
      </c>
      <c r="M249" s="44">
        <f>+(J249*(ВИХ.дані!$T$23*1.105))+(J249*8.7)</f>
        <v>399.99482999999998</v>
      </c>
      <c r="N249" s="44">
        <f t="shared" si="264"/>
        <v>16.571400000000001</v>
      </c>
      <c r="O249" s="44">
        <f t="shared" si="265"/>
        <v>804.79706999999996</v>
      </c>
      <c r="P249" s="45">
        <f t="shared" si="253"/>
        <v>32.590000000000003</v>
      </c>
      <c r="Q249" s="44">
        <f t="shared" si="266"/>
        <v>837.38706999999999</v>
      </c>
      <c r="R249" s="44">
        <f t="shared" si="267"/>
        <v>837.4083333333333</v>
      </c>
      <c r="S249" s="44">
        <f t="shared" si="268"/>
        <v>167.48166666666665</v>
      </c>
      <c r="T249" s="65">
        <f>ROUND(Q249*$T$10,2)+0.03</f>
        <v>1004.89</v>
      </c>
      <c r="U249" s="38" t="s">
        <v>609</v>
      </c>
      <c r="V249" s="66"/>
    </row>
    <row r="250" spans="1:22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55.899999999999991</v>
      </c>
      <c r="I250" s="44">
        <f t="shared" si="261"/>
        <v>13.974999999999998</v>
      </c>
      <c r="J250" s="44">
        <f>ROUND(0.575*0.95,2)</f>
        <v>0.55000000000000004</v>
      </c>
      <c r="K250" s="43">
        <f t="shared" si="262"/>
        <v>38.431249999999999</v>
      </c>
      <c r="L250" s="44">
        <f t="shared" si="263"/>
        <v>8.4548749999999995</v>
      </c>
      <c r="M250" s="44">
        <f>+(J250*(ВИХ.дані!$T$23*1.105))+(J250*8.7)</f>
        <v>51.642525000000006</v>
      </c>
      <c r="N250" s="44">
        <f t="shared" si="264"/>
        <v>2.1395000000000004</v>
      </c>
      <c r="O250" s="44">
        <f t="shared" si="265"/>
        <v>100.66815</v>
      </c>
      <c r="P250" s="45">
        <f t="shared" si="253"/>
        <v>4.21</v>
      </c>
      <c r="Q250" s="44">
        <f t="shared" si="266"/>
        <v>104.87814999999999</v>
      </c>
      <c r="R250" s="44">
        <f t="shared" si="267"/>
        <v>104.875</v>
      </c>
      <c r="S250" s="44">
        <f t="shared" si="268"/>
        <v>20.974999999999998</v>
      </c>
      <c r="T250" s="65">
        <f t="shared" si="252"/>
        <v>125.85</v>
      </c>
      <c r="U250" s="38" t="s">
        <v>63</v>
      </c>
      <c r="V250" s="66"/>
    </row>
    <row r="251" spans="1:22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57.83</v>
      </c>
      <c r="I251" s="44">
        <f t="shared" si="261"/>
        <v>14.4575</v>
      </c>
      <c r="J251" s="44">
        <f>ROUND(1.955*0.95,2)</f>
        <v>1.86</v>
      </c>
      <c r="K251" s="43">
        <f t="shared" si="262"/>
        <v>134.45474999999999</v>
      </c>
      <c r="L251" s="44">
        <f t="shared" si="263"/>
        <v>29.580044999999998</v>
      </c>
      <c r="M251" s="44">
        <f>+(J251*(ВИХ.дані!$T$23*1.105))+(J251*8.7)</f>
        <v>174.64562999999998</v>
      </c>
      <c r="N251" s="44">
        <f t="shared" si="264"/>
        <v>7.2354000000000003</v>
      </c>
      <c r="O251" s="44">
        <f t="shared" si="265"/>
        <v>345.91582499999998</v>
      </c>
      <c r="P251" s="45">
        <f t="shared" si="253"/>
        <v>14.23</v>
      </c>
      <c r="Q251" s="44">
        <f t="shared" si="266"/>
        <v>360.145825</v>
      </c>
      <c r="R251" s="44">
        <f t="shared" si="267"/>
        <v>360.15</v>
      </c>
      <c r="S251" s="44">
        <f t="shared" si="268"/>
        <v>72.03</v>
      </c>
      <c r="T251" s="65">
        <f>ROUND(Q251*$T$10,2)+0.01</f>
        <v>432.18</v>
      </c>
      <c r="U251" s="38" t="s">
        <v>64</v>
      </c>
      <c r="V251" s="66"/>
    </row>
    <row r="252" spans="1:22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63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66"/>
    </row>
    <row r="253" spans="1:22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65.540000000000006</v>
      </c>
      <c r="I253" s="44">
        <f t="shared" ref="I253:I256" si="269">(H253*$I$10)</f>
        <v>16.385000000000002</v>
      </c>
      <c r="J253" s="44">
        <f>ROUND(4.932*0.95,2)</f>
        <v>4.6900000000000004</v>
      </c>
      <c r="K253" s="43">
        <f t="shared" ref="K253:K256" si="270">(H253+I253)*J253</f>
        <v>384.22825000000006</v>
      </c>
      <c r="L253" s="44">
        <f t="shared" si="263"/>
        <v>84.530215000000013</v>
      </c>
      <c r="M253" s="44">
        <f>+(J253*(ВИХ.дані!$T$23*1.105))+(J253*8.7)</f>
        <v>440.36989499999999</v>
      </c>
      <c r="N253" s="44">
        <f t="shared" ref="N253:N256" si="271">J253*$N$10</f>
        <v>18.244100000000003</v>
      </c>
      <c r="O253" s="44">
        <f t="shared" ref="O253:O256" si="272">SUM(K253:N253)+F253</f>
        <v>927.37246000000005</v>
      </c>
      <c r="P253" s="45">
        <f t="shared" si="253"/>
        <v>35.880000000000003</v>
      </c>
      <c r="Q253" s="44">
        <f t="shared" ref="Q253:Q256" si="273">SUM(O253+P253)</f>
        <v>963.25246000000004</v>
      </c>
      <c r="R253" s="44">
        <f t="shared" ref="R253:R256" si="274">+T253-S253</f>
        <v>963.27500000000009</v>
      </c>
      <c r="S253" s="44">
        <f t="shared" ref="S253:S256" si="275">+T253/6</f>
        <v>192.655</v>
      </c>
      <c r="T253" s="65">
        <f>ROUND(Q253*$T$10,2)+0.03</f>
        <v>1155.93</v>
      </c>
      <c r="U253" s="38" t="s">
        <v>610</v>
      </c>
      <c r="V253" s="66"/>
    </row>
    <row r="254" spans="1:22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60" si="276">ROUND(($H$17+$H$16)/2,2)</f>
        <v>65.540000000000006</v>
      </c>
      <c r="I254" s="44">
        <f t="shared" si="269"/>
        <v>16.385000000000002</v>
      </c>
      <c r="J254" s="44">
        <f>ROUND(3.533*0.95,2)</f>
        <v>3.36</v>
      </c>
      <c r="K254" s="43">
        <f t="shared" si="270"/>
        <v>275.26800000000003</v>
      </c>
      <c r="L254" s="44">
        <f t="shared" si="263"/>
        <v>60.558960000000006</v>
      </c>
      <c r="M254" s="44">
        <f>+(J254*(ВИХ.дані!$T$23*1.105))+(J254*8.7)</f>
        <v>315.48887999999994</v>
      </c>
      <c r="N254" s="44">
        <f t="shared" si="271"/>
        <v>13.070399999999999</v>
      </c>
      <c r="O254" s="44">
        <f t="shared" si="272"/>
        <v>664.38623999999993</v>
      </c>
      <c r="P254" s="45">
        <f t="shared" si="253"/>
        <v>25.7</v>
      </c>
      <c r="Q254" s="44">
        <f t="shared" si="273"/>
        <v>690.08623999999998</v>
      </c>
      <c r="R254" s="44">
        <f t="shared" si="274"/>
        <v>690.10833333333335</v>
      </c>
      <c r="S254" s="44">
        <f t="shared" si="275"/>
        <v>138.02166666666668</v>
      </c>
      <c r="T254" s="65">
        <f>ROUND(Q254*$T$10,2)+0.03</f>
        <v>828.13</v>
      </c>
      <c r="U254" s="38" t="s">
        <v>611</v>
      </c>
      <c r="V254" s="66"/>
    </row>
    <row r="255" spans="1:22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76"/>
        <v>65.540000000000006</v>
      </c>
      <c r="I255" s="44">
        <f t="shared" si="269"/>
        <v>16.385000000000002</v>
      </c>
      <c r="J255" s="44">
        <f>ROUND(0.417*0.95,2)</f>
        <v>0.4</v>
      </c>
      <c r="K255" s="43">
        <f t="shared" si="270"/>
        <v>32.770000000000003</v>
      </c>
      <c r="L255" s="44">
        <f t="shared" si="263"/>
        <v>7.2094000000000005</v>
      </c>
      <c r="M255" s="44">
        <f>+(J255*(ВИХ.дані!$T$23*1.105))+(J255*8.7)</f>
        <v>37.558199999999999</v>
      </c>
      <c r="N255" s="44">
        <f t="shared" si="271"/>
        <v>1.556</v>
      </c>
      <c r="O255" s="44">
        <f t="shared" si="272"/>
        <v>79.093599999999995</v>
      </c>
      <c r="P255" s="45">
        <f t="shared" si="253"/>
        <v>3.06</v>
      </c>
      <c r="Q255" s="44">
        <f t="shared" si="273"/>
        <v>82.153599999999997</v>
      </c>
      <c r="R255" s="44">
        <f t="shared" si="274"/>
        <v>82.158333333333331</v>
      </c>
      <c r="S255" s="44">
        <f t="shared" si="275"/>
        <v>16.431666666666668</v>
      </c>
      <c r="T255" s="65">
        <f>ROUND(Q255*$T$10,2)+0.01</f>
        <v>98.59</v>
      </c>
      <c r="U255" s="38" t="s">
        <v>612</v>
      </c>
      <c r="V255" s="66"/>
    </row>
    <row r="256" spans="1:22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76"/>
        <v>65.540000000000006</v>
      </c>
      <c r="I256" s="44">
        <f t="shared" si="269"/>
        <v>16.385000000000002</v>
      </c>
      <c r="J256" s="44">
        <f>ROUND(1.59*0.95,2)</f>
        <v>1.51</v>
      </c>
      <c r="K256" s="43">
        <f t="shared" si="270"/>
        <v>123.70675000000001</v>
      </c>
      <c r="L256" s="44">
        <f t="shared" si="263"/>
        <v>27.215485000000005</v>
      </c>
      <c r="M256" s="44">
        <f>+(J256*(ВИХ.дані!$T$23*1.105))+(J256*8.7)</f>
        <v>141.782205</v>
      </c>
      <c r="N256" s="44">
        <f t="shared" si="271"/>
        <v>5.8738999999999999</v>
      </c>
      <c r="O256" s="44">
        <f t="shared" si="272"/>
        <v>298.57834000000003</v>
      </c>
      <c r="P256" s="45">
        <f t="shared" si="253"/>
        <v>11.55</v>
      </c>
      <c r="Q256" s="44">
        <f t="shared" si="273"/>
        <v>310.12834000000004</v>
      </c>
      <c r="R256" s="44">
        <f t="shared" si="274"/>
        <v>310.13333333333333</v>
      </c>
      <c r="S256" s="44">
        <f t="shared" si="275"/>
        <v>62.026666666666664</v>
      </c>
      <c r="T256" s="65">
        <f>ROUND(Q256*$T$10,2)+0.01</f>
        <v>372.15999999999997</v>
      </c>
      <c r="U256" s="38" t="s">
        <v>613</v>
      </c>
      <c r="V256" s="66"/>
    </row>
    <row r="257" spans="1:22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63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66"/>
    </row>
    <row r="258" spans="1:22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si="276"/>
        <v>65.540000000000006</v>
      </c>
      <c r="I258" s="44">
        <f t="shared" ref="I258:I271" si="277">(H258*$I$10)</f>
        <v>16.385000000000002</v>
      </c>
      <c r="J258" s="44">
        <f>ROUND(3.165*0.95,2)</f>
        <v>3.01</v>
      </c>
      <c r="K258" s="43">
        <f t="shared" ref="K258:K271" si="278">(H258+I258)*J258</f>
        <v>246.59425000000002</v>
      </c>
      <c r="L258" s="44">
        <f t="shared" si="263"/>
        <v>54.250735000000006</v>
      </c>
      <c r="M258" s="44">
        <f>+(J258*(ВИХ.дані!$T$23*1.105))+(J258*8.7)</f>
        <v>282.62545499999999</v>
      </c>
      <c r="N258" s="44">
        <f t="shared" ref="N258:N271" si="279">J258*$N$10</f>
        <v>11.7089</v>
      </c>
      <c r="O258" s="44">
        <f t="shared" ref="O258:O271" si="280">SUM(K258:N258)+F258</f>
        <v>595.17934000000002</v>
      </c>
      <c r="P258" s="45">
        <f t="shared" si="253"/>
        <v>23.03</v>
      </c>
      <c r="Q258" s="44">
        <f t="shared" ref="Q258:Q271" si="281">SUM(O258+P258)</f>
        <v>618.20934</v>
      </c>
      <c r="R258" s="44">
        <f t="shared" ref="R258:R271" si="282">+T258-S258</f>
        <v>618.2166666666667</v>
      </c>
      <c r="S258" s="44">
        <f t="shared" ref="S258:S271" si="283">+T258/6</f>
        <v>123.64333333333333</v>
      </c>
      <c r="T258" s="65">
        <f>ROUND(Q258*$T$10,2)+0.01</f>
        <v>741.86</v>
      </c>
      <c r="U258" s="38" t="s">
        <v>614</v>
      </c>
      <c r="V258" s="66"/>
    </row>
    <row r="259" spans="1:22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76"/>
        <v>65.540000000000006</v>
      </c>
      <c r="I259" s="44">
        <f t="shared" si="277"/>
        <v>16.385000000000002</v>
      </c>
      <c r="J259" s="44">
        <f>ROUND(4.5*0.95,2)</f>
        <v>4.28</v>
      </c>
      <c r="K259" s="43">
        <f t="shared" si="278"/>
        <v>350.63900000000007</v>
      </c>
      <c r="L259" s="44">
        <f t="shared" si="263"/>
        <v>77.140580000000014</v>
      </c>
      <c r="M259" s="44">
        <f>+(J259*(ВИХ.дані!$T$23*1.105))+(J259*8.7)</f>
        <v>401.87273999999996</v>
      </c>
      <c r="N259" s="44">
        <f t="shared" si="279"/>
        <v>16.6492</v>
      </c>
      <c r="O259" s="44">
        <f t="shared" si="280"/>
        <v>846.30151999999998</v>
      </c>
      <c r="P259" s="45">
        <f t="shared" si="253"/>
        <v>32.74</v>
      </c>
      <c r="Q259" s="44">
        <f t="shared" si="281"/>
        <v>879.04151999999999</v>
      </c>
      <c r="R259" s="44">
        <f t="shared" si="282"/>
        <v>879.06666666666661</v>
      </c>
      <c r="S259" s="44">
        <f t="shared" si="283"/>
        <v>175.8133333333333</v>
      </c>
      <c r="T259" s="65">
        <f>ROUND(Q259*$T$10,2)+0.03</f>
        <v>1054.8799999999999</v>
      </c>
      <c r="U259" s="38" t="s">
        <v>615</v>
      </c>
      <c r="V259" s="66"/>
    </row>
    <row r="260" spans="1:22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76"/>
        <v>65.540000000000006</v>
      </c>
      <c r="I260" s="44">
        <f t="shared" si="277"/>
        <v>16.385000000000002</v>
      </c>
      <c r="J260" s="44">
        <f>ROUND(0.5*0.95,2)</f>
        <v>0.48</v>
      </c>
      <c r="K260" s="43">
        <f t="shared" si="278"/>
        <v>39.324000000000005</v>
      </c>
      <c r="L260" s="44">
        <f t="shared" si="263"/>
        <v>8.6512800000000016</v>
      </c>
      <c r="M260" s="44">
        <f>+(J260*(ВИХ.дані!$T$23*1.105))+(J260*8.7)</f>
        <v>45.069839999999999</v>
      </c>
      <c r="N260" s="44">
        <f t="shared" si="279"/>
        <v>1.8672</v>
      </c>
      <c r="O260" s="44">
        <f t="shared" si="280"/>
        <v>94.912319999999994</v>
      </c>
      <c r="P260" s="45">
        <f t="shared" si="253"/>
        <v>3.67</v>
      </c>
      <c r="Q260" s="44">
        <f t="shared" si="281"/>
        <v>98.582319999999996</v>
      </c>
      <c r="R260" s="44">
        <f t="shared" si="282"/>
        <v>98.583333333333329</v>
      </c>
      <c r="S260" s="44">
        <f t="shared" si="283"/>
        <v>19.716666666666665</v>
      </c>
      <c r="T260" s="65">
        <f t="shared" si="252"/>
        <v>118.3</v>
      </c>
      <c r="U260" s="38" t="s">
        <v>616</v>
      </c>
      <c r="V260" s="66"/>
    </row>
    <row r="261" spans="1:22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84">+VLOOKUP(D261,$D$13:$H$17,5,0)</f>
        <v>61.684285714285707</v>
      </c>
      <c r="I261" s="44">
        <f t="shared" si="277"/>
        <v>15.421071428571427</v>
      </c>
      <c r="J261" s="44">
        <f>ROUND(1.807*0.95,2)</f>
        <v>1.72</v>
      </c>
      <c r="K261" s="43">
        <f t="shared" si="278"/>
        <v>132.62121428571427</v>
      </c>
      <c r="L261" s="44">
        <f t="shared" si="263"/>
        <v>29.176667142857141</v>
      </c>
      <c r="M261" s="44">
        <f>+(J261*(ВИХ.дані!$T$23*1.105))+(J261*8.7)</f>
        <v>161.50026</v>
      </c>
      <c r="N261" s="44">
        <f t="shared" si="279"/>
        <v>6.6908000000000003</v>
      </c>
      <c r="O261" s="44">
        <f t="shared" si="280"/>
        <v>329.98894142857142</v>
      </c>
      <c r="P261" s="45">
        <f t="shared" si="253"/>
        <v>13.16</v>
      </c>
      <c r="Q261" s="44">
        <f t="shared" si="281"/>
        <v>343.14894142857145</v>
      </c>
      <c r="R261" s="44">
        <f t="shared" si="282"/>
        <v>343.1583333333333</v>
      </c>
      <c r="S261" s="44">
        <f t="shared" si="283"/>
        <v>68.631666666666661</v>
      </c>
      <c r="T261" s="65">
        <f>ROUND(Q261*$T$10,2)+0.01</f>
        <v>411.78999999999996</v>
      </c>
      <c r="U261" s="38" t="s">
        <v>617</v>
      </c>
      <c r="V261" s="66"/>
    </row>
    <row r="262" spans="1:22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84"/>
        <v>61.684285714285707</v>
      </c>
      <c r="I262" s="44">
        <f t="shared" si="277"/>
        <v>15.421071428571427</v>
      </c>
      <c r="J262" s="44">
        <f>ROUND(7.907*0.95,2)</f>
        <v>7.51</v>
      </c>
      <c r="K262" s="43">
        <f t="shared" si="278"/>
        <v>579.06123214285708</v>
      </c>
      <c r="L262" s="44">
        <f t="shared" si="263"/>
        <v>127.39347107142856</v>
      </c>
      <c r="M262" s="44">
        <f>+(J262*(ВИХ.дані!$T$23*1.105))+(J262*8.7)</f>
        <v>705.15520499999991</v>
      </c>
      <c r="N262" s="44">
        <f t="shared" si="279"/>
        <v>29.213899999999999</v>
      </c>
      <c r="O262" s="44">
        <f t="shared" si="280"/>
        <v>1440.8238082142855</v>
      </c>
      <c r="P262" s="45">
        <f t="shared" si="253"/>
        <v>57.45</v>
      </c>
      <c r="Q262" s="44">
        <f t="shared" si="281"/>
        <v>1498.2738082142855</v>
      </c>
      <c r="R262" s="44">
        <f t="shared" si="282"/>
        <v>1498.3083333333334</v>
      </c>
      <c r="S262" s="44">
        <f t="shared" si="283"/>
        <v>299.66166666666669</v>
      </c>
      <c r="T262" s="65">
        <f>ROUND(Q262*$T$10,2)+0.04</f>
        <v>1797.97</v>
      </c>
      <c r="U262" s="38" t="s">
        <v>618</v>
      </c>
      <c r="V262" s="66"/>
    </row>
    <row r="263" spans="1:22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84"/>
        <v>61.684285714285707</v>
      </c>
      <c r="I263" s="44">
        <f t="shared" si="277"/>
        <v>15.421071428571427</v>
      </c>
      <c r="J263" s="44">
        <f>ROUND((1)*0.95,2)</f>
        <v>0.95</v>
      </c>
      <c r="K263" s="43">
        <f t="shared" si="278"/>
        <v>73.250089285714267</v>
      </c>
      <c r="L263" s="44">
        <f t="shared" si="263"/>
        <v>16.115019642857138</v>
      </c>
      <c r="M263" s="44">
        <f>+(J263*(ВИХ.дані!$T$23*1.105))+(J263*8.7)</f>
        <v>89.200724999999991</v>
      </c>
      <c r="N263" s="44">
        <f t="shared" si="279"/>
        <v>3.6955</v>
      </c>
      <c r="O263" s="44">
        <f t="shared" si="280"/>
        <v>182.26133392857142</v>
      </c>
      <c r="P263" s="45">
        <f t="shared" si="253"/>
        <v>7.27</v>
      </c>
      <c r="Q263" s="44">
        <f t="shared" si="281"/>
        <v>189.53133392857143</v>
      </c>
      <c r="R263" s="44">
        <f t="shared" si="282"/>
        <v>189.53333333333333</v>
      </c>
      <c r="S263" s="44">
        <f t="shared" si="283"/>
        <v>37.906666666666666</v>
      </c>
      <c r="T263" s="65">
        <f t="shared" si="252"/>
        <v>227.44</v>
      </c>
      <c r="U263" s="38" t="s">
        <v>619</v>
      </c>
      <c r="V263" s="66"/>
    </row>
    <row r="264" spans="1:22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84"/>
        <v>61.684285714285707</v>
      </c>
      <c r="I264" s="44">
        <f t="shared" si="277"/>
        <v>15.421071428571427</v>
      </c>
      <c r="J264" s="44">
        <f>ROUND(1.917*0.95,2)</f>
        <v>1.82</v>
      </c>
      <c r="K264" s="43">
        <f t="shared" si="278"/>
        <v>140.33174999999997</v>
      </c>
      <c r="L264" s="44">
        <f t="shared" si="263"/>
        <v>30.872984999999993</v>
      </c>
      <c r="M264" s="44">
        <f>+(J264*(ВИХ.дані!$T$23*1.105))+(J264*8.7)</f>
        <v>170.88981000000001</v>
      </c>
      <c r="N264" s="44">
        <f t="shared" si="279"/>
        <v>7.0798000000000005</v>
      </c>
      <c r="O264" s="44">
        <f t="shared" si="280"/>
        <v>349.17434499999996</v>
      </c>
      <c r="P264" s="45">
        <f t="shared" si="253"/>
        <v>13.92</v>
      </c>
      <c r="Q264" s="44">
        <f t="shared" si="281"/>
        <v>363.09434499999998</v>
      </c>
      <c r="R264" s="44">
        <f t="shared" si="282"/>
        <v>363.10833333333329</v>
      </c>
      <c r="S264" s="44">
        <f t="shared" si="283"/>
        <v>72.621666666666655</v>
      </c>
      <c r="T264" s="65">
        <f>ROUND(Q264*$T$10,2)+0.02</f>
        <v>435.72999999999996</v>
      </c>
      <c r="U264" s="38" t="s">
        <v>619</v>
      </c>
      <c r="V264" s="66"/>
    </row>
    <row r="265" spans="1:22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84"/>
        <v>61.684285714285707</v>
      </c>
      <c r="I265" s="44">
        <f t="shared" si="277"/>
        <v>15.421071428571427</v>
      </c>
      <c r="J265" s="44">
        <f>ROUND(1.617*0.95,2)</f>
        <v>1.54</v>
      </c>
      <c r="K265" s="43">
        <f t="shared" si="278"/>
        <v>118.74224999999998</v>
      </c>
      <c r="L265" s="44">
        <f t="shared" si="263"/>
        <v>26.123294999999995</v>
      </c>
      <c r="M265" s="44">
        <f>+(J265*(ВИХ.дані!$T$23*1.105))+(J265*8.7)</f>
        <v>144.59906999999998</v>
      </c>
      <c r="N265" s="44">
        <f t="shared" si="279"/>
        <v>5.9906000000000006</v>
      </c>
      <c r="O265" s="44">
        <f t="shared" si="280"/>
        <v>295.45521499999995</v>
      </c>
      <c r="P265" s="45">
        <f t="shared" si="253"/>
        <v>11.78</v>
      </c>
      <c r="Q265" s="44">
        <f t="shared" si="281"/>
        <v>307.23521499999993</v>
      </c>
      <c r="R265" s="44">
        <f t="shared" si="282"/>
        <v>307.24166666666667</v>
      </c>
      <c r="S265" s="44">
        <f t="shared" si="283"/>
        <v>61.448333333333331</v>
      </c>
      <c r="T265" s="65">
        <f>ROUND(Q265*$T$10,2)+0.01</f>
        <v>368.69</v>
      </c>
      <c r="U265" s="38" t="s">
        <v>620</v>
      </c>
      <c r="V265" s="66"/>
    </row>
    <row r="266" spans="1:22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84"/>
        <v>61.684285714285707</v>
      </c>
      <c r="I266" s="44">
        <f t="shared" si="277"/>
        <v>15.421071428571427</v>
      </c>
      <c r="J266" s="44">
        <f>ROUND(1*0.95,2)</f>
        <v>0.95</v>
      </c>
      <c r="K266" s="43">
        <f t="shared" si="278"/>
        <v>73.250089285714267</v>
      </c>
      <c r="L266" s="44">
        <f t="shared" si="263"/>
        <v>16.115019642857138</v>
      </c>
      <c r="M266" s="44">
        <f>+(J266*(ВИХ.дані!$T$23*1.105))+(J266*8.7)</f>
        <v>89.200724999999991</v>
      </c>
      <c r="N266" s="44">
        <f t="shared" si="279"/>
        <v>3.6955</v>
      </c>
      <c r="O266" s="44">
        <f t="shared" si="280"/>
        <v>182.26133392857142</v>
      </c>
      <c r="P266" s="45">
        <f t="shared" si="253"/>
        <v>7.27</v>
      </c>
      <c r="Q266" s="44">
        <f t="shared" si="281"/>
        <v>189.53133392857143</v>
      </c>
      <c r="R266" s="44">
        <f t="shared" si="282"/>
        <v>189.53333333333333</v>
      </c>
      <c r="S266" s="44">
        <f t="shared" si="283"/>
        <v>37.906666666666666</v>
      </c>
      <c r="T266" s="65">
        <f t="shared" si="252"/>
        <v>227.44</v>
      </c>
      <c r="U266" s="38" t="s">
        <v>621</v>
      </c>
      <c r="V266" s="66"/>
    </row>
    <row r="267" spans="1:22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84"/>
        <v>61.684285714285707</v>
      </c>
      <c r="I267" s="44">
        <f t="shared" si="277"/>
        <v>15.421071428571427</v>
      </c>
      <c r="J267" s="44">
        <f>ROUND(0.645*0.95,2)</f>
        <v>0.61</v>
      </c>
      <c r="K267" s="43">
        <f t="shared" si="278"/>
        <v>47.034267857142851</v>
      </c>
      <c r="L267" s="44">
        <f t="shared" si="263"/>
        <v>10.347538928571428</v>
      </c>
      <c r="M267" s="44">
        <f>+(J267*(ВИХ.дані!$T$23*1.105))+(J267*8.7)</f>
        <v>57.276254999999999</v>
      </c>
      <c r="N267" s="44">
        <f t="shared" si="279"/>
        <v>2.3729</v>
      </c>
      <c r="O267" s="44">
        <f t="shared" si="280"/>
        <v>117.03096178571427</v>
      </c>
      <c r="P267" s="45">
        <f t="shared" si="253"/>
        <v>4.67</v>
      </c>
      <c r="Q267" s="44">
        <f t="shared" si="281"/>
        <v>121.70096178571427</v>
      </c>
      <c r="R267" s="44">
        <f t="shared" si="282"/>
        <v>121.69999999999999</v>
      </c>
      <c r="S267" s="44">
        <f t="shared" si="283"/>
        <v>24.34</v>
      </c>
      <c r="T267" s="65">
        <f t="shared" si="252"/>
        <v>146.04</v>
      </c>
      <c r="U267" s="82" t="s">
        <v>622</v>
      </c>
      <c r="V267" s="66"/>
    </row>
    <row r="268" spans="1:22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84"/>
        <v>61.684285714285707</v>
      </c>
      <c r="I268" s="44">
        <f t="shared" si="277"/>
        <v>15.421071428571427</v>
      </c>
      <c r="J268" s="44">
        <f>ROUND(2.358*0.95,2)</f>
        <v>2.2400000000000002</v>
      </c>
      <c r="K268" s="43">
        <f t="shared" si="278"/>
        <v>172.71599999999998</v>
      </c>
      <c r="L268" s="44">
        <f t="shared" si="263"/>
        <v>37.997519999999994</v>
      </c>
      <c r="M268" s="44">
        <f>+(J268*(ВИХ.дані!$T$23*1.105))+(J268*8.7)</f>
        <v>210.32592</v>
      </c>
      <c r="N268" s="44">
        <f t="shared" si="279"/>
        <v>8.7136000000000013</v>
      </c>
      <c r="O268" s="44">
        <f t="shared" si="280"/>
        <v>429.75303999999994</v>
      </c>
      <c r="P268" s="45">
        <f t="shared" si="253"/>
        <v>17.14</v>
      </c>
      <c r="Q268" s="44">
        <f t="shared" si="281"/>
        <v>446.89303999999993</v>
      </c>
      <c r="R268" s="44">
        <f t="shared" si="282"/>
        <v>446.9</v>
      </c>
      <c r="S268" s="44">
        <f t="shared" si="283"/>
        <v>89.38</v>
      </c>
      <c r="T268" s="65">
        <f>ROUND(Q268*$T$10,2)+0.01</f>
        <v>536.28</v>
      </c>
      <c r="U268" s="38" t="s">
        <v>623</v>
      </c>
      <c r="V268" s="66"/>
    </row>
    <row r="269" spans="1:22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84"/>
        <v>61.684285714285707</v>
      </c>
      <c r="I269" s="44">
        <f t="shared" si="277"/>
        <v>15.421071428571427</v>
      </c>
      <c r="J269" s="44">
        <f>ROUND(0.667*0.95,2)</f>
        <v>0.63</v>
      </c>
      <c r="K269" s="43">
        <f t="shared" si="278"/>
        <v>48.576374999999992</v>
      </c>
      <c r="L269" s="44">
        <f t="shared" si="263"/>
        <v>10.686802499999999</v>
      </c>
      <c r="M269" s="44">
        <f>+(J269*(ВИХ.дані!$T$23*1.105))+(J269*8.7)</f>
        <v>59.154164999999999</v>
      </c>
      <c r="N269" s="44">
        <f t="shared" si="279"/>
        <v>2.4506999999999999</v>
      </c>
      <c r="O269" s="44">
        <f t="shared" si="280"/>
        <v>120.86804249999999</v>
      </c>
      <c r="P269" s="45">
        <f t="shared" si="253"/>
        <v>4.82</v>
      </c>
      <c r="Q269" s="44">
        <f t="shared" si="281"/>
        <v>125.68804249999999</v>
      </c>
      <c r="R269" s="44">
        <f t="shared" si="282"/>
        <v>125.69166666666668</v>
      </c>
      <c r="S269" s="44">
        <f t="shared" si="283"/>
        <v>25.138333333333335</v>
      </c>
      <c r="T269" s="65">
        <f t="shared" si="252"/>
        <v>150.83000000000001</v>
      </c>
      <c r="U269" s="38" t="s">
        <v>624</v>
      </c>
      <c r="V269" s="66"/>
    </row>
    <row r="270" spans="1:22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84"/>
        <v>61.684285714285707</v>
      </c>
      <c r="I270" s="44">
        <f t="shared" si="277"/>
        <v>15.421071428571427</v>
      </c>
      <c r="J270" s="44">
        <f>ROUND(1.373*0.95,2)</f>
        <v>1.3</v>
      </c>
      <c r="K270" s="43">
        <f t="shared" si="278"/>
        <v>100.23696428571428</v>
      </c>
      <c r="L270" s="44">
        <f t="shared" si="263"/>
        <v>22.052132142857143</v>
      </c>
      <c r="M270" s="44">
        <f>+(J270*(ВИХ.дані!$T$23*1.105))+(J270*8.7)</f>
        <v>122.06415</v>
      </c>
      <c r="N270" s="44">
        <f t="shared" si="279"/>
        <v>5.0570000000000004</v>
      </c>
      <c r="O270" s="44">
        <f t="shared" si="280"/>
        <v>249.41024642857141</v>
      </c>
      <c r="P270" s="45">
        <f t="shared" si="253"/>
        <v>9.9499999999999993</v>
      </c>
      <c r="Q270" s="44">
        <f t="shared" si="281"/>
        <v>259.36024642857143</v>
      </c>
      <c r="R270" s="44">
        <f t="shared" si="282"/>
        <v>259.35833333333335</v>
      </c>
      <c r="S270" s="44">
        <f t="shared" si="283"/>
        <v>51.87166666666667</v>
      </c>
      <c r="T270" s="65">
        <f t="shared" si="252"/>
        <v>311.23</v>
      </c>
      <c r="U270" s="82" t="s">
        <v>625</v>
      </c>
      <c r="V270" s="66"/>
    </row>
    <row r="271" spans="1:22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61.684285714285707</v>
      </c>
      <c r="I271" s="44">
        <f t="shared" si="277"/>
        <v>15.421071428571427</v>
      </c>
      <c r="J271" s="44">
        <f>ROUND(3.39*0.95,2)</f>
        <v>3.22</v>
      </c>
      <c r="K271" s="43">
        <f t="shared" si="278"/>
        <v>248.27924999999996</v>
      </c>
      <c r="L271" s="44">
        <f t="shared" si="263"/>
        <v>54.621434999999991</v>
      </c>
      <c r="M271" s="44">
        <f>+(J271*(ВИХ.дані!$T$23*1.105))+(J271*8.7)</f>
        <v>302.34351000000004</v>
      </c>
      <c r="N271" s="44">
        <f t="shared" si="279"/>
        <v>12.525800000000002</v>
      </c>
      <c r="O271" s="44">
        <f t="shared" si="280"/>
        <v>617.76999499999999</v>
      </c>
      <c r="P271" s="45">
        <f t="shared" si="253"/>
        <v>24.63</v>
      </c>
      <c r="Q271" s="44">
        <f t="shared" si="281"/>
        <v>642.39999499999999</v>
      </c>
      <c r="R271" s="44">
        <f t="shared" si="282"/>
        <v>642.41666666666663</v>
      </c>
      <c r="S271" s="44">
        <f t="shared" si="283"/>
        <v>128.48333333333332</v>
      </c>
      <c r="T271" s="65">
        <f>ROUND(Q271*$T$10,2)+0.02</f>
        <v>770.9</v>
      </c>
      <c r="U271" s="90" t="s">
        <v>626</v>
      </c>
      <c r="V271" s="66"/>
    </row>
    <row r="272" spans="1:22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85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86">SUM(K272:N272)+F272</f>
        <v>29.35</v>
      </c>
      <c r="P272" s="45">
        <f t="shared" ref="P272" si="287">ROUND(O272*$P$10,2)</f>
        <v>224.53</v>
      </c>
      <c r="Q272" s="76">
        <f t="shared" ref="Q272" si="288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B275" s="145" t="s">
        <v>631</v>
      </c>
      <c r="C275" s="366"/>
      <c r="D275" s="366"/>
      <c r="E275" s="366"/>
      <c r="F275" s="155"/>
      <c r="G275" s="155"/>
      <c r="H275" s="155"/>
      <c r="I275" s="155"/>
      <c r="J275" s="155"/>
      <c r="L275" s="155"/>
      <c r="Q275" s="19" t="s">
        <v>632</v>
      </c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5" hiddenRows="1" hiddenColumns="1" topLeftCell="A10">
      <selection activeCell="A5" sqref="A5:U5"/>
      <pageMargins left="0" right="0" top="0" bottom="0" header="0" footer="0"/>
      <pageSetup paperSize="9" orientation="portrait" verticalDpi="0" r:id="rId1"/>
    </customSheetView>
  </customSheetViews>
  <mergeCells count="27">
    <mergeCell ref="C275:E275"/>
    <mergeCell ref="C278:E278"/>
    <mergeCell ref="C280:F280"/>
    <mergeCell ref="N281:O281"/>
    <mergeCell ref="C282:F282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P8:P9"/>
    <mergeCell ref="Q8:Q9"/>
    <mergeCell ref="T8:T9"/>
    <mergeCell ref="T1:U1"/>
    <mergeCell ref="T2:U2"/>
    <mergeCell ref="T3:U3"/>
    <mergeCell ref="A5:U5"/>
    <mergeCell ref="A6:U6"/>
    <mergeCell ref="A8:A9"/>
    <mergeCell ref="B8:B9"/>
    <mergeCell ref="C8:C9"/>
    <mergeCell ref="D8:E8"/>
    <mergeCell ref="F8:F9"/>
  </mergeCells>
  <phoneticPr fontId="43" type="noConversion"/>
  <pageMargins left="0.11811023622047245" right="0.11811023622047245" top="0.15748031496062992" bottom="0" header="0.31496062992125984" footer="0.31496062992125984"/>
  <pageSetup paperSize="9" scale="45" fitToHeight="1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D6ED6-35EE-4ADE-BCDC-4457737937B2}">
  <dimension ref="A1:WVY282"/>
  <sheetViews>
    <sheetView topLeftCell="E115" zoomScale="72" zoomScaleNormal="72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18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52.9</v>
      </c>
      <c r="I13" s="43">
        <f>ROUND(H13*$I$10,2)</f>
        <v>13.23</v>
      </c>
      <c r="J13" s="44">
        <v>1</v>
      </c>
      <c r="K13" s="43">
        <f>ROUND((H13+I13)*J13,2)</f>
        <v>66.13</v>
      </c>
      <c r="L13" s="43">
        <f>ROUND(K13*$L$10,2)</f>
        <v>14.55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178.46999999999997</v>
      </c>
      <c r="P13" s="45">
        <f>ROUND(J13*$P$10,2)</f>
        <v>7.65</v>
      </c>
      <c r="Q13" s="45">
        <f>SUM(O13+P13)</f>
        <v>186.11999999999998</v>
      </c>
      <c r="R13" s="45">
        <f>+T13-S13</f>
        <v>186.11666666666667</v>
      </c>
      <c r="S13" s="45">
        <f>+T13/6</f>
        <v>37.223333333333336</v>
      </c>
      <c r="T13" s="45">
        <f>ROUND(Q13*$T$10,2)</f>
        <v>223.34</v>
      </c>
      <c r="U13" s="40"/>
      <c r="V13" s="375">
        <v>44.33428571428572</v>
      </c>
      <c r="W13" s="376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59.8</v>
      </c>
      <c r="I14" s="43">
        <f>ROUND(H14*$I$10,2)</f>
        <v>14.95</v>
      </c>
      <c r="J14" s="44">
        <v>1</v>
      </c>
      <c r="K14" s="43">
        <f>ROUND((H14+I14)*J14,2)</f>
        <v>74.75</v>
      </c>
      <c r="L14" s="43">
        <f>ROUND(K14*$L$10,2)</f>
        <v>16.45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188.99</v>
      </c>
      <c r="P14" s="45">
        <f t="shared" ref="P14:P17" si="1">ROUND(J14*$P$10,2)</f>
        <v>7.65</v>
      </c>
      <c r="Q14" s="45">
        <f>SUM(O14+P14)</f>
        <v>196.64000000000001</v>
      </c>
      <c r="R14" s="45">
        <f t="shared" ref="R14:R17" si="2">+T14-S14</f>
        <v>196.64166666666665</v>
      </c>
      <c r="S14" s="45">
        <f t="shared" ref="S14:S17" si="3">+T14/6</f>
        <v>39.328333333333333</v>
      </c>
      <c r="T14" s="45">
        <f>ROUND(Q14*$T$10,2)</f>
        <v>235.97</v>
      </c>
      <c r="U14" s="40"/>
      <c r="V14" s="375">
        <v>50.117142857142859</v>
      </c>
      <c r="W14" s="376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66.7</v>
      </c>
      <c r="I15" s="43">
        <f>ROUND(H15*$I$10,2)</f>
        <v>16.68</v>
      </c>
      <c r="J15" s="44">
        <v>1</v>
      </c>
      <c r="K15" s="43">
        <f>ROUND((H15+I15)*J15,2)</f>
        <v>83.38</v>
      </c>
      <c r="L15" s="43">
        <f>ROUND(K15*$L$10,2)</f>
        <v>18.34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199.51</v>
      </c>
      <c r="P15" s="45">
        <f t="shared" si="1"/>
        <v>7.65</v>
      </c>
      <c r="Q15" s="45">
        <f>SUM(O15+P15)</f>
        <v>207.16</v>
      </c>
      <c r="R15" s="45">
        <f t="shared" si="2"/>
        <v>207.15833333333333</v>
      </c>
      <c r="S15" s="45">
        <f t="shared" si="3"/>
        <v>41.431666666666665</v>
      </c>
      <c r="T15" s="45">
        <f>ROUND(Q15*$T$10,2)</f>
        <v>248.59</v>
      </c>
      <c r="U15" s="40"/>
      <c r="V15" s="375">
        <v>55.899999999999991</v>
      </c>
      <c r="W15" s="376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73.599999999999994</v>
      </c>
      <c r="I16" s="43">
        <f>ROUND(H16*$I$10,2)</f>
        <v>18.399999999999999</v>
      </c>
      <c r="J16" s="44">
        <v>1</v>
      </c>
      <c r="K16" s="43">
        <f>ROUND((H16+I16)*J16,2)</f>
        <v>92</v>
      </c>
      <c r="L16" s="43">
        <f>ROUND(K16*$L$10,2)</f>
        <v>20.239999999999998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210.02999999999997</v>
      </c>
      <c r="P16" s="45">
        <f t="shared" si="1"/>
        <v>7.65</v>
      </c>
      <c r="Q16" s="45">
        <f>SUM(O16+P16)</f>
        <v>217.67999999999998</v>
      </c>
      <c r="R16" s="45">
        <f t="shared" si="2"/>
        <v>217.68333333333337</v>
      </c>
      <c r="S16" s="45">
        <f t="shared" si="3"/>
        <v>43.536666666666669</v>
      </c>
      <c r="T16" s="45">
        <f>ROUND(Q16*$T$10,2)</f>
        <v>261.22000000000003</v>
      </c>
      <c r="U16" s="40"/>
      <c r="V16" s="375">
        <v>61.684285714285707</v>
      </c>
      <c r="W16" s="376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82.8</v>
      </c>
      <c r="I17" s="43">
        <f>ROUND(H17*$I$10,2)</f>
        <v>20.7</v>
      </c>
      <c r="J17" s="44">
        <v>1</v>
      </c>
      <c r="K17" s="43">
        <f>ROUND((H17+I17)*J17,2)</f>
        <v>103.5</v>
      </c>
      <c r="L17" s="43">
        <f>ROUND(K17*$L$10,2)</f>
        <v>22.77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224.06</v>
      </c>
      <c r="P17" s="45">
        <f t="shared" si="1"/>
        <v>7.65</v>
      </c>
      <c r="Q17" s="45">
        <f>SUM(O17+P17)</f>
        <v>231.71</v>
      </c>
      <c r="R17" s="45">
        <f t="shared" si="2"/>
        <v>231.70833333333334</v>
      </c>
      <c r="S17" s="45">
        <f t="shared" si="3"/>
        <v>46.341666666666669</v>
      </c>
      <c r="T17" s="45">
        <f>ROUND(Q17*$T$10,2)</f>
        <v>278.05</v>
      </c>
      <c r="U17" s="40"/>
      <c r="V17" s="375">
        <v>69.394285714285715</v>
      </c>
      <c r="W17" s="376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56.35</v>
      </c>
      <c r="I21" s="64">
        <f t="shared" ref="I21:I34" si="5">ROUND(H21*$I$10,2)</f>
        <v>14.09</v>
      </c>
      <c r="J21" s="64">
        <f>ROUND(0.19*0.95,2)</f>
        <v>0.18</v>
      </c>
      <c r="K21" s="100">
        <f t="shared" ref="K21:K26" si="6">ROUND((H21+I21)*J21,2)</f>
        <v>12.68</v>
      </c>
      <c r="L21" s="64">
        <f>(K21*$L$10)</f>
        <v>2.7896000000000001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33.070990000000002</v>
      </c>
      <c r="P21" s="45">
        <f>ROUND(J21*$P$10,2)</f>
        <v>1.38</v>
      </c>
      <c r="Q21" s="64">
        <f>SUM(O21+P21)</f>
        <v>34.450990000000004</v>
      </c>
      <c r="R21" s="64">
        <f>+T21-S21</f>
        <v>34.450000000000003</v>
      </c>
      <c r="S21" s="64">
        <f>+T21/6</f>
        <v>6.8900000000000006</v>
      </c>
      <c r="T21" s="103">
        <f>ROUND(Q21*$T$10,2)</f>
        <v>41.34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56.35</v>
      </c>
      <c r="I22" s="64">
        <f t="shared" si="5"/>
        <v>14.09</v>
      </c>
      <c r="J22" s="64">
        <f>ROUND(0.26*0.95,2)</f>
        <v>0.25</v>
      </c>
      <c r="K22" s="100">
        <f t="shared" si="6"/>
        <v>17.61</v>
      </c>
      <c r="L22" s="64">
        <f t="shared" ref="L22:L26" si="7">(K22*$L$10)</f>
        <v>3.8742000000000001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45.930574999999997</v>
      </c>
      <c r="P22" s="45">
        <f t="shared" ref="P22:P85" si="10">ROUND(J22*$P$10,2)</f>
        <v>1.91</v>
      </c>
      <c r="Q22" s="64">
        <f t="shared" ref="Q22:Q26" si="11">SUM(O22+P22)</f>
        <v>47.840574999999994</v>
      </c>
      <c r="R22" s="64">
        <f t="shared" ref="R22:R26" si="12">+T22-S22</f>
        <v>47.841666666666661</v>
      </c>
      <c r="S22" s="64">
        <f t="shared" ref="S22:S26" si="13">+T22/6</f>
        <v>9.5683333333333334</v>
      </c>
      <c r="T22" s="103">
        <f t="shared" ref="T22:T34" si="14">ROUND(Q22*$T$10,2)</f>
        <v>57.41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56.35</v>
      </c>
      <c r="I23" s="64">
        <f t="shared" si="5"/>
        <v>14.09</v>
      </c>
      <c r="J23" s="64">
        <f>ROUND(0.42*0.95,2)</f>
        <v>0.4</v>
      </c>
      <c r="K23" s="100">
        <f t="shared" si="6"/>
        <v>28.18</v>
      </c>
      <c r="L23" s="64">
        <f t="shared" si="7"/>
        <v>6.1996000000000002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73.493799999999993</v>
      </c>
      <c r="P23" s="45">
        <f t="shared" si="10"/>
        <v>3.06</v>
      </c>
      <c r="Q23" s="64">
        <f t="shared" si="11"/>
        <v>76.553799999999995</v>
      </c>
      <c r="R23" s="64">
        <f t="shared" si="12"/>
        <v>76.55</v>
      </c>
      <c r="S23" s="64">
        <f t="shared" si="13"/>
        <v>15.31</v>
      </c>
      <c r="T23" s="103">
        <f t="shared" si="14"/>
        <v>91.86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56.35</v>
      </c>
      <c r="I24" s="64">
        <f t="shared" si="5"/>
        <v>14.09</v>
      </c>
      <c r="J24" s="64">
        <f>ROUND((0.42+0.19)*0.95,2)</f>
        <v>0.57999999999999996</v>
      </c>
      <c r="K24" s="100">
        <f t="shared" si="6"/>
        <v>40.86</v>
      </c>
      <c r="L24" s="64">
        <f t="shared" si="7"/>
        <v>8.9892000000000003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106.56478999999999</v>
      </c>
      <c r="P24" s="45">
        <f t="shared" si="10"/>
        <v>4.4400000000000004</v>
      </c>
      <c r="Q24" s="64">
        <f t="shared" si="11"/>
        <v>111.00478999999999</v>
      </c>
      <c r="R24" s="64">
        <f t="shared" si="12"/>
        <v>111.00833333333334</v>
      </c>
      <c r="S24" s="64">
        <f t="shared" si="13"/>
        <v>22.201666666666668</v>
      </c>
      <c r="T24" s="103">
        <f t="shared" si="14"/>
        <v>133.21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56.35</v>
      </c>
      <c r="I25" s="64">
        <f t="shared" si="5"/>
        <v>14.09</v>
      </c>
      <c r="J25" s="64">
        <f>ROUND((0.42+0.26)*0.95,2)</f>
        <v>0.65</v>
      </c>
      <c r="K25" s="100">
        <f t="shared" si="6"/>
        <v>45.79</v>
      </c>
      <c r="L25" s="64">
        <f t="shared" si="7"/>
        <v>10.0738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119.42437499999998</v>
      </c>
      <c r="P25" s="45">
        <f t="shared" si="10"/>
        <v>4.97</v>
      </c>
      <c r="Q25" s="64">
        <f t="shared" si="11"/>
        <v>124.39437499999998</v>
      </c>
      <c r="R25" s="64">
        <f t="shared" si="12"/>
        <v>124.39166666666668</v>
      </c>
      <c r="S25" s="64">
        <f t="shared" si="13"/>
        <v>24.878333333333334</v>
      </c>
      <c r="T25" s="103">
        <f t="shared" si="14"/>
        <v>149.27000000000001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56.35</v>
      </c>
      <c r="I26" s="64">
        <f t="shared" si="5"/>
        <v>14.09</v>
      </c>
      <c r="J26" s="64">
        <f>ROUND((0.42+0.42)*0.95,2)</f>
        <v>0.8</v>
      </c>
      <c r="K26" s="100">
        <f t="shared" si="6"/>
        <v>56.35</v>
      </c>
      <c r="L26" s="64">
        <f t="shared" si="7"/>
        <v>12.397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146.97540000000001</v>
      </c>
      <c r="P26" s="45">
        <f t="shared" si="10"/>
        <v>6.12</v>
      </c>
      <c r="Q26" s="64">
        <f t="shared" si="11"/>
        <v>153.09540000000001</v>
      </c>
      <c r="R26" s="64">
        <f t="shared" si="12"/>
        <v>153.09166666666667</v>
      </c>
      <c r="S26" s="64">
        <f t="shared" si="13"/>
        <v>30.618333333333336</v>
      </c>
      <c r="T26" s="103">
        <f t="shared" si="14"/>
        <v>183.71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56.35</v>
      </c>
      <c r="I28" s="64">
        <f t="shared" si="5"/>
        <v>14.09</v>
      </c>
      <c r="J28" s="64">
        <f>ROUND((0.19*1.2)*0.95,2)</f>
        <v>0.22</v>
      </c>
      <c r="K28" s="100">
        <f t="shared" ref="K28:K34" si="16">ROUND((H28+I28)*J28,2)</f>
        <v>15.5</v>
      </c>
      <c r="L28" s="64">
        <f t="shared" ref="L28:L34" si="17">(K28*$L$10)</f>
        <v>3.41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40.422809999999998</v>
      </c>
      <c r="P28" s="45">
        <f t="shared" si="10"/>
        <v>1.68</v>
      </c>
      <c r="Q28" s="64">
        <f t="shared" ref="Q28:Q34" si="20">SUM(O28+P28)</f>
        <v>42.102809999999998</v>
      </c>
      <c r="R28" s="64">
        <f>+T28-S28</f>
        <v>42.1</v>
      </c>
      <c r="S28" s="64">
        <f>+T28/6</f>
        <v>8.42</v>
      </c>
      <c r="T28" s="103">
        <f t="shared" si="14"/>
        <v>50.52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56.35</v>
      </c>
      <c r="I29" s="64">
        <f t="shared" si="5"/>
        <v>14.09</v>
      </c>
      <c r="J29" s="64">
        <f>ROUND((0.26*1.2)*0.95,2)</f>
        <v>0.3</v>
      </c>
      <c r="K29" s="100">
        <f t="shared" si="16"/>
        <v>21.13</v>
      </c>
      <c r="L29" s="64">
        <f t="shared" si="17"/>
        <v>4.6486000000000001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55.114249999999998</v>
      </c>
      <c r="P29" s="45">
        <f t="shared" si="10"/>
        <v>2.2999999999999998</v>
      </c>
      <c r="Q29" s="64">
        <f t="shared" si="20"/>
        <v>57.414249999999996</v>
      </c>
      <c r="R29" s="64">
        <f t="shared" ref="R29:R34" si="21">+T29-S29</f>
        <v>57.416666666666671</v>
      </c>
      <c r="S29" s="64">
        <f t="shared" ref="S29:S34" si="22">+T29/6</f>
        <v>11.483333333333334</v>
      </c>
      <c r="T29" s="103">
        <f t="shared" si="14"/>
        <v>68.900000000000006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56.35</v>
      </c>
      <c r="I30" s="64">
        <f t="shared" si="5"/>
        <v>14.09</v>
      </c>
      <c r="J30" s="64">
        <f>ROUND((0.42*1.2)*0.95,2)</f>
        <v>0.48</v>
      </c>
      <c r="K30" s="100">
        <f t="shared" si="16"/>
        <v>33.81</v>
      </c>
      <c r="L30" s="64">
        <f t="shared" si="17"/>
        <v>7.4382000000000001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88.185239999999993</v>
      </c>
      <c r="P30" s="45">
        <f t="shared" si="10"/>
        <v>3.67</v>
      </c>
      <c r="Q30" s="64">
        <f t="shared" si="20"/>
        <v>91.855239999999995</v>
      </c>
      <c r="R30" s="64">
        <f t="shared" si="21"/>
        <v>91.858333333333334</v>
      </c>
      <c r="S30" s="64">
        <f t="shared" si="22"/>
        <v>18.371666666666666</v>
      </c>
      <c r="T30" s="103">
        <f t="shared" si="14"/>
        <v>110.23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56.35</v>
      </c>
      <c r="I31" s="64">
        <f t="shared" si="5"/>
        <v>14.09</v>
      </c>
      <c r="J31" s="64">
        <f>ROUND(((0.42+0.19)*1.2)*0.95,2)</f>
        <v>0.7</v>
      </c>
      <c r="K31" s="100">
        <f t="shared" si="16"/>
        <v>49.31</v>
      </c>
      <c r="L31" s="64">
        <f t="shared" si="17"/>
        <v>10.8482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128.60805000000002</v>
      </c>
      <c r="P31" s="45">
        <f t="shared" si="10"/>
        <v>5.36</v>
      </c>
      <c r="Q31" s="64">
        <f t="shared" si="20"/>
        <v>133.96805000000003</v>
      </c>
      <c r="R31" s="64">
        <f t="shared" si="21"/>
        <v>133.96666666666667</v>
      </c>
      <c r="S31" s="64">
        <f t="shared" si="22"/>
        <v>26.793333333333333</v>
      </c>
      <c r="T31" s="103">
        <f t="shared" si="14"/>
        <v>160.76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56.35</v>
      </c>
      <c r="I32" s="64">
        <f t="shared" si="5"/>
        <v>14.09</v>
      </c>
      <c r="J32" s="64">
        <f>ROUND(((0.42+0.26)*1.2)*0.95,2)</f>
        <v>0.78</v>
      </c>
      <c r="K32" s="100">
        <f t="shared" si="16"/>
        <v>54.94</v>
      </c>
      <c r="L32" s="64">
        <f t="shared" si="17"/>
        <v>12.0868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143.29948999999999</v>
      </c>
      <c r="P32" s="45">
        <f t="shared" si="10"/>
        <v>5.97</v>
      </c>
      <c r="Q32" s="64">
        <f t="shared" si="20"/>
        <v>149.26948999999999</v>
      </c>
      <c r="R32" s="64">
        <f t="shared" si="21"/>
        <v>149.26666666666668</v>
      </c>
      <c r="S32" s="64">
        <f t="shared" si="22"/>
        <v>29.853333333333335</v>
      </c>
      <c r="T32" s="103">
        <f t="shared" si="14"/>
        <v>179.12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56.35</v>
      </c>
      <c r="I33" s="64">
        <f t="shared" si="5"/>
        <v>14.09</v>
      </c>
      <c r="J33" s="64">
        <f>ROUND(((0.42+0.42)*1.2)*0.95,2)</f>
        <v>0.96</v>
      </c>
      <c r="K33" s="100">
        <f t="shared" si="16"/>
        <v>67.62</v>
      </c>
      <c r="L33" s="44">
        <f t="shared" si="17"/>
        <v>14.8764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176.37047999999999</v>
      </c>
      <c r="P33" s="45">
        <f t="shared" si="10"/>
        <v>7.34</v>
      </c>
      <c r="Q33" s="44">
        <f t="shared" si="20"/>
        <v>183.71047999999999</v>
      </c>
      <c r="R33" s="44">
        <f t="shared" si="21"/>
        <v>183.70833333333331</v>
      </c>
      <c r="S33" s="44">
        <f t="shared" si="22"/>
        <v>36.741666666666667</v>
      </c>
      <c r="T33" s="65">
        <f t="shared" si="14"/>
        <v>220.45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56.35</v>
      </c>
      <c r="I34" s="64">
        <f t="shared" si="5"/>
        <v>14.09</v>
      </c>
      <c r="J34" s="64">
        <f>ROUND(0.064*0.95,2)</f>
        <v>0.06</v>
      </c>
      <c r="K34" s="100">
        <f t="shared" si="16"/>
        <v>4.2300000000000004</v>
      </c>
      <c r="L34" s="64">
        <f t="shared" si="17"/>
        <v>0.93060000000000009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11.02773</v>
      </c>
      <c r="P34" s="45">
        <f t="shared" si="10"/>
        <v>0.46</v>
      </c>
      <c r="Q34" s="64">
        <f t="shared" si="20"/>
        <v>11.487730000000001</v>
      </c>
      <c r="R34" s="64">
        <f t="shared" si="21"/>
        <v>11.491666666666665</v>
      </c>
      <c r="S34" s="64">
        <f t="shared" si="22"/>
        <v>2.2983333333333333</v>
      </c>
      <c r="T34" s="103">
        <f t="shared" si="14"/>
        <v>13.79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56.35</v>
      </c>
      <c r="I37" s="64">
        <f t="shared" ref="I37:I59" si="24">ROUND(H37*$I$10,2)</f>
        <v>14.09</v>
      </c>
      <c r="J37" s="64">
        <f>ROUND(0.11*0.95,2)</f>
        <v>0.1</v>
      </c>
      <c r="K37" s="100">
        <f t="shared" ref="K37:K42" si="25">ROUND((H37+I37)*J37,2)</f>
        <v>7.04</v>
      </c>
      <c r="L37" s="64">
        <f t="shared" ref="L37:L42" si="26">(K37*$L$10)</f>
        <v>1.5488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18.367349999999998</v>
      </c>
      <c r="P37" s="45">
        <f t="shared" si="10"/>
        <v>0.77</v>
      </c>
      <c r="Q37" s="64">
        <f>SUM(O37+P37)</f>
        <v>19.137349999999998</v>
      </c>
      <c r="R37" s="64">
        <f t="shared" ref="R37:R42" si="28">+T37-S37</f>
        <v>19.133333333333333</v>
      </c>
      <c r="S37" s="64">
        <f t="shared" ref="S37:S42" si="29">+T37/6</f>
        <v>3.8266666666666667</v>
      </c>
      <c r="T37" s="103">
        <f t="shared" ref="T37:T59" si="30">ROUND(Q37*$T$10,2)</f>
        <v>22.96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56.35</v>
      </c>
      <c r="I38" s="64">
        <f t="shared" si="24"/>
        <v>14.09</v>
      </c>
      <c r="J38" s="64">
        <f>ROUND(0.14*0.95,2)</f>
        <v>0.13</v>
      </c>
      <c r="K38" s="100">
        <f t="shared" si="25"/>
        <v>9.16</v>
      </c>
      <c r="L38" s="64">
        <f t="shared" si="26"/>
        <v>2.0152000000000001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23.887315000000001</v>
      </c>
      <c r="P38" s="45">
        <f t="shared" si="10"/>
        <v>0.99</v>
      </c>
      <c r="Q38" s="64">
        <f t="shared" ref="Q38:Q42" si="32">SUM(O38+P38)</f>
        <v>24.877314999999999</v>
      </c>
      <c r="R38" s="64">
        <f t="shared" si="28"/>
        <v>24.875</v>
      </c>
      <c r="S38" s="64">
        <f t="shared" si="29"/>
        <v>4.9750000000000005</v>
      </c>
      <c r="T38" s="103">
        <f t="shared" si="30"/>
        <v>29.85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56.35</v>
      </c>
      <c r="I39" s="64">
        <f t="shared" si="24"/>
        <v>14.09</v>
      </c>
      <c r="J39" s="64">
        <f>ROUND(0.2*0.95,2)</f>
        <v>0.19</v>
      </c>
      <c r="K39" s="100">
        <f t="shared" si="25"/>
        <v>13.38</v>
      </c>
      <c r="L39" s="64">
        <f t="shared" si="26"/>
        <v>2.9436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34.902844999999999</v>
      </c>
      <c r="P39" s="45">
        <f t="shared" si="10"/>
        <v>1.45</v>
      </c>
      <c r="Q39" s="64">
        <f t="shared" si="32"/>
        <v>36.352845000000002</v>
      </c>
      <c r="R39" s="64">
        <f t="shared" si="28"/>
        <v>36.349999999999994</v>
      </c>
      <c r="S39" s="64">
        <f t="shared" si="29"/>
        <v>7.27</v>
      </c>
      <c r="T39" s="103">
        <f t="shared" si="30"/>
        <v>43.62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56.35</v>
      </c>
      <c r="I40" s="64">
        <f t="shared" si="24"/>
        <v>14.09</v>
      </c>
      <c r="J40" s="64">
        <f>ROUND((0.2+0.11)*0.95,2)</f>
        <v>0.28999999999999998</v>
      </c>
      <c r="K40" s="100">
        <f t="shared" si="25"/>
        <v>20.43</v>
      </c>
      <c r="L40" s="64">
        <f t="shared" si="26"/>
        <v>4.4946000000000002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53.282394999999994</v>
      </c>
      <c r="P40" s="45">
        <f t="shared" si="10"/>
        <v>2.2200000000000002</v>
      </c>
      <c r="Q40" s="64">
        <f t="shared" si="32"/>
        <v>55.502394999999993</v>
      </c>
      <c r="R40" s="64">
        <f t="shared" si="28"/>
        <v>55.499999999999993</v>
      </c>
      <c r="S40" s="64">
        <f t="shared" si="29"/>
        <v>11.1</v>
      </c>
      <c r="T40" s="103">
        <f t="shared" si="30"/>
        <v>66.599999999999994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56.35</v>
      </c>
      <c r="I41" s="64">
        <f t="shared" si="24"/>
        <v>14.09</v>
      </c>
      <c r="J41" s="64">
        <f>ROUND((0.2+0.14)*0.95,2)</f>
        <v>0.32</v>
      </c>
      <c r="K41" s="100">
        <f t="shared" si="25"/>
        <v>22.54</v>
      </c>
      <c r="L41" s="64">
        <f t="shared" si="26"/>
        <v>4.9588000000000001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58.79016</v>
      </c>
      <c r="P41" s="45">
        <f t="shared" si="10"/>
        <v>2.4500000000000002</v>
      </c>
      <c r="Q41" s="64">
        <f t="shared" si="32"/>
        <v>61.240160000000003</v>
      </c>
      <c r="R41" s="64">
        <f t="shared" si="28"/>
        <v>61.24166666666666</v>
      </c>
      <c r="S41" s="64">
        <f t="shared" si="29"/>
        <v>12.248333333333333</v>
      </c>
      <c r="T41" s="103">
        <f t="shared" si="30"/>
        <v>73.489999999999995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56.35</v>
      </c>
      <c r="I42" s="64">
        <f t="shared" si="24"/>
        <v>14.09</v>
      </c>
      <c r="J42" s="64">
        <f>ROUND((0.2+0.2)*0.95,2)</f>
        <v>0.38</v>
      </c>
      <c r="K42" s="100">
        <f t="shared" si="25"/>
        <v>26.77</v>
      </c>
      <c r="L42" s="64">
        <f t="shared" si="26"/>
        <v>5.8894000000000002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69.817889999999991</v>
      </c>
      <c r="P42" s="45">
        <f t="shared" si="10"/>
        <v>2.91</v>
      </c>
      <c r="Q42" s="64">
        <f t="shared" si="32"/>
        <v>72.727889999999988</v>
      </c>
      <c r="R42" s="64">
        <f t="shared" si="28"/>
        <v>72.724999999999994</v>
      </c>
      <c r="S42" s="64">
        <f t="shared" si="29"/>
        <v>14.545</v>
      </c>
      <c r="T42" s="103">
        <f t="shared" si="30"/>
        <v>87.27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56.35</v>
      </c>
      <c r="I44" s="64">
        <f t="shared" si="24"/>
        <v>14.09</v>
      </c>
      <c r="J44" s="64">
        <f>ROUND(0.03*0.95,2)</f>
        <v>0.03</v>
      </c>
      <c r="K44" s="100">
        <f t="shared" ref="K44:K52" si="34">ROUND((H44+I44)*J44,2)</f>
        <v>2.11</v>
      </c>
      <c r="L44" s="64">
        <f t="shared" ref="L44:L52" si="35">(K44*$L$10)</f>
        <v>0.4642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5.5077649999999991</v>
      </c>
      <c r="P44" s="45">
        <f t="shared" si="10"/>
        <v>0.23</v>
      </c>
      <c r="Q44" s="64">
        <f t="shared" ref="Q44:Q52" si="38">SUM(O44+P44)</f>
        <v>5.7377649999999996</v>
      </c>
      <c r="R44" s="64">
        <f>+T44-S44</f>
        <v>5.7416666666666663</v>
      </c>
      <c r="S44" s="64">
        <f>+T44/6</f>
        <v>1.1483333333333332</v>
      </c>
      <c r="T44" s="103">
        <f t="shared" si="30"/>
        <v>6.89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56.35</v>
      </c>
      <c r="I45" s="64">
        <f t="shared" si="24"/>
        <v>14.09</v>
      </c>
      <c r="J45" s="64">
        <f>ROUND(0.05*0.95,2)</f>
        <v>0.05</v>
      </c>
      <c r="K45" s="100">
        <f t="shared" si="34"/>
        <v>3.52</v>
      </c>
      <c r="L45" s="64">
        <f t="shared" si="35"/>
        <v>0.77439999999999998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9.1836749999999991</v>
      </c>
      <c r="P45" s="45">
        <f t="shared" si="10"/>
        <v>0.38</v>
      </c>
      <c r="Q45" s="64">
        <f t="shared" si="38"/>
        <v>9.5636749999999999</v>
      </c>
      <c r="R45" s="64">
        <f>+T45-S45</f>
        <v>9.5666666666666664</v>
      </c>
      <c r="S45" s="64">
        <f>+T45/6</f>
        <v>1.9133333333333333</v>
      </c>
      <c r="T45" s="103">
        <f t="shared" si="30"/>
        <v>11.48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56.35</v>
      </c>
      <c r="I46" s="64">
        <f t="shared" si="24"/>
        <v>14.09</v>
      </c>
      <c r="J46" s="64">
        <f>ROUND(0.07*0.95,2)</f>
        <v>7.0000000000000007E-2</v>
      </c>
      <c r="K46" s="100">
        <f t="shared" si="34"/>
        <v>4.93</v>
      </c>
      <c r="L46" s="64">
        <f t="shared" si="35"/>
        <v>1.0846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12.859584999999999</v>
      </c>
      <c r="P46" s="45">
        <f t="shared" si="10"/>
        <v>0.54</v>
      </c>
      <c r="Q46" s="64">
        <f t="shared" si="38"/>
        <v>13.399584999999998</v>
      </c>
      <c r="R46" s="64">
        <f t="shared" ref="R46:R52" si="39">+T46-S46</f>
        <v>13.399999999999999</v>
      </c>
      <c r="S46" s="64">
        <f t="shared" ref="S46:S52" si="40">+T46/6</f>
        <v>2.6799999999999997</v>
      </c>
      <c r="T46" s="103">
        <f t="shared" si="30"/>
        <v>16.079999999999998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63.25</v>
      </c>
      <c r="I47" s="64">
        <f t="shared" si="24"/>
        <v>15.81</v>
      </c>
      <c r="J47" s="64">
        <f>ROUND(2*0.95,2)</f>
        <v>1.9</v>
      </c>
      <c r="K47" s="100">
        <f t="shared" si="34"/>
        <v>150.21</v>
      </c>
      <c r="L47" s="64">
        <f t="shared" si="35"/>
        <v>33.046199999999999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369.04865000000001</v>
      </c>
      <c r="P47" s="45">
        <f t="shared" si="10"/>
        <v>14.54</v>
      </c>
      <c r="Q47" s="64">
        <f t="shared" si="38"/>
        <v>383.58865000000003</v>
      </c>
      <c r="R47" s="64">
        <f t="shared" si="39"/>
        <v>383.5916666666667</v>
      </c>
      <c r="S47" s="64">
        <f t="shared" si="40"/>
        <v>76.718333333333334</v>
      </c>
      <c r="T47" s="103">
        <f t="shared" si="30"/>
        <v>460.31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63.25</v>
      </c>
      <c r="I48" s="64">
        <f t="shared" si="24"/>
        <v>15.81</v>
      </c>
      <c r="J48" s="64">
        <f>ROUND((2*1.2)*0.95,2)</f>
        <v>2.2799999999999998</v>
      </c>
      <c r="K48" s="100">
        <f t="shared" si="34"/>
        <v>180.26</v>
      </c>
      <c r="L48" s="64">
        <f t="shared" si="35"/>
        <v>39.657199999999996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442.86813999999993</v>
      </c>
      <c r="P48" s="45">
        <f t="shared" si="10"/>
        <v>17.440000000000001</v>
      </c>
      <c r="Q48" s="64">
        <f t="shared" si="38"/>
        <v>460.30813999999992</v>
      </c>
      <c r="R48" s="64">
        <f t="shared" si="39"/>
        <v>460.30833333333334</v>
      </c>
      <c r="S48" s="64">
        <f t="shared" si="40"/>
        <v>92.061666666666667</v>
      </c>
      <c r="T48" s="103">
        <f t="shared" si="30"/>
        <v>552.37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56.35</v>
      </c>
      <c r="I49" s="64">
        <f t="shared" si="24"/>
        <v>14.09</v>
      </c>
      <c r="J49" s="64">
        <f>ROUND(0.05*0.95,2)</f>
        <v>0.05</v>
      </c>
      <c r="K49" s="100">
        <f t="shared" si="34"/>
        <v>3.52</v>
      </c>
      <c r="L49" s="64">
        <f t="shared" si="35"/>
        <v>0.77439999999999998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9.1836749999999991</v>
      </c>
      <c r="P49" s="45">
        <f t="shared" si="10"/>
        <v>0.38</v>
      </c>
      <c r="Q49" s="64">
        <f t="shared" si="38"/>
        <v>9.5636749999999999</v>
      </c>
      <c r="R49" s="64">
        <f t="shared" si="39"/>
        <v>9.5666666666666664</v>
      </c>
      <c r="S49" s="64">
        <f t="shared" si="40"/>
        <v>1.9133333333333333</v>
      </c>
      <c r="T49" s="103">
        <f t="shared" si="30"/>
        <v>11.48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56.35</v>
      </c>
      <c r="I50" s="64">
        <f t="shared" si="24"/>
        <v>14.09</v>
      </c>
      <c r="J50" s="64">
        <f>ROUND((0.05*0.8)*0.95,2)</f>
        <v>0.04</v>
      </c>
      <c r="K50" s="100">
        <f t="shared" si="34"/>
        <v>2.82</v>
      </c>
      <c r="L50" s="64">
        <f t="shared" si="35"/>
        <v>0.62039999999999995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7.35182</v>
      </c>
      <c r="P50" s="45">
        <f t="shared" si="10"/>
        <v>0.31</v>
      </c>
      <c r="Q50" s="64">
        <f t="shared" si="38"/>
        <v>7.6618199999999996</v>
      </c>
      <c r="R50" s="64">
        <f t="shared" si="39"/>
        <v>7.6583333333333332</v>
      </c>
      <c r="S50" s="64">
        <f t="shared" si="40"/>
        <v>1.5316666666666665</v>
      </c>
      <c r="T50" s="103">
        <f t="shared" si="30"/>
        <v>9.19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56.35</v>
      </c>
      <c r="I51" s="64">
        <f t="shared" si="24"/>
        <v>14.09</v>
      </c>
      <c r="J51" s="64">
        <f>ROUND((0.05*1.2)*0.95,2)</f>
        <v>0.06</v>
      </c>
      <c r="K51" s="100">
        <f t="shared" si="34"/>
        <v>4.2300000000000004</v>
      </c>
      <c r="L51" s="64">
        <f t="shared" si="35"/>
        <v>0.93060000000000009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11.02773</v>
      </c>
      <c r="P51" s="45">
        <f t="shared" si="10"/>
        <v>0.46</v>
      </c>
      <c r="Q51" s="64">
        <f t="shared" si="38"/>
        <v>11.487730000000001</v>
      </c>
      <c r="R51" s="64">
        <f t="shared" si="39"/>
        <v>11.491666666666665</v>
      </c>
      <c r="S51" s="64">
        <f t="shared" si="40"/>
        <v>2.2983333333333333</v>
      </c>
      <c r="T51" s="103">
        <f t="shared" si="30"/>
        <v>13.79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56.35</v>
      </c>
      <c r="I52" s="64">
        <f t="shared" si="24"/>
        <v>14.09</v>
      </c>
      <c r="J52" s="64">
        <f>ROUND(0.05*0.95,2)</f>
        <v>0.05</v>
      </c>
      <c r="K52" s="100">
        <f t="shared" si="34"/>
        <v>3.52</v>
      </c>
      <c r="L52" s="64">
        <f t="shared" si="35"/>
        <v>0.77439999999999998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9.1836749999999991</v>
      </c>
      <c r="P52" s="45">
        <f t="shared" si="10"/>
        <v>0.38</v>
      </c>
      <c r="Q52" s="64">
        <f t="shared" si="38"/>
        <v>9.5636749999999999</v>
      </c>
      <c r="R52" s="64">
        <f t="shared" si="39"/>
        <v>9.5666666666666664</v>
      </c>
      <c r="S52" s="64">
        <f t="shared" si="40"/>
        <v>1.9133333333333333</v>
      </c>
      <c r="T52" s="103">
        <f t="shared" si="30"/>
        <v>11.48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56.35</v>
      </c>
      <c r="I54" s="64">
        <f t="shared" si="24"/>
        <v>14.09</v>
      </c>
      <c r="J54" s="64">
        <f>ROUND(0.26*0.95,2)</f>
        <v>0.25</v>
      </c>
      <c r="K54" s="100">
        <f t="shared" ref="K54:K59" si="43">ROUND((H54+I54)*J54,2)</f>
        <v>17.61</v>
      </c>
      <c r="L54" s="64">
        <f t="shared" ref="L54:L59" si="44">(K54*$L$10)</f>
        <v>3.8742000000000001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45.930574999999997</v>
      </c>
      <c r="P54" s="45">
        <f t="shared" si="10"/>
        <v>1.91</v>
      </c>
      <c r="Q54" s="64">
        <f t="shared" ref="Q54:Q59" si="47">SUM(O54+P54)</f>
        <v>47.840574999999994</v>
      </c>
      <c r="R54" s="64">
        <f t="shared" ref="R54:R59" si="48">+T54-S54</f>
        <v>47.841666666666661</v>
      </c>
      <c r="S54" s="64">
        <f t="shared" ref="S54:S59" si="49">+T54/6</f>
        <v>9.5683333333333334</v>
      </c>
      <c r="T54" s="103">
        <f t="shared" si="30"/>
        <v>57.41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56.35</v>
      </c>
      <c r="I55" s="64">
        <f t="shared" si="24"/>
        <v>14.09</v>
      </c>
      <c r="J55" s="64">
        <f>ROUND(0.05*0.95,2)</f>
        <v>0.05</v>
      </c>
      <c r="K55" s="100">
        <f t="shared" si="43"/>
        <v>3.52</v>
      </c>
      <c r="L55" s="64">
        <f t="shared" si="44"/>
        <v>0.77439999999999998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9.1836749999999991</v>
      </c>
      <c r="P55" s="45">
        <f t="shared" si="10"/>
        <v>0.38</v>
      </c>
      <c r="Q55" s="64">
        <f t="shared" si="47"/>
        <v>9.5636749999999999</v>
      </c>
      <c r="R55" s="64">
        <f t="shared" si="48"/>
        <v>9.5666666666666664</v>
      </c>
      <c r="S55" s="64">
        <f t="shared" si="49"/>
        <v>1.9133333333333333</v>
      </c>
      <c r="T55" s="103">
        <f t="shared" si="30"/>
        <v>11.48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56.35</v>
      </c>
      <c r="I56" s="64">
        <f t="shared" si="24"/>
        <v>14.09</v>
      </c>
      <c r="J56" s="64">
        <f>ROUND(0.08*0.95,2)</f>
        <v>0.08</v>
      </c>
      <c r="K56" s="100">
        <f t="shared" si="43"/>
        <v>5.64</v>
      </c>
      <c r="L56" s="64">
        <f t="shared" si="44"/>
        <v>1.2407999999999999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14.70364</v>
      </c>
      <c r="P56" s="45">
        <f t="shared" si="10"/>
        <v>0.61</v>
      </c>
      <c r="Q56" s="64">
        <f t="shared" si="47"/>
        <v>15.313639999999999</v>
      </c>
      <c r="R56" s="64">
        <f t="shared" si="48"/>
        <v>15.316666666666666</v>
      </c>
      <c r="S56" s="64">
        <f t="shared" si="49"/>
        <v>3.063333333333333</v>
      </c>
      <c r="T56" s="103">
        <f t="shared" si="30"/>
        <v>18.38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56.35</v>
      </c>
      <c r="I57" s="64">
        <f t="shared" si="24"/>
        <v>14.09</v>
      </c>
      <c r="J57" s="64">
        <f>ROUND((0.08*1.2)*0.95,2)</f>
        <v>0.09</v>
      </c>
      <c r="K57" s="100">
        <f t="shared" si="43"/>
        <v>6.34</v>
      </c>
      <c r="L57" s="64">
        <f t="shared" si="44"/>
        <v>1.3948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16.535495000000001</v>
      </c>
      <c r="P57" s="45">
        <f t="shared" si="10"/>
        <v>0.69</v>
      </c>
      <c r="Q57" s="64">
        <f t="shared" si="47"/>
        <v>17.225495000000002</v>
      </c>
      <c r="R57" s="64">
        <f t="shared" si="48"/>
        <v>17.225000000000001</v>
      </c>
      <c r="S57" s="64">
        <f t="shared" si="49"/>
        <v>3.4450000000000003</v>
      </c>
      <c r="T57" s="103">
        <f t="shared" si="30"/>
        <v>20.67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56.35</v>
      </c>
      <c r="I58" s="64">
        <f t="shared" si="24"/>
        <v>14.09</v>
      </c>
      <c r="J58" s="64">
        <f>ROUND(0.06*0.95,2)</f>
        <v>0.06</v>
      </c>
      <c r="K58" s="100">
        <f t="shared" si="43"/>
        <v>4.2300000000000004</v>
      </c>
      <c r="L58" s="64">
        <f t="shared" si="44"/>
        <v>0.93060000000000009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11.02773</v>
      </c>
      <c r="P58" s="45">
        <f t="shared" si="10"/>
        <v>0.46</v>
      </c>
      <c r="Q58" s="64">
        <f t="shared" si="47"/>
        <v>11.487730000000001</v>
      </c>
      <c r="R58" s="64">
        <f t="shared" si="48"/>
        <v>11.491666666666665</v>
      </c>
      <c r="S58" s="64">
        <f t="shared" si="49"/>
        <v>2.2983333333333333</v>
      </c>
      <c r="T58" s="103">
        <f t="shared" si="30"/>
        <v>13.79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56.35</v>
      </c>
      <c r="I59" s="64">
        <f t="shared" si="24"/>
        <v>14.09</v>
      </c>
      <c r="J59" s="64">
        <f>ROUND((0.06*1.2)*0.95,2)</f>
        <v>7.0000000000000007E-2</v>
      </c>
      <c r="K59" s="100">
        <f t="shared" si="43"/>
        <v>4.93</v>
      </c>
      <c r="L59" s="64">
        <f t="shared" si="44"/>
        <v>1.0846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12.859584999999999</v>
      </c>
      <c r="P59" s="45">
        <f t="shared" si="10"/>
        <v>0.54</v>
      </c>
      <c r="Q59" s="64">
        <f t="shared" si="47"/>
        <v>13.399584999999998</v>
      </c>
      <c r="R59" s="64">
        <f t="shared" si="48"/>
        <v>13.399999999999999</v>
      </c>
      <c r="S59" s="64">
        <f t="shared" si="49"/>
        <v>2.6799999999999997</v>
      </c>
      <c r="T59" s="103">
        <f t="shared" si="30"/>
        <v>16.079999999999998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56.35</v>
      </c>
      <c r="I62" s="64">
        <f>ROUND(H62*$I$10,2)</f>
        <v>14.09</v>
      </c>
      <c r="J62" s="64">
        <f>ROUND(0.53*0.95,2)</f>
        <v>0.5</v>
      </c>
      <c r="K62" s="100">
        <f>ROUND((H62+I62)*J62,2)</f>
        <v>35.22</v>
      </c>
      <c r="L62" s="64">
        <f t="shared" ref="L62:L64" si="51">(K62*$L$10)</f>
        <v>7.7484000000000002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91.861149999999995</v>
      </c>
      <c r="P62" s="45">
        <f t="shared" si="10"/>
        <v>3.83</v>
      </c>
      <c r="Q62" s="64">
        <f>SUM(O62+P62)</f>
        <v>95.691149999999993</v>
      </c>
      <c r="R62" s="64">
        <f t="shared" ref="R62:R64" si="53">+T62-S62</f>
        <v>95.691666666666663</v>
      </c>
      <c r="S62" s="64">
        <f t="shared" ref="S62:S64" si="54">+T62/6</f>
        <v>19.138333333333332</v>
      </c>
      <c r="T62" s="103">
        <f>ROUND(Q62*$T$10,2)</f>
        <v>114.83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56.35</v>
      </c>
      <c r="I63" s="64">
        <f>ROUND(H63*$I$10,2)</f>
        <v>14.09</v>
      </c>
      <c r="J63" s="64">
        <f>ROUND(0.3*0.95,2)</f>
        <v>0.28999999999999998</v>
      </c>
      <c r="K63" s="100">
        <f>ROUND((H63+I63)*J63,2)</f>
        <v>20.43</v>
      </c>
      <c r="L63" s="64">
        <f t="shared" si="51"/>
        <v>4.4946000000000002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53.282394999999994</v>
      </c>
      <c r="P63" s="45">
        <f t="shared" si="10"/>
        <v>2.2200000000000002</v>
      </c>
      <c r="Q63" s="64">
        <f>SUM(O63+P63)</f>
        <v>55.502394999999993</v>
      </c>
      <c r="R63" s="64">
        <f t="shared" si="53"/>
        <v>55.499999999999993</v>
      </c>
      <c r="S63" s="64">
        <f t="shared" si="54"/>
        <v>11.1</v>
      </c>
      <c r="T63" s="103">
        <f>ROUND(Q63*$T$10,2)</f>
        <v>66.599999999999994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56.35</v>
      </c>
      <c r="I64" s="64">
        <f>ROUND(H64*$I$10,2)</f>
        <v>14.09</v>
      </c>
      <c r="J64" s="64">
        <f>ROUND(0.09*0.95,2)</f>
        <v>0.09</v>
      </c>
      <c r="K64" s="100">
        <f>ROUND((H64+I64)*J64,2)</f>
        <v>6.34</v>
      </c>
      <c r="L64" s="64">
        <f t="shared" si="51"/>
        <v>1.3948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16.535495000000001</v>
      </c>
      <c r="P64" s="45">
        <f t="shared" si="10"/>
        <v>0.69</v>
      </c>
      <c r="Q64" s="64">
        <f>SUM(O64+P64)</f>
        <v>17.225495000000002</v>
      </c>
      <c r="R64" s="64">
        <f t="shared" si="53"/>
        <v>17.225000000000001</v>
      </c>
      <c r="S64" s="64">
        <f t="shared" si="54"/>
        <v>3.4450000000000003</v>
      </c>
      <c r="T64" s="103">
        <f>ROUND(Q64*$T$10,2)</f>
        <v>20.67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56.35</v>
      </c>
      <c r="I67" s="64">
        <f t="shared" ref="I67:I93" si="56">ROUND(H67*$I$10,2)</f>
        <v>14.09</v>
      </c>
      <c r="J67" s="64">
        <f>ROUND((0.53*1.2)*0.95,2)</f>
        <v>0.6</v>
      </c>
      <c r="K67" s="100">
        <f>ROUND((H67+I67)*J67,2)</f>
        <v>42.26</v>
      </c>
      <c r="L67" s="64">
        <f t="shared" ref="L67:L69" si="57">(K67*$L$10)</f>
        <v>9.2972000000000001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110.2285</v>
      </c>
      <c r="P67" s="45">
        <f t="shared" si="10"/>
        <v>4.59</v>
      </c>
      <c r="Q67" s="64">
        <f>SUM(O67+P67)</f>
        <v>114.8185</v>
      </c>
      <c r="R67" s="64">
        <f t="shared" ref="R67:R69" si="59">+T67-S67</f>
        <v>114.81666666666666</v>
      </c>
      <c r="S67" s="64">
        <f t="shared" ref="S67:S69" si="60">+T67/6</f>
        <v>22.963333333333335</v>
      </c>
      <c r="T67" s="103">
        <f t="shared" ref="T67:T93" si="61">ROUND(Q67*$T$10,2)</f>
        <v>137.78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56.35</v>
      </c>
      <c r="I68" s="64">
        <f t="shared" si="56"/>
        <v>14.09</v>
      </c>
      <c r="J68" s="64">
        <f>ROUND((0.3*1.2)*0.95,2)</f>
        <v>0.34</v>
      </c>
      <c r="K68" s="100">
        <f>ROUND((H68+I68)*J68,2)</f>
        <v>23.95</v>
      </c>
      <c r="L68" s="64">
        <f t="shared" si="57"/>
        <v>5.2690000000000001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62.466070000000002</v>
      </c>
      <c r="P68" s="45">
        <f t="shared" si="10"/>
        <v>2.6</v>
      </c>
      <c r="Q68" s="64">
        <f>SUM(O68+P68)</f>
        <v>65.066069999999996</v>
      </c>
      <c r="R68" s="64">
        <f t="shared" si="59"/>
        <v>65.066666666666663</v>
      </c>
      <c r="S68" s="64">
        <f t="shared" si="60"/>
        <v>13.013333333333334</v>
      </c>
      <c r="T68" s="103">
        <f t="shared" si="61"/>
        <v>78.08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56.35</v>
      </c>
      <c r="I69" s="64">
        <f t="shared" si="56"/>
        <v>14.09</v>
      </c>
      <c r="J69" s="64">
        <f>ROUND((0.09*1.2)*0.95,2)</f>
        <v>0.1</v>
      </c>
      <c r="K69" s="100">
        <f>ROUND((H69+I69)*J69,2)</f>
        <v>7.04</v>
      </c>
      <c r="L69" s="64">
        <f t="shared" si="57"/>
        <v>1.5488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18.367349999999998</v>
      </c>
      <c r="P69" s="45">
        <f t="shared" si="10"/>
        <v>0.77</v>
      </c>
      <c r="Q69" s="64">
        <f>SUM(O69+P69)</f>
        <v>19.137349999999998</v>
      </c>
      <c r="R69" s="64">
        <f t="shared" si="59"/>
        <v>19.133333333333333</v>
      </c>
      <c r="S69" s="64">
        <f t="shared" si="60"/>
        <v>3.8266666666666667</v>
      </c>
      <c r="T69" s="103">
        <f t="shared" si="61"/>
        <v>22.96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59.8</v>
      </c>
      <c r="I72" s="64">
        <f t="shared" si="56"/>
        <v>14.95</v>
      </c>
      <c r="J72" s="64">
        <f>ROUND(0.5*0.95,2)</f>
        <v>0.48</v>
      </c>
      <c r="K72" s="100">
        <f>ROUND((H72+I72)*J72,2)</f>
        <v>35.880000000000003</v>
      </c>
      <c r="L72" s="64">
        <f t="shared" ref="L72:L73" si="62">(K72*$L$10)</f>
        <v>7.8936000000000002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90.710639999999998</v>
      </c>
      <c r="P72" s="45">
        <f t="shared" si="10"/>
        <v>3.67</v>
      </c>
      <c r="Q72" s="64">
        <f>SUM(O72+P72)</f>
        <v>94.38064</v>
      </c>
      <c r="R72" s="64">
        <f t="shared" ref="R72:R73" si="64">+T72-S72</f>
        <v>94.38333333333334</v>
      </c>
      <c r="S72" s="64">
        <f t="shared" ref="S72:S73" si="65">+T72/6</f>
        <v>18.876666666666669</v>
      </c>
      <c r="T72" s="103">
        <f t="shared" si="61"/>
        <v>113.26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59.8</v>
      </c>
      <c r="I73" s="64">
        <f t="shared" si="56"/>
        <v>14.95</v>
      </c>
      <c r="J73" s="64">
        <f>ROUND(1.4*0.95,2)</f>
        <v>1.33</v>
      </c>
      <c r="K73" s="100">
        <f>ROUND((H73+I73)*J73,2)</f>
        <v>99.42</v>
      </c>
      <c r="L73" s="64">
        <f t="shared" si="62"/>
        <v>21.872399999999999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251.347115</v>
      </c>
      <c r="P73" s="45">
        <f t="shared" si="10"/>
        <v>10.17</v>
      </c>
      <c r="Q73" s="64">
        <f>SUM(O73+P73)</f>
        <v>261.51711499999999</v>
      </c>
      <c r="R73" s="64">
        <f t="shared" si="64"/>
        <v>261.51666666666665</v>
      </c>
      <c r="S73" s="64">
        <f t="shared" si="65"/>
        <v>52.303333333333335</v>
      </c>
      <c r="T73" s="103">
        <f t="shared" si="61"/>
        <v>313.82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59.8</v>
      </c>
      <c r="I75" s="64">
        <f t="shared" si="56"/>
        <v>14.95</v>
      </c>
      <c r="J75" s="64">
        <f>ROUND(0.5*0.95,2)</f>
        <v>0.48</v>
      </c>
      <c r="K75" s="100">
        <f>ROUND((H75+I75)*J75,2)</f>
        <v>35.880000000000003</v>
      </c>
      <c r="L75" s="64">
        <f t="shared" ref="L75:L76" si="66">(K75*$L$10)</f>
        <v>7.8936000000000002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90.710639999999998</v>
      </c>
      <c r="P75" s="45">
        <f t="shared" si="10"/>
        <v>3.67</v>
      </c>
      <c r="Q75" s="64">
        <f>SUM(O75+P75)</f>
        <v>94.38064</v>
      </c>
      <c r="R75" s="64">
        <f t="shared" ref="R75:R76" si="68">+T75-S75</f>
        <v>94.38333333333334</v>
      </c>
      <c r="S75" s="64">
        <f t="shared" ref="S75:S76" si="69">+T75/6</f>
        <v>18.876666666666669</v>
      </c>
      <c r="T75" s="103">
        <f t="shared" si="61"/>
        <v>113.26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59.8</v>
      </c>
      <c r="I76" s="64">
        <f t="shared" si="56"/>
        <v>14.95</v>
      </c>
      <c r="J76" s="64">
        <f>ROUND(1.6*0.95,2)</f>
        <v>1.52</v>
      </c>
      <c r="K76" s="100">
        <f>ROUND((H76+I76)*J76,2)</f>
        <v>113.62</v>
      </c>
      <c r="L76" s="64">
        <f t="shared" si="66"/>
        <v>24.996400000000001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287.25036</v>
      </c>
      <c r="P76" s="45">
        <f t="shared" si="10"/>
        <v>11.63</v>
      </c>
      <c r="Q76" s="64">
        <f>SUM(O76+P76)</f>
        <v>298.88036</v>
      </c>
      <c r="R76" s="64">
        <f t="shared" si="68"/>
        <v>298.88333333333333</v>
      </c>
      <c r="S76" s="64">
        <f t="shared" si="69"/>
        <v>59.776666666666671</v>
      </c>
      <c r="T76" s="103">
        <f t="shared" si="61"/>
        <v>358.66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59.8</v>
      </c>
      <c r="I78" s="64">
        <f t="shared" si="56"/>
        <v>14.95</v>
      </c>
      <c r="J78" s="64">
        <f>ROUND(1.38*0.95,2)</f>
        <v>1.31</v>
      </c>
      <c r="K78" s="100">
        <f>ROUND((H78+I78)*J78,2)</f>
        <v>97.92</v>
      </c>
      <c r="L78" s="64">
        <f t="shared" ref="L78:L81" si="70">(K78*$L$10)</f>
        <v>21.542400000000001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247.56140500000001</v>
      </c>
      <c r="P78" s="45">
        <f t="shared" si="10"/>
        <v>10.02</v>
      </c>
      <c r="Q78" s="64">
        <f>SUM(O78+P78)</f>
        <v>257.58140500000002</v>
      </c>
      <c r="R78" s="64">
        <f t="shared" ref="R78:R81" si="72">+T78-S78</f>
        <v>257.58333333333337</v>
      </c>
      <c r="S78" s="64">
        <f t="shared" ref="S78:S81" si="73">+T78/6</f>
        <v>51.516666666666673</v>
      </c>
      <c r="T78" s="103">
        <f t="shared" si="61"/>
        <v>309.10000000000002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59.8</v>
      </c>
      <c r="I79" s="64">
        <f t="shared" si="56"/>
        <v>14.95</v>
      </c>
      <c r="J79" s="64">
        <f>ROUND(1.68*0.95,2)</f>
        <v>1.6</v>
      </c>
      <c r="K79" s="100">
        <f>ROUND((H79+I79)*J79,2)</f>
        <v>119.6</v>
      </c>
      <c r="L79" s="64">
        <f t="shared" si="70"/>
        <v>26.311999999999998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302.36879999999996</v>
      </c>
      <c r="P79" s="45">
        <f t="shared" si="10"/>
        <v>12.24</v>
      </c>
      <c r="Q79" s="64">
        <f>SUM(O79+P79)</f>
        <v>314.60879999999997</v>
      </c>
      <c r="R79" s="64">
        <f t="shared" si="72"/>
        <v>314.60833333333329</v>
      </c>
      <c r="S79" s="64">
        <f t="shared" si="73"/>
        <v>62.92166666666666</v>
      </c>
      <c r="T79" s="103">
        <f t="shared" si="61"/>
        <v>377.53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59.8</v>
      </c>
      <c r="I80" s="64">
        <f t="shared" si="56"/>
        <v>14.95</v>
      </c>
      <c r="J80" s="64">
        <f>ROUND(1.91*0.95,2)</f>
        <v>1.81</v>
      </c>
      <c r="K80" s="100">
        <f>ROUND((H80+I80)*J80,2)</f>
        <v>135.30000000000001</v>
      </c>
      <c r="L80" s="64">
        <f t="shared" si="70"/>
        <v>29.766000000000002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342.05775499999999</v>
      </c>
      <c r="P80" s="45">
        <f t="shared" si="10"/>
        <v>13.85</v>
      </c>
      <c r="Q80" s="64">
        <f>SUM(O80+P80)</f>
        <v>355.90775500000001</v>
      </c>
      <c r="R80" s="64">
        <f t="shared" si="72"/>
        <v>355.9083333333333</v>
      </c>
      <c r="S80" s="64">
        <f t="shared" si="73"/>
        <v>71.181666666666658</v>
      </c>
      <c r="T80" s="103">
        <f t="shared" si="61"/>
        <v>427.09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59.8</v>
      </c>
      <c r="I81" s="64">
        <f t="shared" si="56"/>
        <v>14.95</v>
      </c>
      <c r="J81" s="64">
        <f>ROUND(2.2*0.95,2)</f>
        <v>2.09</v>
      </c>
      <c r="K81" s="100">
        <f>ROUND((H81+I81)*J81,2)</f>
        <v>156.22999999999999</v>
      </c>
      <c r="L81" s="64">
        <f t="shared" si="70"/>
        <v>34.370599999999996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394.97229499999997</v>
      </c>
      <c r="P81" s="45">
        <f t="shared" si="10"/>
        <v>15.99</v>
      </c>
      <c r="Q81" s="64">
        <f>SUM(O81+P81)</f>
        <v>410.96229499999998</v>
      </c>
      <c r="R81" s="64">
        <f t="shared" si="72"/>
        <v>410.95833333333331</v>
      </c>
      <c r="S81" s="64">
        <f t="shared" si="73"/>
        <v>82.191666666666663</v>
      </c>
      <c r="T81" s="103">
        <f t="shared" si="61"/>
        <v>493.15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59.8</v>
      </c>
      <c r="I83" s="64">
        <f t="shared" si="56"/>
        <v>14.95</v>
      </c>
      <c r="J83" s="64">
        <f>ROUND(0.57*0.95,2)</f>
        <v>0.54</v>
      </c>
      <c r="K83" s="100">
        <f>ROUND((H83+I83)*J83,2)</f>
        <v>40.369999999999997</v>
      </c>
      <c r="L83" s="64">
        <f t="shared" ref="L83:L85" si="74">(K83*$L$10)</f>
        <v>8.8813999999999993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102.05557</v>
      </c>
      <c r="P83" s="45">
        <f t="shared" si="10"/>
        <v>4.13</v>
      </c>
      <c r="Q83" s="64">
        <f>SUM(O83+P83)</f>
        <v>106.18557</v>
      </c>
      <c r="R83" s="64">
        <f t="shared" ref="R83:R85" si="76">+T83-S83</f>
        <v>106.18333333333334</v>
      </c>
      <c r="S83" s="64">
        <f t="shared" ref="S83:S85" si="77">+T83/6</f>
        <v>21.236666666666668</v>
      </c>
      <c r="T83" s="103">
        <f t="shared" si="61"/>
        <v>127.42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59.8</v>
      </c>
      <c r="I84" s="64">
        <f t="shared" si="56"/>
        <v>14.95</v>
      </c>
      <c r="J84" s="64">
        <f>ROUND(0.62*0.95,2)</f>
        <v>0.59</v>
      </c>
      <c r="K84" s="100">
        <f>ROUND((H84+I84)*J84,2)</f>
        <v>44.1</v>
      </c>
      <c r="L84" s="64">
        <f t="shared" si="74"/>
        <v>9.702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111.495445</v>
      </c>
      <c r="P84" s="45">
        <f t="shared" si="10"/>
        <v>4.51</v>
      </c>
      <c r="Q84" s="64">
        <f>SUM(O84+P84)</f>
        <v>116.00544500000001</v>
      </c>
      <c r="R84" s="64">
        <f t="shared" si="76"/>
        <v>116.00833333333334</v>
      </c>
      <c r="S84" s="64">
        <f t="shared" si="77"/>
        <v>23.201666666666668</v>
      </c>
      <c r="T84" s="103">
        <f t="shared" si="61"/>
        <v>139.21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59.8</v>
      </c>
      <c r="I85" s="64">
        <f t="shared" si="56"/>
        <v>14.95</v>
      </c>
      <c r="J85" s="64">
        <f>ROUND(0.83*0.95,2)</f>
        <v>0.79</v>
      </c>
      <c r="K85" s="100">
        <f>ROUND((H85+I85)*J85,2)</f>
        <v>59.05</v>
      </c>
      <c r="L85" s="64">
        <f t="shared" si="74"/>
        <v>12.991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149.29154500000001</v>
      </c>
      <c r="P85" s="45">
        <f t="shared" si="10"/>
        <v>6.04</v>
      </c>
      <c r="Q85" s="64">
        <f>SUM(O85+P85)</f>
        <v>155.33154500000001</v>
      </c>
      <c r="R85" s="64">
        <f t="shared" si="76"/>
        <v>155.33333333333334</v>
      </c>
      <c r="S85" s="64">
        <f t="shared" si="77"/>
        <v>31.066666666666666</v>
      </c>
      <c r="T85" s="103">
        <f t="shared" si="61"/>
        <v>186.4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59.8</v>
      </c>
      <c r="I87" s="64">
        <f t="shared" si="56"/>
        <v>14.95</v>
      </c>
      <c r="J87" s="64">
        <f>ROUND((0.25*1.2)*0.95,2)</f>
        <v>0.28999999999999998</v>
      </c>
      <c r="K87" s="100">
        <f>ROUND((H87+I87)*J87,2)</f>
        <v>21.68</v>
      </c>
      <c r="L87" s="64">
        <f>(K87*$L$10)</f>
        <v>4.7695999999999996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54.807395</v>
      </c>
      <c r="P87" s="45">
        <f t="shared" ref="P87:P150" si="79">ROUND(J87*$P$10,2)</f>
        <v>2.2200000000000002</v>
      </c>
      <c r="Q87" s="64">
        <f>SUM(O87+P87)</f>
        <v>57.027394999999999</v>
      </c>
      <c r="R87" s="64">
        <f>+T87-S87</f>
        <v>57.025000000000006</v>
      </c>
      <c r="S87" s="64">
        <f>+T87/6</f>
        <v>11.405000000000001</v>
      </c>
      <c r="T87" s="103">
        <f t="shared" si="61"/>
        <v>68.430000000000007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59.8</v>
      </c>
      <c r="I89" s="64">
        <f t="shared" si="56"/>
        <v>14.95</v>
      </c>
      <c r="J89" s="64">
        <f>ROUND((0.5*1.2)*0.95,2)</f>
        <v>0.56999999999999995</v>
      </c>
      <c r="K89" s="100">
        <f>ROUND((H89+I89)*J89,2)</f>
        <v>42.61</v>
      </c>
      <c r="L89" s="64">
        <f t="shared" ref="L89:L90" si="80">(K89*$L$10)</f>
        <v>9.3742000000000001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107.72193499999999</v>
      </c>
      <c r="P89" s="45">
        <f t="shared" si="79"/>
        <v>4.3600000000000003</v>
      </c>
      <c r="Q89" s="64">
        <f>SUM(O89+P89)</f>
        <v>112.08193499999999</v>
      </c>
      <c r="R89" s="64">
        <f t="shared" ref="R89:R90" si="82">+T89-S89</f>
        <v>112.08333333333333</v>
      </c>
      <c r="S89" s="64">
        <f t="shared" ref="S89:S90" si="83">+T89/6</f>
        <v>22.416666666666668</v>
      </c>
      <c r="T89" s="103">
        <f t="shared" si="61"/>
        <v>134.5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59.8</v>
      </c>
      <c r="I90" s="64">
        <f t="shared" si="56"/>
        <v>14.95</v>
      </c>
      <c r="J90" s="64">
        <f>ROUND((1.4*1.2)*0.95,2)</f>
        <v>1.6</v>
      </c>
      <c r="K90" s="100">
        <f>ROUND((H90+I90)*J90,2)</f>
        <v>119.6</v>
      </c>
      <c r="L90" s="64">
        <f t="shared" si="80"/>
        <v>26.311999999999998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302.36879999999996</v>
      </c>
      <c r="P90" s="45">
        <f t="shared" si="79"/>
        <v>12.24</v>
      </c>
      <c r="Q90" s="64">
        <f>SUM(O90+P90)</f>
        <v>314.60879999999997</v>
      </c>
      <c r="R90" s="64">
        <f t="shared" si="82"/>
        <v>314.60833333333329</v>
      </c>
      <c r="S90" s="64">
        <f t="shared" si="83"/>
        <v>62.92166666666666</v>
      </c>
      <c r="T90" s="103">
        <f t="shared" si="61"/>
        <v>377.53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59.8</v>
      </c>
      <c r="I92" s="64">
        <f t="shared" si="56"/>
        <v>14.95</v>
      </c>
      <c r="J92" s="64">
        <f>ROUND((0.5*1.2)*0.95,2)</f>
        <v>0.56999999999999995</v>
      </c>
      <c r="K92" s="100">
        <f>ROUND((H92+I92)*J92,2)</f>
        <v>42.61</v>
      </c>
      <c r="L92" s="64">
        <f t="shared" ref="L92:L93" si="84">(K92*$L$10)</f>
        <v>9.3742000000000001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107.72193499999999</v>
      </c>
      <c r="P92" s="45">
        <f t="shared" si="79"/>
        <v>4.3600000000000003</v>
      </c>
      <c r="Q92" s="64">
        <f>SUM(O92+P92)</f>
        <v>112.08193499999999</v>
      </c>
      <c r="R92" s="64">
        <f t="shared" ref="R92:R93" si="86">+T92-S92</f>
        <v>112.08333333333333</v>
      </c>
      <c r="S92" s="64">
        <f t="shared" ref="S92:S93" si="87">+T92/6</f>
        <v>22.416666666666668</v>
      </c>
      <c r="T92" s="103">
        <f t="shared" si="61"/>
        <v>134.5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59.8</v>
      </c>
      <c r="I93" s="64">
        <f t="shared" si="56"/>
        <v>14.95</v>
      </c>
      <c r="J93" s="64">
        <f>ROUND((1.6*1.2)*0.95,2)</f>
        <v>1.82</v>
      </c>
      <c r="K93" s="100">
        <f>ROUND((H93+I93)*J93,2)</f>
        <v>136.05000000000001</v>
      </c>
      <c r="L93" s="64">
        <f t="shared" si="84"/>
        <v>29.931000000000001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343.95060999999998</v>
      </c>
      <c r="P93" s="45">
        <f t="shared" si="79"/>
        <v>13.92</v>
      </c>
      <c r="Q93" s="64">
        <f>SUM(O93+P93)</f>
        <v>357.87061</v>
      </c>
      <c r="R93" s="64">
        <f t="shared" si="86"/>
        <v>357.86666666666667</v>
      </c>
      <c r="S93" s="64">
        <f t="shared" si="87"/>
        <v>71.573333333333338</v>
      </c>
      <c r="T93" s="103">
        <f t="shared" si="61"/>
        <v>429.44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66.7</v>
      </c>
      <c r="I95" s="64">
        <f>ROUND(H95*$I$10,2)</f>
        <v>16.68</v>
      </c>
      <c r="J95" s="64">
        <f>ROUND(0.38*0.95,2)</f>
        <v>0.36</v>
      </c>
      <c r="K95" s="100">
        <f>ROUND((H95+I95)*J95,2)</f>
        <v>30.02</v>
      </c>
      <c r="L95" s="64">
        <f t="shared" ref="L95:L96" si="88">(K95*$L$10)</f>
        <v>6.6044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71.827180000000013</v>
      </c>
      <c r="P95" s="45">
        <f t="shared" si="79"/>
        <v>2.75</v>
      </c>
      <c r="Q95" s="64">
        <f>SUM(O95+P95)</f>
        <v>74.577180000000013</v>
      </c>
      <c r="R95" s="64">
        <f t="shared" ref="R95:R96" si="90">+T95-S95</f>
        <v>74.574999999999989</v>
      </c>
      <c r="S95" s="64">
        <f t="shared" ref="S95:S96" si="91">+T95/6</f>
        <v>14.914999999999999</v>
      </c>
      <c r="T95" s="103">
        <f t="shared" ref="T95:T96" si="92">ROUND(Q95*$T$10,2)</f>
        <v>89.49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66.7</v>
      </c>
      <c r="I96" s="64">
        <f>ROUND(H96*$I$10,2)</f>
        <v>16.68</v>
      </c>
      <c r="J96" s="64">
        <f>ROUND(0.32*0.95,2)</f>
        <v>0.3</v>
      </c>
      <c r="K96" s="100">
        <f>ROUND((H96+I96)*J96,2)</f>
        <v>25.01</v>
      </c>
      <c r="L96" s="64">
        <f t="shared" si="88"/>
        <v>5.5022000000000002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59.847849999999994</v>
      </c>
      <c r="P96" s="45">
        <f t="shared" si="79"/>
        <v>2.2999999999999998</v>
      </c>
      <c r="Q96" s="64">
        <f>SUM(O96+P96)</f>
        <v>62.147849999999991</v>
      </c>
      <c r="R96" s="64">
        <f t="shared" si="90"/>
        <v>62.15</v>
      </c>
      <c r="S96" s="64">
        <f t="shared" si="91"/>
        <v>12.43</v>
      </c>
      <c r="T96" s="103">
        <f t="shared" si="92"/>
        <v>74.58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82.8</v>
      </c>
      <c r="I98" s="64">
        <f t="shared" ref="I98:I101" si="93">ROUND(H98*$I$10,2)</f>
        <v>20.7</v>
      </c>
      <c r="J98" s="64">
        <f>ROUND((1.5*0.95)/100,2)</f>
        <v>0.01</v>
      </c>
      <c r="K98" s="100">
        <f>ROUND((H98+I98)*J98,2)</f>
        <v>1.04</v>
      </c>
      <c r="L98" s="64">
        <f t="shared" ref="L98:L101" si="94">(K98*$L$10)</f>
        <v>0.2288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2.2466550000000001</v>
      </c>
      <c r="P98" s="45">
        <f t="shared" si="79"/>
        <v>0.08</v>
      </c>
      <c r="Q98" s="64">
        <f>SUM(O98+P98)</f>
        <v>2.3266550000000001</v>
      </c>
      <c r="R98" s="64">
        <f t="shared" ref="R98:R101" si="96">+T98-S98</f>
        <v>2.3250000000000002</v>
      </c>
      <c r="S98" s="64">
        <f t="shared" ref="S98:S101" si="97">+T98/6</f>
        <v>0.46500000000000002</v>
      </c>
      <c r="T98" s="103">
        <f t="shared" ref="T98:T101" si="98">ROUND(Q98*$T$10,2)</f>
        <v>2.79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82.8</v>
      </c>
      <c r="I99" s="64">
        <f t="shared" si="93"/>
        <v>20.7</v>
      </c>
      <c r="J99" s="64">
        <f>ROUND((3.9*0.95)/100,2)</f>
        <v>0.04</v>
      </c>
      <c r="K99" s="100">
        <f>ROUND((H99+I99)*J99,2)</f>
        <v>4.1399999999999997</v>
      </c>
      <c r="L99" s="64">
        <f t="shared" si="94"/>
        <v>0.91079999999999994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8.9622199999999985</v>
      </c>
      <c r="P99" s="45">
        <f t="shared" si="79"/>
        <v>0.31</v>
      </c>
      <c r="Q99" s="64">
        <f>SUM(O99+P99)</f>
        <v>9.272219999999999</v>
      </c>
      <c r="R99" s="64">
        <f t="shared" si="96"/>
        <v>9.2750000000000004</v>
      </c>
      <c r="S99" s="64">
        <f t="shared" si="97"/>
        <v>1.8550000000000002</v>
      </c>
      <c r="T99" s="103">
        <f t="shared" si="98"/>
        <v>11.13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69</v>
      </c>
      <c r="I100" s="44">
        <f t="shared" si="93"/>
        <v>17.25</v>
      </c>
      <c r="J100" s="44">
        <f>ROUND(1.5*0.95,2)</f>
        <v>1.43</v>
      </c>
      <c r="K100" s="43">
        <f>ROUND((H100+I100)*J100,2)</f>
        <v>123.34</v>
      </c>
      <c r="L100" s="44">
        <f t="shared" si="94"/>
        <v>27.134800000000002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290.308065</v>
      </c>
      <c r="P100" s="45">
        <f t="shared" si="79"/>
        <v>10.94</v>
      </c>
      <c r="Q100" s="44">
        <f>SUM(O100+P100)</f>
        <v>301.248065</v>
      </c>
      <c r="R100" s="44">
        <f t="shared" si="96"/>
        <v>301.25</v>
      </c>
      <c r="S100" s="44">
        <f t="shared" si="97"/>
        <v>60.25</v>
      </c>
      <c r="T100" s="65">
        <f t="shared" si="98"/>
        <v>361.5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63.25</v>
      </c>
      <c r="I101" s="64">
        <f t="shared" si="93"/>
        <v>15.81</v>
      </c>
      <c r="J101" s="64">
        <f>ROUND(0.13*0.95,2)</f>
        <v>0.12</v>
      </c>
      <c r="K101" s="100">
        <f>ROUND((H101+I101)*J101,2)</f>
        <v>9.49</v>
      </c>
      <c r="L101" s="64">
        <f t="shared" si="94"/>
        <v>2.0878000000000001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23.312059999999999</v>
      </c>
      <c r="P101" s="45">
        <f t="shared" si="79"/>
        <v>0.92</v>
      </c>
      <c r="Q101" s="64">
        <f>SUM(O101+P101)</f>
        <v>24.232060000000001</v>
      </c>
      <c r="R101" s="64">
        <f t="shared" si="96"/>
        <v>24.233333333333331</v>
      </c>
      <c r="S101" s="64">
        <f t="shared" si="97"/>
        <v>4.8466666666666667</v>
      </c>
      <c r="T101" s="103">
        <f t="shared" si="98"/>
        <v>29.08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63.25</v>
      </c>
      <c r="I105" s="44">
        <f>ROUND(H105*$I$10,2)</f>
        <v>15.81</v>
      </c>
      <c r="J105" s="44">
        <f>ROUND(0.6*0.95,2)</f>
        <v>0.56999999999999995</v>
      </c>
      <c r="K105" s="43">
        <f t="shared" ref="K105:K112" si="100">ROUND((H105+I105)*J105,2)</f>
        <v>45.06</v>
      </c>
      <c r="L105" s="44">
        <f t="shared" ref="L105:L112" si="101">(K105*$L$10)</f>
        <v>9.9131999999999998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110.71093499999999</v>
      </c>
      <c r="P105" s="45">
        <f t="shared" si="79"/>
        <v>4.3600000000000003</v>
      </c>
      <c r="Q105" s="44">
        <f t="shared" ref="Q105:Q112" si="104">SUM(O105+P105)</f>
        <v>115.07093499999999</v>
      </c>
      <c r="R105" s="44">
        <f t="shared" ref="R105:R112" si="105">+T105-S105</f>
        <v>115.075</v>
      </c>
      <c r="S105" s="44">
        <f t="shared" ref="S105:S112" si="106">+T105/6</f>
        <v>23.015000000000001</v>
      </c>
      <c r="T105" s="65">
        <f t="shared" ref="T105:T112" si="107">ROUND(Q105*$T$10,2)</f>
        <v>138.09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63.25</v>
      </c>
      <c r="I106" s="44">
        <f t="shared" ref="I106:I112" si="109">ROUND(H106*$I$10,2)</f>
        <v>15.81</v>
      </c>
      <c r="J106" s="44">
        <f>ROUND((0.6*1.8)*0.95,2)</f>
        <v>1.03</v>
      </c>
      <c r="K106" s="43">
        <f t="shared" si="100"/>
        <v>81.430000000000007</v>
      </c>
      <c r="L106" s="44">
        <f t="shared" si="101"/>
        <v>17.9146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200.06366499999999</v>
      </c>
      <c r="P106" s="45">
        <f t="shared" si="79"/>
        <v>7.88</v>
      </c>
      <c r="Q106" s="44">
        <f t="shared" si="104"/>
        <v>207.94366499999998</v>
      </c>
      <c r="R106" s="44">
        <f t="shared" si="105"/>
        <v>207.94166666666666</v>
      </c>
      <c r="S106" s="44">
        <f t="shared" si="106"/>
        <v>41.588333333333331</v>
      </c>
      <c r="T106" s="65">
        <f t="shared" si="107"/>
        <v>249.53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63.25</v>
      </c>
      <c r="I107" s="44">
        <f t="shared" si="109"/>
        <v>15.81</v>
      </c>
      <c r="J107" s="44">
        <f>ROUND(0.9*0.95,2)</f>
        <v>0.86</v>
      </c>
      <c r="K107" s="43">
        <f t="shared" si="100"/>
        <v>67.989999999999995</v>
      </c>
      <c r="L107" s="44">
        <f t="shared" si="101"/>
        <v>14.957799999999999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167.04333</v>
      </c>
      <c r="P107" s="45">
        <f t="shared" si="79"/>
        <v>6.58</v>
      </c>
      <c r="Q107" s="44">
        <f t="shared" si="104"/>
        <v>173.62333000000001</v>
      </c>
      <c r="R107" s="44">
        <f t="shared" si="105"/>
        <v>173.625</v>
      </c>
      <c r="S107" s="44">
        <f t="shared" si="106"/>
        <v>34.725000000000001</v>
      </c>
      <c r="T107" s="65">
        <f t="shared" si="107"/>
        <v>208.35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63.25</v>
      </c>
      <c r="I108" s="44">
        <f t="shared" si="109"/>
        <v>15.81</v>
      </c>
      <c r="J108" s="44">
        <f>ROUND((0.9*1.8)*0.95,2)</f>
        <v>1.54</v>
      </c>
      <c r="K108" s="43">
        <f t="shared" si="100"/>
        <v>121.75</v>
      </c>
      <c r="L108" s="44">
        <f t="shared" si="101"/>
        <v>26.785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299.12466999999992</v>
      </c>
      <c r="P108" s="45">
        <f t="shared" si="79"/>
        <v>11.78</v>
      </c>
      <c r="Q108" s="44">
        <f t="shared" si="104"/>
        <v>310.9046699999999</v>
      </c>
      <c r="R108" s="44">
        <f t="shared" si="105"/>
        <v>310.9083333333333</v>
      </c>
      <c r="S108" s="44">
        <f t="shared" si="106"/>
        <v>62.181666666666665</v>
      </c>
      <c r="T108" s="65">
        <f t="shared" si="107"/>
        <v>373.09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63.25</v>
      </c>
      <c r="I109" s="44">
        <f t="shared" si="109"/>
        <v>15.81</v>
      </c>
      <c r="J109" s="44">
        <f>ROUND(1.2*0.95,2)</f>
        <v>1.1399999999999999</v>
      </c>
      <c r="K109" s="43">
        <f t="shared" si="100"/>
        <v>90.13</v>
      </c>
      <c r="L109" s="44">
        <f t="shared" si="101"/>
        <v>19.828599999999998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221.43406999999996</v>
      </c>
      <c r="P109" s="45">
        <f t="shared" si="79"/>
        <v>8.7200000000000006</v>
      </c>
      <c r="Q109" s="44">
        <f t="shared" si="104"/>
        <v>230.15406999999996</v>
      </c>
      <c r="R109" s="44">
        <f t="shared" si="105"/>
        <v>230.15</v>
      </c>
      <c r="S109" s="44">
        <f t="shared" si="106"/>
        <v>46.03</v>
      </c>
      <c r="T109" s="65">
        <f t="shared" si="107"/>
        <v>276.18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63.25</v>
      </c>
      <c r="I110" s="44">
        <f t="shared" si="109"/>
        <v>15.81</v>
      </c>
      <c r="J110" s="44">
        <f>ROUND((1.2*1.8)*0.95,2)</f>
        <v>2.0499999999999998</v>
      </c>
      <c r="K110" s="43">
        <f t="shared" si="100"/>
        <v>162.07</v>
      </c>
      <c r="L110" s="44">
        <f t="shared" si="101"/>
        <v>35.6554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398.18567499999995</v>
      </c>
      <c r="P110" s="45">
        <f t="shared" si="79"/>
        <v>15.68</v>
      </c>
      <c r="Q110" s="44">
        <f t="shared" si="104"/>
        <v>413.86567499999995</v>
      </c>
      <c r="R110" s="44">
        <f t="shared" si="105"/>
        <v>413.86666666666667</v>
      </c>
      <c r="S110" s="44">
        <f t="shared" si="106"/>
        <v>82.773333333333326</v>
      </c>
      <c r="T110" s="65">
        <f t="shared" si="107"/>
        <v>496.64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63.25</v>
      </c>
      <c r="I111" s="44">
        <f t="shared" si="109"/>
        <v>15.81</v>
      </c>
      <c r="J111" s="44">
        <f>ROUND(0.4*0.95,2)</f>
        <v>0.38</v>
      </c>
      <c r="K111" s="43">
        <f t="shared" si="100"/>
        <v>30.04</v>
      </c>
      <c r="L111" s="44">
        <f t="shared" si="101"/>
        <v>6.6087999999999996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73.807290000000009</v>
      </c>
      <c r="P111" s="45">
        <f t="shared" si="79"/>
        <v>2.91</v>
      </c>
      <c r="Q111" s="44">
        <f t="shared" si="104"/>
        <v>76.717290000000006</v>
      </c>
      <c r="R111" s="44">
        <f t="shared" si="105"/>
        <v>76.716666666666669</v>
      </c>
      <c r="S111" s="44">
        <f t="shared" si="106"/>
        <v>15.343333333333334</v>
      </c>
      <c r="T111" s="65">
        <f t="shared" si="107"/>
        <v>92.06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63.25</v>
      </c>
      <c r="I112" s="44">
        <f t="shared" si="109"/>
        <v>15.81</v>
      </c>
      <c r="J112" s="44">
        <f>ROUND((0.4*1.8)*0.95,2)</f>
        <v>0.68</v>
      </c>
      <c r="K112" s="43">
        <f t="shared" si="100"/>
        <v>53.76</v>
      </c>
      <c r="L112" s="44">
        <f t="shared" si="101"/>
        <v>11.827199999999999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132.08133999999998</v>
      </c>
      <c r="P112" s="45">
        <f t="shared" si="79"/>
        <v>5.2</v>
      </c>
      <c r="Q112" s="44">
        <f t="shared" si="104"/>
        <v>137.28133999999997</v>
      </c>
      <c r="R112" s="44">
        <f t="shared" si="105"/>
        <v>137.28333333333333</v>
      </c>
      <c r="S112" s="44">
        <f t="shared" si="106"/>
        <v>27.456666666666667</v>
      </c>
      <c r="T112" s="65">
        <f t="shared" si="107"/>
        <v>164.74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66.7</v>
      </c>
      <c r="I114" s="44">
        <f>ROUND(H114*$I$10,2)</f>
        <v>16.68</v>
      </c>
      <c r="J114" s="44">
        <f>ROUND(3.51*0.95,2)</f>
        <v>3.33</v>
      </c>
      <c r="K114" s="43">
        <f t="shared" ref="K114:K122" si="110">ROUND((H114+I114)*J114,2)</f>
        <v>277.66000000000003</v>
      </c>
      <c r="L114" s="44">
        <f t="shared" ref="L114:L122" si="111">(K114*$L$10)</f>
        <v>61.085200000000007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664.37091499999997</v>
      </c>
      <c r="P114" s="45">
        <f t="shared" si="79"/>
        <v>25.47</v>
      </c>
      <c r="Q114" s="44">
        <f t="shared" ref="Q114:Q122" si="114">SUM(O114+P114)</f>
        <v>689.840915</v>
      </c>
      <c r="R114" s="44">
        <f t="shared" ref="R114:R122" si="115">+T114-S114</f>
        <v>689.84166666666658</v>
      </c>
      <c r="S114" s="44">
        <f t="shared" ref="S114:S122" si="116">+T114/6</f>
        <v>137.96833333333333</v>
      </c>
      <c r="T114" s="65">
        <f t="shared" ref="T114:T122" si="117">ROUND(Q114*$T$10,2)</f>
        <v>827.81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66.7</v>
      </c>
      <c r="I115" s="44">
        <f t="shared" ref="I115:I122" si="119">ROUND(H115*$I$10,2)</f>
        <v>16.68</v>
      </c>
      <c r="J115" s="44">
        <f>ROUND((3.51*1.8)*0.95,2)</f>
        <v>6</v>
      </c>
      <c r="K115" s="43">
        <f t="shared" si="110"/>
        <v>500.28</v>
      </c>
      <c r="L115" s="44">
        <f t="shared" si="111"/>
        <v>110.0616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1197.0545999999999</v>
      </c>
      <c r="P115" s="45">
        <f t="shared" si="79"/>
        <v>45.9</v>
      </c>
      <c r="Q115" s="44">
        <f t="shared" si="114"/>
        <v>1242.9546</v>
      </c>
      <c r="R115" s="44">
        <f t="shared" si="115"/>
        <v>1242.9583333333333</v>
      </c>
      <c r="S115" s="44">
        <f t="shared" si="116"/>
        <v>248.59166666666667</v>
      </c>
      <c r="T115" s="65">
        <f>ROUND(Q115*$T$10,2)</f>
        <v>1491.55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66.7</v>
      </c>
      <c r="I116" s="44">
        <f t="shared" si="119"/>
        <v>16.68</v>
      </c>
      <c r="J116" s="44">
        <f>ROUND(5.38*0.95,2)</f>
        <v>5.1100000000000003</v>
      </c>
      <c r="K116" s="43">
        <f t="shared" si="110"/>
        <v>426.07</v>
      </c>
      <c r="L116" s="44">
        <f t="shared" si="111"/>
        <v>93.735399999999998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1019.4893049999998</v>
      </c>
      <c r="P116" s="45">
        <f t="shared" si="79"/>
        <v>39.090000000000003</v>
      </c>
      <c r="Q116" s="44">
        <f t="shared" si="114"/>
        <v>1058.5793049999997</v>
      </c>
      <c r="R116" s="44">
        <f t="shared" si="115"/>
        <v>1058.5833333333333</v>
      </c>
      <c r="S116" s="44">
        <f t="shared" si="116"/>
        <v>211.71666666666667</v>
      </c>
      <c r="T116" s="65">
        <f t="shared" si="117"/>
        <v>1270.3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66.7</v>
      </c>
      <c r="I117" s="44">
        <f t="shared" si="119"/>
        <v>16.68</v>
      </c>
      <c r="J117" s="44">
        <f>ROUND((5.38*1.8)*0.95,2)</f>
        <v>9.1999999999999993</v>
      </c>
      <c r="K117" s="43">
        <f t="shared" si="110"/>
        <v>767.1</v>
      </c>
      <c r="L117" s="44">
        <f t="shared" si="111"/>
        <v>168.762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1835.4885999999999</v>
      </c>
      <c r="P117" s="45">
        <f t="shared" si="79"/>
        <v>70.38</v>
      </c>
      <c r="Q117" s="44">
        <f t="shared" si="114"/>
        <v>1905.8685999999998</v>
      </c>
      <c r="R117" s="44">
        <f t="shared" si="115"/>
        <v>1905.8666666666666</v>
      </c>
      <c r="S117" s="44">
        <f t="shared" si="116"/>
        <v>381.17333333333335</v>
      </c>
      <c r="T117" s="65">
        <f t="shared" si="117"/>
        <v>2287.04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66.7</v>
      </c>
      <c r="I118" s="44">
        <f t="shared" si="119"/>
        <v>16.68</v>
      </c>
      <c r="J118" s="44">
        <f>ROUND(7.02*0.95,2)</f>
        <v>6.67</v>
      </c>
      <c r="K118" s="43">
        <f t="shared" si="110"/>
        <v>556.14</v>
      </c>
      <c r="L118" s="44">
        <f t="shared" si="111"/>
        <v>122.35079999999999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1330.7200849999999</v>
      </c>
      <c r="P118" s="45">
        <f t="shared" si="79"/>
        <v>51.03</v>
      </c>
      <c r="Q118" s="44">
        <f t="shared" si="114"/>
        <v>1381.7500849999999</v>
      </c>
      <c r="R118" s="44">
        <f t="shared" si="115"/>
        <v>1381.75</v>
      </c>
      <c r="S118" s="44">
        <f t="shared" si="116"/>
        <v>276.34999999999997</v>
      </c>
      <c r="T118" s="65">
        <f t="shared" si="117"/>
        <v>1658.1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66.7</v>
      </c>
      <c r="I119" s="44">
        <f t="shared" si="119"/>
        <v>16.68</v>
      </c>
      <c r="J119" s="44">
        <f>ROUND((7.02*1.8)*0.95,2)</f>
        <v>12</v>
      </c>
      <c r="K119" s="43">
        <f t="shared" si="110"/>
        <v>1000.56</v>
      </c>
      <c r="L119" s="44">
        <f t="shared" si="111"/>
        <v>220.1232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2394.1091999999999</v>
      </c>
      <c r="P119" s="45">
        <f t="shared" si="79"/>
        <v>91.8</v>
      </c>
      <c r="Q119" s="44">
        <f t="shared" si="114"/>
        <v>2485.9092000000001</v>
      </c>
      <c r="R119" s="44">
        <f t="shared" si="115"/>
        <v>2485.9083333333333</v>
      </c>
      <c r="S119" s="44">
        <f t="shared" si="116"/>
        <v>497.18166666666667</v>
      </c>
      <c r="T119" s="65">
        <f t="shared" si="117"/>
        <v>2983.09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63.25</v>
      </c>
      <c r="I120" s="44">
        <f t="shared" si="119"/>
        <v>15.81</v>
      </c>
      <c r="J120" s="44">
        <f>ROUND(2.2*0.95,2)</f>
        <v>2.09</v>
      </c>
      <c r="K120" s="43">
        <f t="shared" si="110"/>
        <v>165.24</v>
      </c>
      <c r="L120" s="44">
        <f t="shared" si="111"/>
        <v>36.352800000000002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405.964495</v>
      </c>
      <c r="P120" s="45">
        <f t="shared" si="79"/>
        <v>15.99</v>
      </c>
      <c r="Q120" s="44">
        <f t="shared" si="114"/>
        <v>421.95449500000001</v>
      </c>
      <c r="R120" s="44">
        <f t="shared" si="115"/>
        <v>421.95833333333337</v>
      </c>
      <c r="S120" s="44">
        <f t="shared" si="116"/>
        <v>84.391666666666666</v>
      </c>
      <c r="T120" s="65">
        <f t="shared" si="117"/>
        <v>506.35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63.25</v>
      </c>
      <c r="I121" s="44">
        <f t="shared" si="119"/>
        <v>15.81</v>
      </c>
      <c r="J121" s="44">
        <f>ROUND((2.2*1.8)*0.95,2)</f>
        <v>3.76</v>
      </c>
      <c r="K121" s="43">
        <f t="shared" si="110"/>
        <v>297.27</v>
      </c>
      <c r="L121" s="44">
        <f t="shared" si="111"/>
        <v>65.3994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730.34287999999992</v>
      </c>
      <c r="P121" s="45">
        <f t="shared" si="79"/>
        <v>28.76</v>
      </c>
      <c r="Q121" s="44">
        <f t="shared" si="114"/>
        <v>759.10287999999991</v>
      </c>
      <c r="R121" s="44">
        <f t="shared" si="115"/>
        <v>759.09999999999991</v>
      </c>
      <c r="S121" s="44">
        <f t="shared" si="116"/>
        <v>151.82</v>
      </c>
      <c r="T121" s="65">
        <f t="shared" si="117"/>
        <v>910.92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68" t="s">
        <v>35</v>
      </c>
      <c r="E122" s="86" t="s">
        <v>226</v>
      </c>
      <c r="F122" s="86"/>
      <c r="G122" s="42"/>
      <c r="H122" s="44">
        <f>+VLOOKUP(D122,$D$13:$H$17,5,0)</f>
        <v>66.7</v>
      </c>
      <c r="I122" s="44">
        <f t="shared" si="119"/>
        <v>16.68</v>
      </c>
      <c r="J122" s="44">
        <f>ROUND(4.32*0.95,2)</f>
        <v>4.0999999999999996</v>
      </c>
      <c r="K122" s="43">
        <f t="shared" si="110"/>
        <v>341.86</v>
      </c>
      <c r="L122" s="44">
        <f t="shared" si="111"/>
        <v>75.20920000000001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817.98974999999996</v>
      </c>
      <c r="P122" s="45">
        <f t="shared" si="79"/>
        <v>31.37</v>
      </c>
      <c r="Q122" s="44">
        <f t="shared" si="114"/>
        <v>849.35974999999996</v>
      </c>
      <c r="R122" s="44">
        <f t="shared" si="115"/>
        <v>849.35833333333335</v>
      </c>
      <c r="S122" s="44">
        <f t="shared" si="116"/>
        <v>169.87166666666667</v>
      </c>
      <c r="T122" s="65">
        <f t="shared" si="117"/>
        <v>1019.23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66.7</v>
      </c>
      <c r="I126" s="234">
        <f t="shared" ref="I126:I131" si="120">ROUND(H126*$I$10,2)</f>
        <v>16.68</v>
      </c>
      <c r="J126" s="44">
        <f>ROUND(13*0.95,2)</f>
        <v>12.35</v>
      </c>
      <c r="K126" s="235">
        <f t="shared" ref="K126:K131" si="121">ROUND((H126+I126)*J126,2)</f>
        <v>1029.74</v>
      </c>
      <c r="L126" s="234">
        <f t="shared" ref="L126:L131" si="122">(K126*$L$10)</f>
        <v>226.5428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2463.9337249999994</v>
      </c>
      <c r="P126" s="236">
        <f t="shared" si="79"/>
        <v>94.48</v>
      </c>
      <c r="Q126" s="234">
        <f t="shared" ref="Q126:Q131" si="125">SUM(O126+P126)</f>
        <v>2558.4137249999994</v>
      </c>
      <c r="R126" s="234">
        <f t="shared" ref="R126:R131" si="126">+T126-S126</f>
        <v>2558.4166666666665</v>
      </c>
      <c r="S126" s="234">
        <f t="shared" ref="S126:S131" si="127">+T126/6</f>
        <v>511.68333333333334</v>
      </c>
      <c r="T126" s="237">
        <f t="shared" ref="T126:T131" si="128">ROUND(Q126*$T$10,2)</f>
        <v>3070.1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66.7</v>
      </c>
      <c r="I127" s="234">
        <f t="shared" si="120"/>
        <v>16.68</v>
      </c>
      <c r="J127" s="44">
        <f>ROUND((13*1.95)*0.95,2)</f>
        <v>24.08</v>
      </c>
      <c r="K127" s="235">
        <f t="shared" si="121"/>
        <v>2007.79</v>
      </c>
      <c r="L127" s="234">
        <f t="shared" si="122"/>
        <v>441.71379999999999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4804.1786399999992</v>
      </c>
      <c r="P127" s="236">
        <f t="shared" si="79"/>
        <v>184.21</v>
      </c>
      <c r="Q127" s="234">
        <f t="shared" si="125"/>
        <v>4988.3886399999992</v>
      </c>
      <c r="R127" s="234">
        <f t="shared" si="126"/>
        <v>4988.3916666666664</v>
      </c>
      <c r="S127" s="234">
        <f t="shared" si="127"/>
        <v>997.67833333333328</v>
      </c>
      <c r="T127" s="237">
        <f t="shared" si="128"/>
        <v>5986.07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66.7</v>
      </c>
      <c r="I128" s="234">
        <f t="shared" si="120"/>
        <v>16.68</v>
      </c>
      <c r="J128" s="44">
        <f>ROUND(19.5*0.95,2)</f>
        <v>18.53</v>
      </c>
      <c r="K128" s="235">
        <f t="shared" si="121"/>
        <v>1545.03</v>
      </c>
      <c r="L128" s="234">
        <f t="shared" si="122"/>
        <v>339.90659999999997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3696.9019149999999</v>
      </c>
      <c r="P128" s="236">
        <f t="shared" si="79"/>
        <v>141.75</v>
      </c>
      <c r="Q128" s="234">
        <f t="shared" si="125"/>
        <v>3838.6519149999999</v>
      </c>
      <c r="R128" s="234">
        <f t="shared" si="126"/>
        <v>3838.65</v>
      </c>
      <c r="S128" s="234">
        <f t="shared" si="127"/>
        <v>767.73</v>
      </c>
      <c r="T128" s="237">
        <f t="shared" si="128"/>
        <v>4606.38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66.7</v>
      </c>
      <c r="I129" s="234">
        <f t="shared" si="120"/>
        <v>16.68</v>
      </c>
      <c r="J129" s="44">
        <f>ROUND((19.5*1.95)*0.95,2)</f>
        <v>36.119999999999997</v>
      </c>
      <c r="K129" s="235">
        <f t="shared" si="121"/>
        <v>3011.69</v>
      </c>
      <c r="L129" s="234">
        <f t="shared" si="122"/>
        <v>662.57180000000005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7206.2740600000006</v>
      </c>
      <c r="P129" s="236">
        <f t="shared" si="79"/>
        <v>276.32</v>
      </c>
      <c r="Q129" s="234">
        <f t="shared" si="125"/>
        <v>7482.5940600000004</v>
      </c>
      <c r="R129" s="234">
        <f t="shared" si="126"/>
        <v>7482.5916666666672</v>
      </c>
      <c r="S129" s="234">
        <f t="shared" si="127"/>
        <v>1496.5183333333334</v>
      </c>
      <c r="T129" s="237">
        <f t="shared" si="128"/>
        <v>8979.11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66.7</v>
      </c>
      <c r="I130" s="234">
        <f t="shared" si="120"/>
        <v>16.68</v>
      </c>
      <c r="J130" s="44">
        <f>ROUND(26*0.95,2)</f>
        <v>24.7</v>
      </c>
      <c r="K130" s="235">
        <f t="shared" si="121"/>
        <v>2059.4899999999998</v>
      </c>
      <c r="L130" s="234">
        <f t="shared" si="122"/>
        <v>453.08779999999996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4927.8796499999989</v>
      </c>
      <c r="P130" s="236">
        <f t="shared" si="79"/>
        <v>188.96</v>
      </c>
      <c r="Q130" s="234">
        <f t="shared" si="125"/>
        <v>5116.839649999999</v>
      </c>
      <c r="R130" s="234">
        <f t="shared" si="126"/>
        <v>5116.8416666666672</v>
      </c>
      <c r="S130" s="234">
        <f t="shared" si="127"/>
        <v>1023.3683333333333</v>
      </c>
      <c r="T130" s="237">
        <f t="shared" si="128"/>
        <v>6140.21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66.7</v>
      </c>
      <c r="I131" s="234">
        <f t="shared" si="120"/>
        <v>16.68</v>
      </c>
      <c r="J131" s="44">
        <f>ROUND((26*1.95)*0.95,2)</f>
        <v>48.17</v>
      </c>
      <c r="K131" s="235">
        <f t="shared" si="121"/>
        <v>4016.41</v>
      </c>
      <c r="L131" s="234">
        <f t="shared" si="122"/>
        <v>883.61019999999996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9610.3477349999994</v>
      </c>
      <c r="P131" s="236">
        <f t="shared" si="79"/>
        <v>368.5</v>
      </c>
      <c r="Q131" s="234">
        <f t="shared" si="125"/>
        <v>9978.8477349999994</v>
      </c>
      <c r="R131" s="234">
        <f t="shared" si="126"/>
        <v>9978.85</v>
      </c>
      <c r="S131" s="234">
        <f t="shared" si="127"/>
        <v>1995.7700000000002</v>
      </c>
      <c r="T131" s="237">
        <f t="shared" si="128"/>
        <v>11974.62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66.7</v>
      </c>
      <c r="I133" s="234">
        <f t="shared" ref="I133:I138" si="131">ROUND(H133*$I$10,2)</f>
        <v>16.68</v>
      </c>
      <c r="J133" s="44">
        <f>ROUND(13.5*0.95,2)</f>
        <v>12.83</v>
      </c>
      <c r="K133" s="235">
        <f t="shared" ref="K133:K138" si="132">ROUND((H133+I133)*J133,2)</f>
        <v>1069.77</v>
      </c>
      <c r="L133" s="234">
        <f t="shared" ref="L133:L138" si="133">(K133*$L$10)</f>
        <v>235.3494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2559.7073650000002</v>
      </c>
      <c r="P133" s="236">
        <f t="shared" si="79"/>
        <v>98.15</v>
      </c>
      <c r="Q133" s="234">
        <f t="shared" ref="Q133:Q138" si="136">SUM(O133+P133)</f>
        <v>2657.8573650000003</v>
      </c>
      <c r="R133" s="234">
        <f t="shared" ref="R133:R138" si="137">+T133-S133</f>
        <v>2657.8583333333331</v>
      </c>
      <c r="S133" s="234">
        <f t="shared" ref="S133:S138" si="138">+T133/6</f>
        <v>531.5716666666666</v>
      </c>
      <c r="T133" s="237">
        <f t="shared" ref="T133:T138" si="139">ROUND(Q133*$T$10,2)</f>
        <v>3189.43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66.7</v>
      </c>
      <c r="I134" s="234">
        <f t="shared" si="131"/>
        <v>16.68</v>
      </c>
      <c r="J134" s="44">
        <f>ROUND((13.5*1.95)*0.95,2)</f>
        <v>25.01</v>
      </c>
      <c r="K134" s="235">
        <f t="shared" si="132"/>
        <v>2085.33</v>
      </c>
      <c r="L134" s="234">
        <f t="shared" si="133"/>
        <v>458.77260000000001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4989.7179550000001</v>
      </c>
      <c r="P134" s="236">
        <f t="shared" si="79"/>
        <v>191.33</v>
      </c>
      <c r="Q134" s="234">
        <f t="shared" si="136"/>
        <v>5181.047955</v>
      </c>
      <c r="R134" s="234">
        <f t="shared" si="137"/>
        <v>5181.05</v>
      </c>
      <c r="S134" s="234">
        <f t="shared" si="138"/>
        <v>1036.21</v>
      </c>
      <c r="T134" s="237">
        <f t="shared" si="139"/>
        <v>6217.26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66.7</v>
      </c>
      <c r="I135" s="234">
        <f t="shared" si="131"/>
        <v>16.68</v>
      </c>
      <c r="J135" s="44">
        <f>ROUND(20.28*0.95,2)</f>
        <v>19.27</v>
      </c>
      <c r="K135" s="235">
        <f t="shared" si="132"/>
        <v>1606.73</v>
      </c>
      <c r="L135" s="234">
        <f t="shared" si="133"/>
        <v>353.48059999999998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3844.5371849999997</v>
      </c>
      <c r="P135" s="236">
        <f t="shared" si="79"/>
        <v>147.41999999999999</v>
      </c>
      <c r="Q135" s="234">
        <f t="shared" si="136"/>
        <v>3991.9571849999998</v>
      </c>
      <c r="R135" s="234">
        <f t="shared" si="137"/>
        <v>3991.9583333333335</v>
      </c>
      <c r="S135" s="234">
        <f t="shared" si="138"/>
        <v>798.39166666666677</v>
      </c>
      <c r="T135" s="237">
        <f t="shared" si="139"/>
        <v>4790.3500000000004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66.7</v>
      </c>
      <c r="I136" s="234">
        <f t="shared" si="131"/>
        <v>16.68</v>
      </c>
      <c r="J136" s="44">
        <f>ROUND((20.28*1.95)*0.95,2)</f>
        <v>37.57</v>
      </c>
      <c r="K136" s="235">
        <f t="shared" si="132"/>
        <v>3132.59</v>
      </c>
      <c r="L136" s="234">
        <f t="shared" si="133"/>
        <v>689.16980000000001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7495.5610349999997</v>
      </c>
      <c r="P136" s="236">
        <f t="shared" si="79"/>
        <v>287.41000000000003</v>
      </c>
      <c r="Q136" s="234">
        <f t="shared" si="136"/>
        <v>7782.9710349999996</v>
      </c>
      <c r="R136" s="234">
        <f t="shared" si="137"/>
        <v>7782.9749999999995</v>
      </c>
      <c r="S136" s="234">
        <f t="shared" si="138"/>
        <v>1556.595</v>
      </c>
      <c r="T136" s="237">
        <f t="shared" si="139"/>
        <v>9339.57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66.7</v>
      </c>
      <c r="I137" s="234">
        <f t="shared" si="131"/>
        <v>16.68</v>
      </c>
      <c r="J137" s="44">
        <f>ROUND(27*0.95,2)</f>
        <v>25.65</v>
      </c>
      <c r="K137" s="235">
        <f t="shared" si="132"/>
        <v>2138.6999999999998</v>
      </c>
      <c r="L137" s="234">
        <f t="shared" si="133"/>
        <v>470.51399999999995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5117.4120750000002</v>
      </c>
      <c r="P137" s="236">
        <f t="shared" si="79"/>
        <v>196.22</v>
      </c>
      <c r="Q137" s="234">
        <f t="shared" si="136"/>
        <v>5313.6320750000004</v>
      </c>
      <c r="R137" s="234">
        <f t="shared" si="137"/>
        <v>5313.6333333333332</v>
      </c>
      <c r="S137" s="234">
        <f t="shared" si="138"/>
        <v>1062.7266666666667</v>
      </c>
      <c r="T137" s="237">
        <f t="shared" si="139"/>
        <v>6376.36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66.7</v>
      </c>
      <c r="I138" s="234">
        <f t="shared" si="131"/>
        <v>16.68</v>
      </c>
      <c r="J138" s="44">
        <f>ROUND((27*1.95)*0.95,2)</f>
        <v>50.02</v>
      </c>
      <c r="K138" s="235">
        <f t="shared" si="132"/>
        <v>4170.67</v>
      </c>
      <c r="L138" s="234">
        <f t="shared" si="133"/>
        <v>917.54740000000004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9979.4481100000012</v>
      </c>
      <c r="P138" s="236">
        <f t="shared" si="79"/>
        <v>382.65</v>
      </c>
      <c r="Q138" s="234">
        <f t="shared" si="136"/>
        <v>10362.098110000001</v>
      </c>
      <c r="R138" s="234">
        <f t="shared" si="137"/>
        <v>10362.1</v>
      </c>
      <c r="S138" s="234">
        <f t="shared" si="138"/>
        <v>2072.42</v>
      </c>
      <c r="T138" s="237">
        <f t="shared" si="139"/>
        <v>12434.52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66.7</v>
      </c>
      <c r="I140" s="234">
        <f t="shared" ref="I140:I145" si="141">ROUND(H140*$I$10,2)</f>
        <v>16.68</v>
      </c>
      <c r="J140" s="44">
        <f>ROUND(10.8*0.95,2)</f>
        <v>10.26</v>
      </c>
      <c r="K140" s="235">
        <f t="shared" ref="K140:K145" si="142">ROUND((H140+I140)*J140,2)</f>
        <v>855.48</v>
      </c>
      <c r="L140" s="234">
        <f t="shared" ref="L140:L145" si="143">(K140*$L$10)</f>
        <v>188.2056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2046.9648299999999</v>
      </c>
      <c r="P140" s="236">
        <f t="shared" si="79"/>
        <v>78.489999999999995</v>
      </c>
      <c r="Q140" s="234">
        <f t="shared" ref="Q140:Q145" si="146">SUM(O140+P140)</f>
        <v>2125.4548299999997</v>
      </c>
      <c r="R140" s="234">
        <f t="shared" ref="R140:R145" si="147">+T140-S140</f>
        <v>2125.4583333333335</v>
      </c>
      <c r="S140" s="234">
        <f t="shared" ref="S140:S145" si="148">+T140/6</f>
        <v>425.0916666666667</v>
      </c>
      <c r="T140" s="237">
        <f t="shared" ref="T140:T145" si="149">ROUND(Q140*$T$10,2)</f>
        <v>2550.5500000000002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66.7</v>
      </c>
      <c r="I141" s="234">
        <f t="shared" si="141"/>
        <v>16.68</v>
      </c>
      <c r="J141" s="44">
        <f>ROUND((10.8*1.95)*0.95,2)</f>
        <v>20.010000000000002</v>
      </c>
      <c r="K141" s="235">
        <f t="shared" si="142"/>
        <v>1668.43</v>
      </c>
      <c r="L141" s="234">
        <f t="shared" si="143"/>
        <v>367.05459999999999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3992.1724550000004</v>
      </c>
      <c r="P141" s="236">
        <f t="shared" si="79"/>
        <v>153.08000000000001</v>
      </c>
      <c r="Q141" s="234">
        <f t="shared" si="146"/>
        <v>4145.2524550000007</v>
      </c>
      <c r="R141" s="234">
        <f t="shared" si="147"/>
        <v>4145.25</v>
      </c>
      <c r="S141" s="234">
        <f t="shared" si="148"/>
        <v>829.05000000000007</v>
      </c>
      <c r="T141" s="237">
        <f t="shared" si="149"/>
        <v>4974.3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66.7</v>
      </c>
      <c r="I142" s="234">
        <f t="shared" si="141"/>
        <v>16.68</v>
      </c>
      <c r="J142" s="44">
        <f>ROUND(16.22*0.95,2)</f>
        <v>15.41</v>
      </c>
      <c r="K142" s="235">
        <f t="shared" si="142"/>
        <v>1284.8900000000001</v>
      </c>
      <c r="L142" s="234">
        <f t="shared" si="143"/>
        <v>282.67580000000004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3074.4403550000002</v>
      </c>
      <c r="P142" s="236">
        <f t="shared" si="79"/>
        <v>117.89</v>
      </c>
      <c r="Q142" s="234">
        <f t="shared" si="146"/>
        <v>3192.3303550000001</v>
      </c>
      <c r="R142" s="234">
        <f t="shared" si="147"/>
        <v>3192.3333333333335</v>
      </c>
      <c r="S142" s="234">
        <f t="shared" si="148"/>
        <v>638.4666666666667</v>
      </c>
      <c r="T142" s="237">
        <f t="shared" si="149"/>
        <v>3830.8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66.7</v>
      </c>
      <c r="I143" s="234">
        <f t="shared" si="141"/>
        <v>16.68</v>
      </c>
      <c r="J143" s="44">
        <f>ROUND((16.22*1.95)*0.95,2)</f>
        <v>30.05</v>
      </c>
      <c r="K143" s="235">
        <f t="shared" si="142"/>
        <v>2505.5700000000002</v>
      </c>
      <c r="L143" s="234">
        <f t="shared" si="143"/>
        <v>551.22540000000004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5995.249675</v>
      </c>
      <c r="P143" s="236">
        <f t="shared" si="79"/>
        <v>229.88</v>
      </c>
      <c r="Q143" s="234">
        <f t="shared" si="146"/>
        <v>6225.1296750000001</v>
      </c>
      <c r="R143" s="234">
        <f t="shared" si="147"/>
        <v>6225.1333333333332</v>
      </c>
      <c r="S143" s="234">
        <f t="shared" si="148"/>
        <v>1245.0266666666666</v>
      </c>
      <c r="T143" s="237">
        <f t="shared" si="149"/>
        <v>7470.16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66.7</v>
      </c>
      <c r="I144" s="234">
        <f t="shared" si="141"/>
        <v>16.68</v>
      </c>
      <c r="J144" s="44">
        <f>ROUND(21.57*0.95,2)</f>
        <v>20.49</v>
      </c>
      <c r="K144" s="235">
        <f t="shared" si="142"/>
        <v>1708.46</v>
      </c>
      <c r="L144" s="234">
        <f t="shared" si="143"/>
        <v>375.8612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4087.9460949999993</v>
      </c>
      <c r="P144" s="236">
        <f t="shared" si="79"/>
        <v>156.75</v>
      </c>
      <c r="Q144" s="234">
        <f t="shared" si="146"/>
        <v>4244.6960949999993</v>
      </c>
      <c r="R144" s="234">
        <f t="shared" si="147"/>
        <v>4244.7000000000007</v>
      </c>
      <c r="S144" s="234">
        <f t="shared" si="148"/>
        <v>848.94</v>
      </c>
      <c r="T144" s="237">
        <f t="shared" si="149"/>
        <v>5093.6400000000003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66.7</v>
      </c>
      <c r="I145" s="234">
        <f t="shared" si="141"/>
        <v>16.68</v>
      </c>
      <c r="J145" s="44">
        <f>ROUND((21.57*1.95)*0.95,2)</f>
        <v>39.96</v>
      </c>
      <c r="K145" s="235">
        <f t="shared" si="142"/>
        <v>3331.86</v>
      </c>
      <c r="L145" s="234">
        <f t="shared" si="143"/>
        <v>733.00920000000008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7972.3777800000007</v>
      </c>
      <c r="P145" s="236">
        <f t="shared" si="79"/>
        <v>305.69</v>
      </c>
      <c r="Q145" s="234">
        <f t="shared" si="146"/>
        <v>8278.0677800000012</v>
      </c>
      <c r="R145" s="234">
        <f t="shared" si="147"/>
        <v>8278.0666666666675</v>
      </c>
      <c r="S145" s="234">
        <f t="shared" si="148"/>
        <v>1655.6133333333335</v>
      </c>
      <c r="T145" s="237">
        <f t="shared" si="149"/>
        <v>9933.68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66.7</v>
      </c>
      <c r="I147" s="234">
        <f t="shared" ref="I147:I154" si="151">ROUND(H147*$I$10,2)</f>
        <v>16.68</v>
      </c>
      <c r="J147" s="44">
        <f>ROUND(11.2*0.95,2)</f>
        <v>10.64</v>
      </c>
      <c r="K147" s="235">
        <f t="shared" ref="K147:K154" si="152">ROUND((H147+I147)*J147,2)</f>
        <v>887.16</v>
      </c>
      <c r="L147" s="234">
        <f t="shared" ref="L147:L154" si="153">(K147*$L$10)</f>
        <v>195.17519999999999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2122.7729199999999</v>
      </c>
      <c r="P147" s="236">
        <f t="shared" si="79"/>
        <v>81.400000000000006</v>
      </c>
      <c r="Q147" s="234">
        <f t="shared" ref="Q147:Q154" si="156">SUM(O147+P147)</f>
        <v>2204.17292</v>
      </c>
      <c r="R147" s="234">
        <f t="shared" ref="R147:R154" si="157">+T147-S147</f>
        <v>2204.1750000000002</v>
      </c>
      <c r="S147" s="234">
        <f t="shared" ref="S147:S154" si="158">+T147/6</f>
        <v>440.83500000000004</v>
      </c>
      <c r="T147" s="237">
        <f t="shared" ref="T147:T154" si="159">ROUND(Q147*$T$10,2)</f>
        <v>2645.01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66.7</v>
      </c>
      <c r="I148" s="234">
        <f t="shared" si="151"/>
        <v>16.68</v>
      </c>
      <c r="J148" s="44">
        <f>ROUND((11.2*1.95)*0.95,2)</f>
        <v>20.75</v>
      </c>
      <c r="K148" s="235">
        <f t="shared" si="152"/>
        <v>1730.14</v>
      </c>
      <c r="L148" s="234">
        <f t="shared" si="153"/>
        <v>380.63080000000002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4139.8199249999998</v>
      </c>
      <c r="P148" s="236">
        <f t="shared" si="79"/>
        <v>158.74</v>
      </c>
      <c r="Q148" s="234">
        <f t="shared" si="156"/>
        <v>4298.5599249999996</v>
      </c>
      <c r="R148" s="234">
        <f t="shared" si="157"/>
        <v>4298.5583333333334</v>
      </c>
      <c r="S148" s="234">
        <f t="shared" si="158"/>
        <v>859.7116666666667</v>
      </c>
      <c r="T148" s="237">
        <f t="shared" si="159"/>
        <v>5158.2700000000004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66.7</v>
      </c>
      <c r="I149" s="234">
        <f t="shared" si="151"/>
        <v>16.68</v>
      </c>
      <c r="J149" s="44">
        <f>ROUND(16.82*0.95,2)</f>
        <v>15.98</v>
      </c>
      <c r="K149" s="235">
        <f t="shared" si="152"/>
        <v>1332.41</v>
      </c>
      <c r="L149" s="234">
        <f t="shared" si="153"/>
        <v>293.1302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3188.1524900000004</v>
      </c>
      <c r="P149" s="236">
        <f t="shared" si="79"/>
        <v>122.25</v>
      </c>
      <c r="Q149" s="234">
        <f t="shared" si="156"/>
        <v>3310.4024900000004</v>
      </c>
      <c r="R149" s="234">
        <f t="shared" si="157"/>
        <v>3310.4</v>
      </c>
      <c r="S149" s="234">
        <f t="shared" si="158"/>
        <v>662.08</v>
      </c>
      <c r="T149" s="237">
        <f t="shared" si="159"/>
        <v>3972.48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66.7</v>
      </c>
      <c r="I150" s="234">
        <f t="shared" si="151"/>
        <v>16.68</v>
      </c>
      <c r="J150" s="44">
        <f>ROUND((16.82*1.95)*0.95,2)</f>
        <v>31.16</v>
      </c>
      <c r="K150" s="235">
        <f t="shared" si="152"/>
        <v>2598.12</v>
      </c>
      <c r="L150" s="234">
        <f t="shared" si="153"/>
        <v>571.58640000000003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6216.7025800000001</v>
      </c>
      <c r="P150" s="236">
        <f t="shared" si="79"/>
        <v>238.37</v>
      </c>
      <c r="Q150" s="234">
        <f t="shared" si="156"/>
        <v>6455.07258</v>
      </c>
      <c r="R150" s="234">
        <f t="shared" si="157"/>
        <v>6455.0749999999998</v>
      </c>
      <c r="S150" s="234">
        <f t="shared" si="158"/>
        <v>1291.0150000000001</v>
      </c>
      <c r="T150" s="237">
        <f t="shared" si="159"/>
        <v>7746.09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66.7</v>
      </c>
      <c r="I151" s="234">
        <f t="shared" si="151"/>
        <v>16.68</v>
      </c>
      <c r="J151" s="44">
        <f>ROUND(22.38*0.95,2)</f>
        <v>21.26</v>
      </c>
      <c r="K151" s="235">
        <f t="shared" si="152"/>
        <v>1772.66</v>
      </c>
      <c r="L151" s="234">
        <f t="shared" si="153"/>
        <v>389.98520000000002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4241.5649299999995</v>
      </c>
      <c r="P151" s="236">
        <f t="shared" ref="P151:P224" si="160">ROUND(J151*$P$10,2)</f>
        <v>162.63999999999999</v>
      </c>
      <c r="Q151" s="234">
        <f t="shared" si="156"/>
        <v>4404.2049299999999</v>
      </c>
      <c r="R151" s="234">
        <f t="shared" si="157"/>
        <v>4404.2083333333339</v>
      </c>
      <c r="S151" s="234">
        <f t="shared" si="158"/>
        <v>880.8416666666667</v>
      </c>
      <c r="T151" s="237">
        <f t="shared" si="159"/>
        <v>5285.05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66.7</v>
      </c>
      <c r="I152" s="234">
        <f t="shared" si="151"/>
        <v>16.68</v>
      </c>
      <c r="J152" s="44">
        <f>ROUND((22.38*1.95)*0.95,2)</f>
        <v>41.46</v>
      </c>
      <c r="K152" s="235">
        <f t="shared" si="152"/>
        <v>3456.93</v>
      </c>
      <c r="L152" s="234">
        <f t="shared" si="153"/>
        <v>760.52459999999996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8271.6414299999997</v>
      </c>
      <c r="P152" s="236">
        <f t="shared" si="160"/>
        <v>317.17</v>
      </c>
      <c r="Q152" s="234">
        <f t="shared" si="156"/>
        <v>8588.8114299999997</v>
      </c>
      <c r="R152" s="234">
        <f t="shared" si="157"/>
        <v>8588.8083333333325</v>
      </c>
      <c r="S152" s="234">
        <f t="shared" si="158"/>
        <v>1717.7616666666665</v>
      </c>
      <c r="T152" s="237">
        <f t="shared" si="159"/>
        <v>10306.57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70.150000000000006</v>
      </c>
      <c r="I153" s="234">
        <f t="shared" si="151"/>
        <v>17.54</v>
      </c>
      <c r="J153" s="44">
        <f>ROUND(6.7*0.95,2)</f>
        <v>6.37</v>
      </c>
      <c r="K153" s="235">
        <f t="shared" si="152"/>
        <v>558.59</v>
      </c>
      <c r="L153" s="234">
        <f t="shared" si="153"/>
        <v>122.88980000000001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1304.373435</v>
      </c>
      <c r="P153" s="236">
        <f t="shared" si="160"/>
        <v>48.73</v>
      </c>
      <c r="Q153" s="234">
        <f t="shared" si="156"/>
        <v>1353.103435</v>
      </c>
      <c r="R153" s="234">
        <f t="shared" si="157"/>
        <v>1353.1</v>
      </c>
      <c r="S153" s="234">
        <f t="shared" si="158"/>
        <v>270.62</v>
      </c>
      <c r="T153" s="237">
        <f t="shared" si="159"/>
        <v>1623.72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70.150000000000006</v>
      </c>
      <c r="I154" s="234">
        <f t="shared" si="151"/>
        <v>17.54</v>
      </c>
      <c r="J154" s="44">
        <f>ROUND((6.7*1.8)*0.95,2)</f>
        <v>11.46</v>
      </c>
      <c r="K154" s="235">
        <f t="shared" si="152"/>
        <v>1004.93</v>
      </c>
      <c r="L154" s="234">
        <f t="shared" si="153"/>
        <v>221.08459999999999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2346.63643</v>
      </c>
      <c r="P154" s="236">
        <f t="shared" si="160"/>
        <v>87.67</v>
      </c>
      <c r="Q154" s="234">
        <f t="shared" si="156"/>
        <v>2434.3064300000001</v>
      </c>
      <c r="R154" s="234">
        <f t="shared" si="157"/>
        <v>2434.3083333333334</v>
      </c>
      <c r="S154" s="234">
        <f t="shared" si="158"/>
        <v>486.86166666666668</v>
      </c>
      <c r="T154" s="237">
        <f t="shared" si="159"/>
        <v>2921.17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70.150000000000006</v>
      </c>
      <c r="I158" s="44">
        <f>ROUND(H158*$I$10,2)</f>
        <v>17.54</v>
      </c>
      <c r="J158" s="44">
        <f>ROUND(0.175*0.95,2)</f>
        <v>0.17</v>
      </c>
      <c r="K158" s="43">
        <f>ROUND((H158+I158)*J158,2)</f>
        <v>14.91</v>
      </c>
      <c r="L158" s="44">
        <f t="shared" ref="L158:L162" si="161">(K158*$L$10)</f>
        <v>3.2802000000000002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34.813734999999994</v>
      </c>
      <c r="P158" s="45">
        <f t="shared" si="160"/>
        <v>1.3</v>
      </c>
      <c r="Q158" s="44">
        <f>SUM(O158+P158)</f>
        <v>36.113734999999991</v>
      </c>
      <c r="R158" s="44">
        <f t="shared" ref="R158:R161" si="163">+T158-S158</f>
        <v>36.116666666666667</v>
      </c>
      <c r="S158" s="44">
        <f t="shared" ref="S158:S161" si="164">+T158/6</f>
        <v>7.2233333333333336</v>
      </c>
      <c r="T158" s="65">
        <f t="shared" ref="T158:T162" si="165">ROUND(Q158*$T$10,2)</f>
        <v>43.34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70.150000000000006</v>
      </c>
      <c r="I159" s="44">
        <f>ROUND(H159*$I$10,2)</f>
        <v>17.54</v>
      </c>
      <c r="J159" s="44">
        <f>ROUND(0.442*0.95,2)</f>
        <v>0.42</v>
      </c>
      <c r="K159" s="43">
        <f>ROUND((H159+I159)*J159,2)</f>
        <v>36.83</v>
      </c>
      <c r="L159" s="44">
        <f t="shared" si="161"/>
        <v>8.1025999999999989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86.002509999999987</v>
      </c>
      <c r="P159" s="45">
        <f t="shared" si="160"/>
        <v>3.21</v>
      </c>
      <c r="Q159" s="44">
        <f>SUM(O159+P159)</f>
        <v>89.21250999999998</v>
      </c>
      <c r="R159" s="44">
        <f t="shared" si="163"/>
        <v>89.216666666666669</v>
      </c>
      <c r="S159" s="44">
        <f t="shared" si="164"/>
        <v>17.843333333333334</v>
      </c>
      <c r="T159" s="65">
        <f t="shared" si="165"/>
        <v>107.06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70.150000000000006</v>
      </c>
      <c r="I160" s="44">
        <f>ROUND(H160*$I$10,2)</f>
        <v>17.54</v>
      </c>
      <c r="J160" s="44">
        <f>ROUND(2.142*0.95,2)</f>
        <v>2.0299999999999998</v>
      </c>
      <c r="K160" s="43">
        <f>ROUND((H160+I160)*J160,2)</f>
        <v>178.01</v>
      </c>
      <c r="L160" s="44">
        <f t="shared" si="161"/>
        <v>39.162199999999999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415.67676499999993</v>
      </c>
      <c r="P160" s="45">
        <f t="shared" si="160"/>
        <v>15.53</v>
      </c>
      <c r="Q160" s="44">
        <f>SUM(O160+P160)</f>
        <v>431.2067649999999</v>
      </c>
      <c r="R160" s="44">
        <f t="shared" si="163"/>
        <v>431.20833333333337</v>
      </c>
      <c r="S160" s="44">
        <f t="shared" si="164"/>
        <v>86.241666666666674</v>
      </c>
      <c r="T160" s="65">
        <f t="shared" si="165"/>
        <v>517.45000000000005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70.150000000000006</v>
      </c>
      <c r="I161" s="44">
        <f>ROUND(H161*$I$10,2)</f>
        <v>17.54</v>
      </c>
      <c r="J161" s="44">
        <f>ROUND(4.175*0.95,2)</f>
        <v>3.97</v>
      </c>
      <c r="K161" s="43">
        <f>ROUND((H161+I161)*J161,2)</f>
        <v>348.13</v>
      </c>
      <c r="L161" s="44">
        <f t="shared" si="161"/>
        <v>76.5886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812.92703500000005</v>
      </c>
      <c r="P161" s="45">
        <f t="shared" si="160"/>
        <v>30.37</v>
      </c>
      <c r="Q161" s="44">
        <f>SUM(O161+P161)</f>
        <v>843.29703500000005</v>
      </c>
      <c r="R161" s="44">
        <f t="shared" si="163"/>
        <v>843.30000000000007</v>
      </c>
      <c r="S161" s="44">
        <f t="shared" si="164"/>
        <v>168.66</v>
      </c>
      <c r="T161" s="65">
        <f t="shared" si="165"/>
        <v>1011.96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70.150000000000006</v>
      </c>
      <c r="I162" s="44">
        <f>ROUND(H162*$I$10,2)</f>
        <v>17.54</v>
      </c>
      <c r="J162" s="44">
        <f>ROUND(0.125*0.95,2)</f>
        <v>0.12</v>
      </c>
      <c r="K162" s="43">
        <f>ROUND((H162+I162)*J162,2)</f>
        <v>10.52</v>
      </c>
      <c r="L162" s="44">
        <f t="shared" si="161"/>
        <v>2.3144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24.568659999999998</v>
      </c>
      <c r="P162" s="45">
        <f t="shared" si="160"/>
        <v>0.92</v>
      </c>
      <c r="Q162" s="44">
        <f>SUM(O162+P162)</f>
        <v>25.488659999999999</v>
      </c>
      <c r="R162" s="44">
        <f>+T162-S162</f>
        <v>25.491666666666667</v>
      </c>
      <c r="S162" s="44">
        <f>+T162/6</f>
        <v>5.0983333333333336</v>
      </c>
      <c r="T162" s="65">
        <f t="shared" si="165"/>
        <v>30.59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70.150000000000006</v>
      </c>
      <c r="I164" s="44">
        <f t="shared" ref="I164:I167" si="167">ROUND(H164*$I$10,2)</f>
        <v>17.54</v>
      </c>
      <c r="J164" s="44">
        <f>ROUND((0.175+0.1)*0.95,2)</f>
        <v>0.26</v>
      </c>
      <c r="K164" s="43">
        <f t="shared" ref="K164:K167" si="168">ROUND((H164+I164)*J164,2)</f>
        <v>22.8</v>
      </c>
      <c r="L164" s="44">
        <f t="shared" ref="L164:L167" si="169">(K164*$L$10)</f>
        <v>5.016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53.240230000000004</v>
      </c>
      <c r="P164" s="45">
        <f t="shared" ref="P164:P167" si="172">ROUND(J164*$P$10,2)</f>
        <v>1.99</v>
      </c>
      <c r="Q164" s="44">
        <f t="shared" ref="Q164:Q167" si="173">SUM(O164+P164)</f>
        <v>55.230230000000006</v>
      </c>
      <c r="R164" s="44">
        <f t="shared" ref="R164:R167" si="174">+T164-S164</f>
        <v>55.233333333333334</v>
      </c>
      <c r="S164" s="44">
        <f t="shared" ref="S164:S167" si="175">+T164/6</f>
        <v>11.046666666666667</v>
      </c>
      <c r="T164" s="65">
        <f t="shared" ref="T164:T167" si="176">ROUND(Q164*$T$10,2)</f>
        <v>66.28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70.150000000000006</v>
      </c>
      <c r="I165" s="44">
        <f t="shared" si="167"/>
        <v>17.54</v>
      </c>
      <c r="J165" s="44">
        <f>ROUND((0.442+0.1)*0.95,2)</f>
        <v>0.51</v>
      </c>
      <c r="K165" s="43">
        <f t="shared" si="168"/>
        <v>44.72</v>
      </c>
      <c r="L165" s="44">
        <f t="shared" si="169"/>
        <v>9.8384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104.429005</v>
      </c>
      <c r="P165" s="45">
        <f t="shared" si="172"/>
        <v>3.9</v>
      </c>
      <c r="Q165" s="44">
        <f t="shared" si="173"/>
        <v>108.32900500000001</v>
      </c>
      <c r="R165" s="44">
        <f t="shared" si="174"/>
        <v>108.325</v>
      </c>
      <c r="S165" s="44">
        <f t="shared" si="175"/>
        <v>21.665000000000003</v>
      </c>
      <c r="T165" s="65">
        <f t="shared" si="176"/>
        <v>129.99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70.150000000000006</v>
      </c>
      <c r="I166" s="44">
        <f t="shared" si="167"/>
        <v>17.54</v>
      </c>
      <c r="J166" s="44">
        <f>ROUND((2.142+0.1)*0.95,2)</f>
        <v>2.13</v>
      </c>
      <c r="K166" s="43">
        <f t="shared" si="168"/>
        <v>186.78</v>
      </c>
      <c r="L166" s="44">
        <f t="shared" si="169"/>
        <v>41.0916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436.15471500000001</v>
      </c>
      <c r="P166" s="45">
        <f t="shared" si="172"/>
        <v>16.29</v>
      </c>
      <c r="Q166" s="44">
        <f t="shared" si="173"/>
        <v>452.44471500000003</v>
      </c>
      <c r="R166" s="44">
        <f t="shared" si="174"/>
        <v>452.44166666666661</v>
      </c>
      <c r="S166" s="44">
        <f t="shared" si="175"/>
        <v>90.48833333333333</v>
      </c>
      <c r="T166" s="65">
        <f t="shared" si="176"/>
        <v>542.92999999999995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70.150000000000006</v>
      </c>
      <c r="I167" s="44">
        <f t="shared" si="167"/>
        <v>17.54</v>
      </c>
      <c r="J167" s="44">
        <f>ROUND((4.175+0.1)*0.95,2)</f>
        <v>4.0599999999999996</v>
      </c>
      <c r="K167" s="43">
        <f t="shared" si="168"/>
        <v>356.02</v>
      </c>
      <c r="L167" s="44">
        <f t="shared" si="169"/>
        <v>78.324399999999997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831.35352999999986</v>
      </c>
      <c r="P167" s="45">
        <f t="shared" si="172"/>
        <v>31.06</v>
      </c>
      <c r="Q167" s="44">
        <f t="shared" si="173"/>
        <v>862.41352999999981</v>
      </c>
      <c r="R167" s="44">
        <f t="shared" si="174"/>
        <v>862.41666666666674</v>
      </c>
      <c r="S167" s="44">
        <f t="shared" si="175"/>
        <v>172.48333333333335</v>
      </c>
      <c r="T167" s="65">
        <f t="shared" si="176"/>
        <v>1034.9000000000001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70.150000000000006</v>
      </c>
      <c r="I169" s="44">
        <f>ROUND(H169*$I$10,2)</f>
        <v>17.54</v>
      </c>
      <c r="J169" s="44">
        <f>ROUND(0.208*0.95,2)</f>
        <v>0.2</v>
      </c>
      <c r="K169" s="43">
        <f>ROUND((H169+I169)*J169,2)</f>
        <v>17.54</v>
      </c>
      <c r="L169" s="44">
        <f t="shared" ref="L169:L172" si="178">(K169*$L$10)</f>
        <v>3.8588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40.955899999999993</v>
      </c>
      <c r="P169" s="45">
        <f t="shared" si="160"/>
        <v>1.53</v>
      </c>
      <c r="Q169" s="44">
        <f>SUM(O169+P169)</f>
        <v>42.485899999999994</v>
      </c>
      <c r="R169" s="44">
        <f>+T169-S169</f>
        <v>42.483333333333334</v>
      </c>
      <c r="S169" s="44">
        <f>+T169/6</f>
        <v>8.4966666666666661</v>
      </c>
      <c r="T169" s="65">
        <f t="shared" ref="T169:T172" si="180">ROUND(Q169*$T$10,2)</f>
        <v>50.98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70.150000000000006</v>
      </c>
      <c r="I170" s="44">
        <f>ROUND(H170*$I$10,2)</f>
        <v>17.54</v>
      </c>
      <c r="J170" s="44">
        <f>ROUND(0.475*0.95,2)</f>
        <v>0.45</v>
      </c>
      <c r="K170" s="43">
        <f>ROUND((H170+I170)*J170,2)</f>
        <v>39.46</v>
      </c>
      <c r="L170" s="44">
        <f t="shared" si="178"/>
        <v>8.6812000000000005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92.144674999999992</v>
      </c>
      <c r="P170" s="45">
        <f t="shared" si="160"/>
        <v>3.44</v>
      </c>
      <c r="Q170" s="44">
        <f>SUM(O170+P170)</f>
        <v>95.58467499999999</v>
      </c>
      <c r="R170" s="44">
        <f>+T170-S170</f>
        <v>95.583333333333343</v>
      </c>
      <c r="S170" s="44">
        <f>+T170/6</f>
        <v>19.116666666666667</v>
      </c>
      <c r="T170" s="65">
        <f t="shared" si="180"/>
        <v>114.7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70.150000000000006</v>
      </c>
      <c r="I171" s="44">
        <f>ROUND(H171*$I$10,2)</f>
        <v>17.54</v>
      </c>
      <c r="J171" s="44">
        <f>ROUND(2.175*0.95,2)</f>
        <v>2.0699999999999998</v>
      </c>
      <c r="K171" s="43">
        <f>ROUND((H171+I171)*J171,2)</f>
        <v>181.52</v>
      </c>
      <c r="L171" s="44">
        <f t="shared" si="178"/>
        <v>39.934400000000004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423.870385</v>
      </c>
      <c r="P171" s="45">
        <f t="shared" si="160"/>
        <v>15.84</v>
      </c>
      <c r="Q171" s="44">
        <f>SUM(O171+P171)</f>
        <v>439.71038499999997</v>
      </c>
      <c r="R171" s="44">
        <f t="shared" ref="R171:R172" si="181">+T171-S171</f>
        <v>439.70833333333331</v>
      </c>
      <c r="S171" s="44">
        <f t="shared" ref="S171:S172" si="182">+T171/6</f>
        <v>87.941666666666663</v>
      </c>
      <c r="T171" s="65">
        <f t="shared" si="180"/>
        <v>527.65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70.150000000000006</v>
      </c>
      <c r="I172" s="44">
        <f>ROUND(H172*$I$10,2)</f>
        <v>17.54</v>
      </c>
      <c r="J172" s="44">
        <f>ROUND(4.208*0.95,2)</f>
        <v>4</v>
      </c>
      <c r="K172" s="43">
        <f>ROUND((H172+I172)*J172,2)</f>
        <v>350.76</v>
      </c>
      <c r="L172" s="44">
        <f t="shared" si="178"/>
        <v>77.167199999999994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819.06919999999991</v>
      </c>
      <c r="P172" s="45">
        <f t="shared" si="160"/>
        <v>30.6</v>
      </c>
      <c r="Q172" s="44">
        <f>SUM(O172+P172)</f>
        <v>849.66919999999993</v>
      </c>
      <c r="R172" s="44">
        <f t="shared" si="181"/>
        <v>849.66666666666674</v>
      </c>
      <c r="S172" s="44">
        <f t="shared" si="182"/>
        <v>169.93333333333334</v>
      </c>
      <c r="T172" s="65">
        <f t="shared" si="180"/>
        <v>1019.6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70.150000000000006</v>
      </c>
      <c r="I174" s="44">
        <f t="shared" ref="I174:I177" si="184">ROUND(H174*$I$10,2)</f>
        <v>17.54</v>
      </c>
      <c r="J174" s="44">
        <f>ROUND((0.208+0.1)*0.95,2)</f>
        <v>0.28999999999999998</v>
      </c>
      <c r="K174" s="43">
        <f t="shared" ref="K174:K177" si="185">ROUND((H174+I174)*J174,2)</f>
        <v>25.43</v>
      </c>
      <c r="L174" s="44">
        <f t="shared" ref="L174:L177" si="186">(K174*$L$10)</f>
        <v>5.5945999999999998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59.382395000000002</v>
      </c>
      <c r="P174" s="45">
        <f t="shared" ref="P174:P177" si="189">ROUND(J174*$P$10,2)</f>
        <v>2.2200000000000002</v>
      </c>
      <c r="Q174" s="44">
        <f t="shared" ref="Q174:Q177" si="190">SUM(O174+P174)</f>
        <v>61.602395000000001</v>
      </c>
      <c r="R174" s="44">
        <f t="shared" ref="R174:R177" si="191">+T174-S174</f>
        <v>61.6</v>
      </c>
      <c r="S174" s="44">
        <f t="shared" ref="S174:S177" si="192">+T174/6</f>
        <v>12.32</v>
      </c>
      <c r="T174" s="65">
        <f t="shared" ref="T174:T177" si="193">ROUND(Q174*$T$10,2)</f>
        <v>73.92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70.150000000000006</v>
      </c>
      <c r="I175" s="44">
        <f t="shared" si="184"/>
        <v>17.54</v>
      </c>
      <c r="J175" s="44">
        <f>ROUND((0.475+0.1)*0.95,2)</f>
        <v>0.55000000000000004</v>
      </c>
      <c r="K175" s="43">
        <f t="shared" si="185"/>
        <v>48.23</v>
      </c>
      <c r="L175" s="44">
        <f t="shared" si="186"/>
        <v>10.6106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112.622625</v>
      </c>
      <c r="P175" s="45">
        <f t="shared" si="189"/>
        <v>4.21</v>
      </c>
      <c r="Q175" s="44">
        <f t="shared" si="190"/>
        <v>116.83262499999999</v>
      </c>
      <c r="R175" s="44">
        <f t="shared" si="191"/>
        <v>116.83333333333333</v>
      </c>
      <c r="S175" s="44">
        <f t="shared" si="192"/>
        <v>23.366666666666664</v>
      </c>
      <c r="T175" s="65">
        <f t="shared" si="193"/>
        <v>140.19999999999999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70.150000000000006</v>
      </c>
      <c r="I176" s="44">
        <f t="shared" si="184"/>
        <v>17.54</v>
      </c>
      <c r="J176" s="44">
        <f>ROUND((2.175+0.1)*0.95,2)</f>
        <v>2.16</v>
      </c>
      <c r="K176" s="43">
        <f t="shared" si="185"/>
        <v>189.41</v>
      </c>
      <c r="L176" s="44">
        <f t="shared" si="186"/>
        <v>41.670200000000001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442.29687999999999</v>
      </c>
      <c r="P176" s="45">
        <f t="shared" si="189"/>
        <v>16.52</v>
      </c>
      <c r="Q176" s="44">
        <f t="shared" si="190"/>
        <v>458.81687999999997</v>
      </c>
      <c r="R176" s="44">
        <f t="shared" si="191"/>
        <v>458.81666666666672</v>
      </c>
      <c r="S176" s="44">
        <f t="shared" si="192"/>
        <v>91.763333333333335</v>
      </c>
      <c r="T176" s="65">
        <f t="shared" si="193"/>
        <v>550.58000000000004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70.150000000000006</v>
      </c>
      <c r="I177" s="44">
        <f t="shared" si="184"/>
        <v>17.54</v>
      </c>
      <c r="J177" s="44">
        <f>ROUND((4.208+0.1)*0.95,2)</f>
        <v>4.09</v>
      </c>
      <c r="K177" s="43">
        <f t="shared" si="185"/>
        <v>358.65</v>
      </c>
      <c r="L177" s="44">
        <f t="shared" si="186"/>
        <v>78.902999999999992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837.49569500000007</v>
      </c>
      <c r="P177" s="45">
        <f t="shared" si="189"/>
        <v>31.29</v>
      </c>
      <c r="Q177" s="44">
        <f t="shared" si="190"/>
        <v>868.78569500000003</v>
      </c>
      <c r="R177" s="44">
        <f t="shared" si="191"/>
        <v>868.7833333333333</v>
      </c>
      <c r="S177" s="44">
        <f t="shared" si="192"/>
        <v>173.75666666666666</v>
      </c>
      <c r="T177" s="65">
        <f t="shared" si="193"/>
        <v>1042.54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70.150000000000006</v>
      </c>
      <c r="I179" s="44">
        <f>ROUND(H179*$I$10,2)</f>
        <v>17.54</v>
      </c>
      <c r="J179" s="44">
        <f>ROUND(0.508*0.95,2)</f>
        <v>0.48</v>
      </c>
      <c r="K179" s="43">
        <f>ROUND((H179+I179)*J179,2)</f>
        <v>42.09</v>
      </c>
      <c r="L179" s="44">
        <f t="shared" ref="L179:L181" si="195">(K179*$L$10)</f>
        <v>9.2598000000000003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98.286839999999998</v>
      </c>
      <c r="P179" s="45">
        <f t="shared" si="160"/>
        <v>3.67</v>
      </c>
      <c r="Q179" s="44">
        <f>SUM(O179+P179)</f>
        <v>101.95684</v>
      </c>
      <c r="R179" s="44">
        <f t="shared" ref="R179:R181" si="197">+T179-S179</f>
        <v>101.95833333333333</v>
      </c>
      <c r="S179" s="44">
        <f t="shared" ref="S179:S181" si="198">+T179/6</f>
        <v>20.391666666666666</v>
      </c>
      <c r="T179" s="65">
        <f t="shared" ref="T179:T181" si="199">ROUND(Q179*$T$10,2)</f>
        <v>122.35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70.150000000000006</v>
      </c>
      <c r="I180" s="44">
        <f>ROUND(H180*$I$10,2)</f>
        <v>17.54</v>
      </c>
      <c r="J180" s="44">
        <f>ROUND(2.208*0.95,2)</f>
        <v>2.1</v>
      </c>
      <c r="K180" s="43">
        <f>ROUND((H180+I180)*J180,2)</f>
        <v>184.15</v>
      </c>
      <c r="L180" s="44">
        <f t="shared" si="195"/>
        <v>40.512999999999998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430.01255000000003</v>
      </c>
      <c r="P180" s="45">
        <f t="shared" si="160"/>
        <v>16.07</v>
      </c>
      <c r="Q180" s="44">
        <f>SUM(O180+P180)</f>
        <v>446.08255000000003</v>
      </c>
      <c r="R180" s="44">
        <f t="shared" si="197"/>
        <v>446.08333333333331</v>
      </c>
      <c r="S180" s="44">
        <f t="shared" si="198"/>
        <v>89.216666666666654</v>
      </c>
      <c r="T180" s="65">
        <f t="shared" si="199"/>
        <v>535.29999999999995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70.150000000000006</v>
      </c>
      <c r="I181" s="44">
        <f>ROUND(H181*$I$10,2)</f>
        <v>17.54</v>
      </c>
      <c r="J181" s="44">
        <f>ROUND(4.242*0.95,2)</f>
        <v>4.03</v>
      </c>
      <c r="K181" s="43">
        <f>ROUND((H181+I181)*J181,2)</f>
        <v>353.39</v>
      </c>
      <c r="L181" s="44">
        <f t="shared" si="195"/>
        <v>77.745800000000003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825.211365</v>
      </c>
      <c r="P181" s="45">
        <f t="shared" si="160"/>
        <v>30.83</v>
      </c>
      <c r="Q181" s="44">
        <f>SUM(O181+P181)</f>
        <v>856.04136500000004</v>
      </c>
      <c r="R181" s="44">
        <f t="shared" si="197"/>
        <v>856.04166666666663</v>
      </c>
      <c r="S181" s="44">
        <f t="shared" si="198"/>
        <v>171.20833333333334</v>
      </c>
      <c r="T181" s="65">
        <f t="shared" si="199"/>
        <v>1027.25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73.599999999999994</v>
      </c>
      <c r="I183" s="44">
        <f t="shared" ref="I183:I188" si="201">ROUND(H183*$I$10,2)</f>
        <v>18.399999999999999</v>
      </c>
      <c r="J183" s="44">
        <f>ROUND(2.067*0.95,2)</f>
        <v>1.96</v>
      </c>
      <c r="K183" s="43">
        <f t="shared" ref="K183:K188" si="202">ROUND((H183+I183)*J183,2)</f>
        <v>180.32</v>
      </c>
      <c r="L183" s="44">
        <f t="shared" ref="L183:L188" si="203">(K183*$L$10)</f>
        <v>39.670400000000001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411.64997999999997</v>
      </c>
      <c r="P183" s="45">
        <f t="shared" si="160"/>
        <v>14.99</v>
      </c>
      <c r="Q183" s="44">
        <f t="shared" ref="Q183:Q188" si="206">SUM(O183+P183)</f>
        <v>426.63997999999998</v>
      </c>
      <c r="R183" s="44">
        <f t="shared" ref="R183:R188" si="207">+T183-S183</f>
        <v>426.64166666666671</v>
      </c>
      <c r="S183" s="44">
        <f t="shared" ref="S183:S188" si="208">+T183/6</f>
        <v>85.328333333333333</v>
      </c>
      <c r="T183" s="65">
        <f t="shared" ref="T183:T188" si="209">ROUND(Q183*$T$10,2)</f>
        <v>511.97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73.599999999999994</v>
      </c>
      <c r="I184" s="44">
        <f t="shared" si="201"/>
        <v>18.399999999999999</v>
      </c>
      <c r="J184" s="44">
        <f>ROUND(3.233*0.95,2)</f>
        <v>3.07</v>
      </c>
      <c r="K184" s="43">
        <f t="shared" si="202"/>
        <v>282.44</v>
      </c>
      <c r="L184" s="44">
        <f t="shared" si="203"/>
        <v>62.136800000000001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644.77828499999998</v>
      </c>
      <c r="P184" s="45">
        <f t="shared" si="160"/>
        <v>23.49</v>
      </c>
      <c r="Q184" s="44">
        <f t="shared" si="206"/>
        <v>668.26828499999999</v>
      </c>
      <c r="R184" s="44">
        <f t="shared" si="207"/>
        <v>668.26666666666665</v>
      </c>
      <c r="S184" s="44">
        <f t="shared" si="208"/>
        <v>133.65333333333334</v>
      </c>
      <c r="T184" s="65">
        <f t="shared" si="209"/>
        <v>801.92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73.599999999999994</v>
      </c>
      <c r="I185" s="44">
        <f t="shared" si="201"/>
        <v>18.399999999999999</v>
      </c>
      <c r="J185" s="44">
        <f>ROUND(5.233*0.95,2)</f>
        <v>4.97</v>
      </c>
      <c r="K185" s="43">
        <f t="shared" si="202"/>
        <v>457.24</v>
      </c>
      <c r="L185" s="44">
        <f t="shared" si="203"/>
        <v>100.5928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1043.8267349999999</v>
      </c>
      <c r="P185" s="45">
        <f t="shared" si="160"/>
        <v>38.020000000000003</v>
      </c>
      <c r="Q185" s="44">
        <f t="shared" si="206"/>
        <v>1081.8467349999999</v>
      </c>
      <c r="R185" s="44">
        <f t="shared" si="207"/>
        <v>1081.8499999999999</v>
      </c>
      <c r="S185" s="44">
        <f t="shared" si="208"/>
        <v>216.37</v>
      </c>
      <c r="T185" s="65">
        <f t="shared" si="209"/>
        <v>1298.22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73.599999999999994</v>
      </c>
      <c r="I186" s="44">
        <f t="shared" si="201"/>
        <v>18.399999999999999</v>
      </c>
      <c r="J186" s="44">
        <f>ROUND(9.233*0.95,2)</f>
        <v>8.77</v>
      </c>
      <c r="K186" s="43">
        <f t="shared" si="202"/>
        <v>806.84</v>
      </c>
      <c r="L186" s="44">
        <f t="shared" si="203"/>
        <v>177.50480000000002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1841.9236349999999</v>
      </c>
      <c r="P186" s="45">
        <f t="shared" si="160"/>
        <v>67.09</v>
      </c>
      <c r="Q186" s="44">
        <f t="shared" si="206"/>
        <v>1909.0136349999998</v>
      </c>
      <c r="R186" s="44">
        <f t="shared" si="207"/>
        <v>1909.0166666666669</v>
      </c>
      <c r="S186" s="44">
        <f t="shared" si="208"/>
        <v>381.80333333333334</v>
      </c>
      <c r="T186" s="65">
        <f t="shared" si="209"/>
        <v>2290.8200000000002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73.599999999999994</v>
      </c>
      <c r="I187" s="44">
        <f t="shared" si="201"/>
        <v>18.399999999999999</v>
      </c>
      <c r="J187" s="44">
        <f>ROUND(17.233*0.95,2)</f>
        <v>16.37</v>
      </c>
      <c r="K187" s="43">
        <f t="shared" si="202"/>
        <v>1506.04</v>
      </c>
      <c r="L187" s="44">
        <f t="shared" si="203"/>
        <v>331.3288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3438.1174350000001</v>
      </c>
      <c r="P187" s="45">
        <f t="shared" si="160"/>
        <v>125.23</v>
      </c>
      <c r="Q187" s="44">
        <f t="shared" si="206"/>
        <v>3563.3474350000001</v>
      </c>
      <c r="R187" s="44">
        <f t="shared" si="207"/>
        <v>3563.3500000000004</v>
      </c>
      <c r="S187" s="44">
        <f t="shared" si="208"/>
        <v>712.67000000000007</v>
      </c>
      <c r="T187" s="65">
        <f t="shared" si="209"/>
        <v>4276.0200000000004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73.599999999999994</v>
      </c>
      <c r="I188" s="44">
        <f t="shared" si="201"/>
        <v>18.399999999999999</v>
      </c>
      <c r="J188" s="44">
        <f>ROUND(49.233*0.95,2)</f>
        <v>46.77</v>
      </c>
      <c r="K188" s="43">
        <f t="shared" si="202"/>
        <v>4302.84</v>
      </c>
      <c r="L188" s="44">
        <f t="shared" si="203"/>
        <v>946.62480000000005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9822.8926349999983</v>
      </c>
      <c r="P188" s="45">
        <f t="shared" si="160"/>
        <v>357.79</v>
      </c>
      <c r="Q188" s="44">
        <f t="shared" si="206"/>
        <v>10180.682634999999</v>
      </c>
      <c r="R188" s="44">
        <f t="shared" si="207"/>
        <v>10180.683333333332</v>
      </c>
      <c r="S188" s="44">
        <f t="shared" si="208"/>
        <v>2036.1366666666665</v>
      </c>
      <c r="T188" s="65">
        <f t="shared" si="209"/>
        <v>12216.82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73.599999999999994</v>
      </c>
      <c r="I190" s="44">
        <f t="shared" ref="I190:I199" si="211">ROUND(H190*$I$10,2)</f>
        <v>18.399999999999999</v>
      </c>
      <c r="J190" s="44">
        <f>ROUND(0.283*0.95,2)</f>
        <v>0.27</v>
      </c>
      <c r="K190" s="43">
        <f t="shared" ref="K190:K199" si="212">ROUND((H190+I190)*J190,2)</f>
        <v>24.84</v>
      </c>
      <c r="L190" s="44">
        <f t="shared" ref="L190:L199" si="213">(K190*$L$10)</f>
        <v>5.4648000000000003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56.706885</v>
      </c>
      <c r="P190" s="45">
        <f t="shared" si="160"/>
        <v>2.0699999999999998</v>
      </c>
      <c r="Q190" s="44">
        <f t="shared" ref="Q190:Q199" si="216">SUM(O190+P190)</f>
        <v>58.776885</v>
      </c>
      <c r="R190" s="44">
        <f t="shared" ref="R190:R199" si="217">+T190-S190</f>
        <v>58.774999999999999</v>
      </c>
      <c r="S190" s="44">
        <f t="shared" ref="S190:S199" si="218">+T190/6</f>
        <v>11.755000000000001</v>
      </c>
      <c r="T190" s="65">
        <f t="shared" ref="T190:T199" si="219">ROUND(Q190*$T$10,2)</f>
        <v>70.53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73.599999999999994</v>
      </c>
      <c r="I191" s="44">
        <f t="shared" si="211"/>
        <v>18.399999999999999</v>
      </c>
      <c r="J191" s="44">
        <f>ROUND(0.455*0.95,2)</f>
        <v>0.43</v>
      </c>
      <c r="K191" s="43">
        <f t="shared" si="212"/>
        <v>39.56</v>
      </c>
      <c r="L191" s="44">
        <f t="shared" si="213"/>
        <v>8.7032000000000007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90.31096500000001</v>
      </c>
      <c r="P191" s="45">
        <f t="shared" si="160"/>
        <v>3.29</v>
      </c>
      <c r="Q191" s="44">
        <f t="shared" si="216"/>
        <v>93.600965000000016</v>
      </c>
      <c r="R191" s="44">
        <f t="shared" si="217"/>
        <v>93.6</v>
      </c>
      <c r="S191" s="44">
        <f t="shared" si="218"/>
        <v>18.72</v>
      </c>
      <c r="T191" s="65">
        <f t="shared" si="219"/>
        <v>112.32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73.599999999999994</v>
      </c>
      <c r="I192" s="44">
        <f t="shared" si="211"/>
        <v>18.399999999999999</v>
      </c>
      <c r="J192" s="44">
        <f>ROUND(0.767*0.95,2)</f>
        <v>0.73</v>
      </c>
      <c r="K192" s="43">
        <f t="shared" si="212"/>
        <v>67.16</v>
      </c>
      <c r="L192" s="44">
        <f t="shared" si="213"/>
        <v>14.7752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153.31861499999997</v>
      </c>
      <c r="P192" s="45">
        <f t="shared" si="160"/>
        <v>5.58</v>
      </c>
      <c r="Q192" s="44">
        <f t="shared" si="216"/>
        <v>158.89861499999998</v>
      </c>
      <c r="R192" s="44">
        <f t="shared" si="217"/>
        <v>158.9</v>
      </c>
      <c r="S192" s="44">
        <f t="shared" si="218"/>
        <v>31.78</v>
      </c>
      <c r="T192" s="65">
        <f t="shared" si="219"/>
        <v>190.68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73.599999999999994</v>
      </c>
      <c r="I193" s="44">
        <f t="shared" si="211"/>
        <v>18.399999999999999</v>
      </c>
      <c r="J193" s="44">
        <f>ROUND(1.583*0.95,2)</f>
        <v>1.5</v>
      </c>
      <c r="K193" s="43">
        <f t="shared" si="212"/>
        <v>138</v>
      </c>
      <c r="L193" s="44">
        <f t="shared" si="213"/>
        <v>30.36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315.03825000000001</v>
      </c>
      <c r="P193" s="45">
        <f t="shared" si="160"/>
        <v>11.48</v>
      </c>
      <c r="Q193" s="44">
        <f t="shared" si="216"/>
        <v>326.51825000000002</v>
      </c>
      <c r="R193" s="44">
        <f t="shared" si="217"/>
        <v>326.51666666666665</v>
      </c>
      <c r="S193" s="44">
        <f t="shared" si="218"/>
        <v>65.303333333333327</v>
      </c>
      <c r="T193" s="65">
        <f t="shared" si="219"/>
        <v>391.82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73.599999999999994</v>
      </c>
      <c r="I194" s="44">
        <f t="shared" si="211"/>
        <v>18.399999999999999</v>
      </c>
      <c r="J194" s="44">
        <f>ROUND(3.183*0.95,2)</f>
        <v>3.02</v>
      </c>
      <c r="K194" s="43">
        <f t="shared" si="212"/>
        <v>277.83999999999997</v>
      </c>
      <c r="L194" s="44">
        <f t="shared" si="213"/>
        <v>61.124799999999993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634.2770099999999</v>
      </c>
      <c r="P194" s="45">
        <f t="shared" si="160"/>
        <v>23.1</v>
      </c>
      <c r="Q194" s="44">
        <f t="shared" si="216"/>
        <v>657.37700999999993</v>
      </c>
      <c r="R194" s="44">
        <f t="shared" si="217"/>
        <v>657.375</v>
      </c>
      <c r="S194" s="44">
        <f t="shared" si="218"/>
        <v>131.47499999999999</v>
      </c>
      <c r="T194" s="65">
        <f t="shared" si="219"/>
        <v>788.85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73.599999999999994</v>
      </c>
      <c r="I195" s="44">
        <f t="shared" si="211"/>
        <v>18.399999999999999</v>
      </c>
      <c r="J195" s="44">
        <f>ROUND((3.183+1)*0.95,2)</f>
        <v>3.97</v>
      </c>
      <c r="K195" s="43">
        <f t="shared" si="212"/>
        <v>365.24</v>
      </c>
      <c r="L195" s="44">
        <f t="shared" si="213"/>
        <v>80.352800000000002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833.80123500000002</v>
      </c>
      <c r="P195" s="45">
        <f t="shared" si="160"/>
        <v>30.37</v>
      </c>
      <c r="Q195" s="44">
        <f t="shared" si="216"/>
        <v>864.17123500000002</v>
      </c>
      <c r="R195" s="44">
        <f t="shared" si="217"/>
        <v>864.17499999999995</v>
      </c>
      <c r="S195" s="44">
        <f t="shared" si="218"/>
        <v>172.83500000000001</v>
      </c>
      <c r="T195" s="65">
        <f t="shared" si="219"/>
        <v>1037.01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73.599999999999994</v>
      </c>
      <c r="I196" s="44">
        <f t="shared" si="211"/>
        <v>18.399999999999999</v>
      </c>
      <c r="J196" s="44">
        <f>ROUND((4.183+1)*0.95,2)</f>
        <v>4.92</v>
      </c>
      <c r="K196" s="43">
        <f t="shared" si="212"/>
        <v>452.64</v>
      </c>
      <c r="L196" s="44">
        <f t="shared" si="213"/>
        <v>99.580799999999996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1033.3254599999998</v>
      </c>
      <c r="P196" s="45">
        <f t="shared" si="160"/>
        <v>37.64</v>
      </c>
      <c r="Q196" s="44">
        <f t="shared" si="216"/>
        <v>1070.9654599999999</v>
      </c>
      <c r="R196" s="44">
        <f t="shared" si="217"/>
        <v>1070.9666666666667</v>
      </c>
      <c r="S196" s="44">
        <f t="shared" si="218"/>
        <v>214.19333333333336</v>
      </c>
      <c r="T196" s="65">
        <f t="shared" si="219"/>
        <v>1285.1600000000001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73.599999999999994</v>
      </c>
      <c r="I197" s="44">
        <f t="shared" si="211"/>
        <v>18.399999999999999</v>
      </c>
      <c r="J197" s="44">
        <f>ROUND((5.183+1)*0.95,2)</f>
        <v>5.87</v>
      </c>
      <c r="K197" s="43">
        <f t="shared" si="212"/>
        <v>540.04</v>
      </c>
      <c r="L197" s="44">
        <f t="shared" si="213"/>
        <v>118.80879999999999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1232.8496849999999</v>
      </c>
      <c r="P197" s="45">
        <f t="shared" si="160"/>
        <v>44.91</v>
      </c>
      <c r="Q197" s="44">
        <f t="shared" si="216"/>
        <v>1277.759685</v>
      </c>
      <c r="R197" s="44">
        <f t="shared" si="217"/>
        <v>1277.7583333333332</v>
      </c>
      <c r="S197" s="44">
        <f t="shared" si="218"/>
        <v>255.55166666666665</v>
      </c>
      <c r="T197" s="65">
        <f t="shared" si="219"/>
        <v>1533.31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73.599999999999994</v>
      </c>
      <c r="I198" s="44">
        <f t="shared" si="211"/>
        <v>18.399999999999999</v>
      </c>
      <c r="J198" s="44">
        <f>ROUND((6.183+1)*0.95,2)</f>
        <v>6.82</v>
      </c>
      <c r="K198" s="43">
        <f t="shared" si="212"/>
        <v>627.44000000000005</v>
      </c>
      <c r="L198" s="44">
        <f t="shared" si="213"/>
        <v>138.0368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1432.37391</v>
      </c>
      <c r="P198" s="45">
        <f t="shared" si="160"/>
        <v>52.17</v>
      </c>
      <c r="Q198" s="44">
        <f t="shared" si="216"/>
        <v>1484.5439100000001</v>
      </c>
      <c r="R198" s="44">
        <f t="shared" si="217"/>
        <v>1484.5416666666667</v>
      </c>
      <c r="S198" s="44">
        <f t="shared" si="218"/>
        <v>296.90833333333336</v>
      </c>
      <c r="T198" s="65">
        <f t="shared" si="219"/>
        <v>1781.45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73.599999999999994</v>
      </c>
      <c r="I199" s="44">
        <f t="shared" si="211"/>
        <v>18.399999999999999</v>
      </c>
      <c r="J199" s="44">
        <f>ROUND((7.183+1)*0.95,2)</f>
        <v>7.77</v>
      </c>
      <c r="K199" s="43">
        <f t="shared" si="212"/>
        <v>714.84</v>
      </c>
      <c r="L199" s="44">
        <f t="shared" si="213"/>
        <v>157.26480000000001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1631.8981350000001</v>
      </c>
      <c r="P199" s="45">
        <f t="shared" si="160"/>
        <v>59.44</v>
      </c>
      <c r="Q199" s="44">
        <f t="shared" si="216"/>
        <v>1691.3381350000002</v>
      </c>
      <c r="R199" s="44">
        <f t="shared" si="217"/>
        <v>1691.3416666666667</v>
      </c>
      <c r="S199" s="44">
        <f t="shared" si="218"/>
        <v>338.26833333333332</v>
      </c>
      <c r="T199" s="65">
        <f t="shared" si="219"/>
        <v>2029.61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73.599999999999994</v>
      </c>
      <c r="I201" s="44">
        <f t="shared" ref="I201:I210" si="221">ROUND(H201*$I$10,2)</f>
        <v>18.399999999999999</v>
      </c>
      <c r="J201" s="44">
        <f>ROUND(0.167*0.95,2)</f>
        <v>0.16</v>
      </c>
      <c r="K201" s="43">
        <f t="shared" ref="K201:K210" si="222">ROUND((H201+I201)*J201,2)</f>
        <v>14.72</v>
      </c>
      <c r="L201" s="44">
        <f t="shared" ref="L201:L210" si="223">(K201*$L$10)</f>
        <v>3.2383999999999999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33.604079999999996</v>
      </c>
      <c r="P201" s="45">
        <f t="shared" si="160"/>
        <v>1.22</v>
      </c>
      <c r="Q201" s="44">
        <f t="shared" ref="Q201:Q210" si="226">SUM(O201+P201)</f>
        <v>34.824079999999995</v>
      </c>
      <c r="R201" s="44">
        <f t="shared" ref="R201:R210" si="227">+T201-S201</f>
        <v>34.825000000000003</v>
      </c>
      <c r="S201" s="44">
        <f t="shared" ref="S201:S210" si="228">+T201/6</f>
        <v>6.9649999999999999</v>
      </c>
      <c r="T201" s="65">
        <f t="shared" ref="T201:T210" si="229">ROUND(Q201*$T$10,2)</f>
        <v>41.79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73.599999999999994</v>
      </c>
      <c r="I202" s="44">
        <f t="shared" si="221"/>
        <v>18.399999999999999</v>
      </c>
      <c r="J202" s="44">
        <f>ROUND(0.3*0.95,2)</f>
        <v>0.28999999999999998</v>
      </c>
      <c r="K202" s="43">
        <f t="shared" si="222"/>
        <v>26.68</v>
      </c>
      <c r="L202" s="44">
        <f t="shared" si="223"/>
        <v>5.8696000000000002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60.907394999999994</v>
      </c>
      <c r="P202" s="45">
        <f t="shared" si="160"/>
        <v>2.2200000000000002</v>
      </c>
      <c r="Q202" s="44">
        <f t="shared" si="226"/>
        <v>63.127394999999993</v>
      </c>
      <c r="R202" s="44">
        <f t="shared" si="227"/>
        <v>63.125</v>
      </c>
      <c r="S202" s="44">
        <f t="shared" si="228"/>
        <v>12.625</v>
      </c>
      <c r="T202" s="65">
        <f t="shared" si="229"/>
        <v>75.75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73.599999999999994</v>
      </c>
      <c r="I203" s="44">
        <f t="shared" si="221"/>
        <v>18.399999999999999</v>
      </c>
      <c r="J203" s="44">
        <f>ROUND(0.513*0.95,2)</f>
        <v>0.49</v>
      </c>
      <c r="K203" s="43">
        <f t="shared" si="222"/>
        <v>45.08</v>
      </c>
      <c r="L203" s="44">
        <f t="shared" si="223"/>
        <v>9.9176000000000002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102.91249499999999</v>
      </c>
      <c r="P203" s="45">
        <f t="shared" si="160"/>
        <v>3.75</v>
      </c>
      <c r="Q203" s="44">
        <f t="shared" si="226"/>
        <v>106.66249499999999</v>
      </c>
      <c r="R203" s="44">
        <f t="shared" si="227"/>
        <v>106.65833333333333</v>
      </c>
      <c r="S203" s="44">
        <f t="shared" si="228"/>
        <v>21.331666666666667</v>
      </c>
      <c r="T203" s="65">
        <f t="shared" si="229"/>
        <v>127.99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73.599999999999994</v>
      </c>
      <c r="I204" s="44">
        <f t="shared" si="221"/>
        <v>18.399999999999999</v>
      </c>
      <c r="J204" s="44">
        <f>ROUND(0.75*0.95,2)</f>
        <v>0.71</v>
      </c>
      <c r="K204" s="43">
        <f t="shared" si="222"/>
        <v>65.319999999999993</v>
      </c>
      <c r="L204" s="44">
        <f t="shared" si="223"/>
        <v>14.370399999999998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149.11810499999999</v>
      </c>
      <c r="P204" s="45">
        <f t="shared" si="160"/>
        <v>5.43</v>
      </c>
      <c r="Q204" s="44">
        <f t="shared" si="226"/>
        <v>154.54810499999999</v>
      </c>
      <c r="R204" s="44">
        <f t="shared" si="227"/>
        <v>154.55000000000001</v>
      </c>
      <c r="S204" s="44">
        <f t="shared" si="228"/>
        <v>30.91</v>
      </c>
      <c r="T204" s="65">
        <f t="shared" si="229"/>
        <v>185.46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73.599999999999994</v>
      </c>
      <c r="I205" s="44">
        <f t="shared" si="221"/>
        <v>18.399999999999999</v>
      </c>
      <c r="J205" s="44">
        <f>ROUND(1.367*0.95,2)</f>
        <v>1.3</v>
      </c>
      <c r="K205" s="43">
        <f t="shared" si="222"/>
        <v>119.6</v>
      </c>
      <c r="L205" s="44">
        <f t="shared" si="223"/>
        <v>26.311999999999998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273.03314999999998</v>
      </c>
      <c r="P205" s="45">
        <f t="shared" si="160"/>
        <v>9.9499999999999993</v>
      </c>
      <c r="Q205" s="44">
        <f t="shared" si="226"/>
        <v>282.98314999999997</v>
      </c>
      <c r="R205" s="44">
        <f t="shared" si="227"/>
        <v>282.98333333333335</v>
      </c>
      <c r="S205" s="44">
        <f t="shared" si="228"/>
        <v>56.596666666666664</v>
      </c>
      <c r="T205" s="65">
        <f t="shared" si="229"/>
        <v>339.58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73.599999999999994</v>
      </c>
      <c r="I206" s="44">
        <f t="shared" si="221"/>
        <v>18.399999999999999</v>
      </c>
      <c r="J206" s="44">
        <f>ROUND((1.367+0.6)*0.95,2)</f>
        <v>1.87</v>
      </c>
      <c r="K206" s="43">
        <f t="shared" si="222"/>
        <v>172.04</v>
      </c>
      <c r="L206" s="44">
        <f t="shared" si="223"/>
        <v>37.848799999999997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392.74768499999999</v>
      </c>
      <c r="P206" s="45">
        <f t="shared" si="160"/>
        <v>14.31</v>
      </c>
      <c r="Q206" s="44">
        <f t="shared" si="226"/>
        <v>407.05768499999999</v>
      </c>
      <c r="R206" s="44">
        <f t="shared" si="227"/>
        <v>407.05833333333334</v>
      </c>
      <c r="S206" s="44">
        <f t="shared" si="228"/>
        <v>81.411666666666676</v>
      </c>
      <c r="T206" s="65">
        <f t="shared" si="229"/>
        <v>488.47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73.599999999999994</v>
      </c>
      <c r="I207" s="44">
        <f t="shared" si="221"/>
        <v>18.399999999999999</v>
      </c>
      <c r="J207" s="44">
        <f>ROUND((1.967+0.6)*0.95,2)</f>
        <v>2.44</v>
      </c>
      <c r="K207" s="43">
        <f t="shared" si="222"/>
        <v>224.48</v>
      </c>
      <c r="L207" s="44">
        <f t="shared" si="223"/>
        <v>49.385599999999997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512.46221999999989</v>
      </c>
      <c r="P207" s="45">
        <f t="shared" si="160"/>
        <v>18.670000000000002</v>
      </c>
      <c r="Q207" s="44">
        <f t="shared" si="226"/>
        <v>531.13221999999985</v>
      </c>
      <c r="R207" s="44">
        <f t="shared" si="227"/>
        <v>531.13333333333333</v>
      </c>
      <c r="S207" s="44">
        <f t="shared" si="228"/>
        <v>106.22666666666667</v>
      </c>
      <c r="T207" s="65">
        <f t="shared" si="229"/>
        <v>637.36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73.599999999999994</v>
      </c>
      <c r="I208" s="44">
        <f t="shared" si="221"/>
        <v>18.399999999999999</v>
      </c>
      <c r="J208" s="44">
        <f>ROUND((2.567+0.6)*0.95,2)</f>
        <v>3.01</v>
      </c>
      <c r="K208" s="43">
        <f t="shared" si="222"/>
        <v>276.92</v>
      </c>
      <c r="L208" s="44">
        <f t="shared" si="223"/>
        <v>60.922400000000003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632.17675499999996</v>
      </c>
      <c r="P208" s="45">
        <f t="shared" si="160"/>
        <v>23.03</v>
      </c>
      <c r="Q208" s="44">
        <f t="shared" si="226"/>
        <v>655.20675499999993</v>
      </c>
      <c r="R208" s="44">
        <f t="shared" si="227"/>
        <v>655.20833333333337</v>
      </c>
      <c r="S208" s="44">
        <f t="shared" si="228"/>
        <v>131.04166666666666</v>
      </c>
      <c r="T208" s="65">
        <f t="shared" si="229"/>
        <v>786.25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73.599999999999994</v>
      </c>
      <c r="I209" s="44">
        <f t="shared" si="221"/>
        <v>18.399999999999999</v>
      </c>
      <c r="J209" s="44">
        <f>ROUND((3.167+0.6)*0.95,2)</f>
        <v>3.58</v>
      </c>
      <c r="K209" s="43">
        <f t="shared" si="222"/>
        <v>329.36</v>
      </c>
      <c r="L209" s="44">
        <f t="shared" si="223"/>
        <v>72.45920000000001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751.89129000000003</v>
      </c>
      <c r="P209" s="45">
        <f t="shared" si="160"/>
        <v>27.39</v>
      </c>
      <c r="Q209" s="44">
        <f t="shared" si="226"/>
        <v>779.28129000000001</v>
      </c>
      <c r="R209" s="44">
        <f t="shared" si="227"/>
        <v>779.2833333333333</v>
      </c>
      <c r="S209" s="44">
        <f t="shared" si="228"/>
        <v>155.85666666666665</v>
      </c>
      <c r="T209" s="65">
        <f t="shared" si="229"/>
        <v>935.14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73.599999999999994</v>
      </c>
      <c r="I210" s="44">
        <f t="shared" si="221"/>
        <v>18.399999999999999</v>
      </c>
      <c r="J210" s="44">
        <f>ROUND((3.767+0.6)*0.95,2)</f>
        <v>4.1500000000000004</v>
      </c>
      <c r="K210" s="43">
        <f t="shared" si="222"/>
        <v>381.8</v>
      </c>
      <c r="L210" s="44">
        <f t="shared" si="223"/>
        <v>83.996000000000009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871.6058250000001</v>
      </c>
      <c r="P210" s="45">
        <f t="shared" si="160"/>
        <v>31.75</v>
      </c>
      <c r="Q210" s="44">
        <f t="shared" si="226"/>
        <v>903.3558250000001</v>
      </c>
      <c r="R210" s="44">
        <f t="shared" si="227"/>
        <v>903.35833333333335</v>
      </c>
      <c r="S210" s="44">
        <f t="shared" si="228"/>
        <v>180.67166666666665</v>
      </c>
      <c r="T210" s="65">
        <f t="shared" si="229"/>
        <v>1084.03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73.599999999999994</v>
      </c>
      <c r="I212" s="44">
        <f t="shared" ref="I212:I240" si="231">ROUND(H212*$I$10,2)</f>
        <v>18.399999999999999</v>
      </c>
      <c r="J212" s="44">
        <f>ROUND(0.275*0.95,2)</f>
        <v>0.26</v>
      </c>
      <c r="K212" s="43">
        <f t="shared" ref="K212:K240" si="232">ROUND((H212+I212)*J212,2)</f>
        <v>23.92</v>
      </c>
      <c r="L212" s="44">
        <f t="shared" ref="L212:L244" si="233">(K212*$L$10)</f>
        <v>5.2624000000000004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54.606630000000003</v>
      </c>
      <c r="P212" s="45">
        <f t="shared" si="160"/>
        <v>1.99</v>
      </c>
      <c r="Q212" s="44">
        <f t="shared" ref="Q212:Q240" si="236">SUM(O212+P212)</f>
        <v>56.596630000000005</v>
      </c>
      <c r="R212" s="44">
        <f t="shared" ref="R212:R240" si="237">+T212-S212</f>
        <v>56.6</v>
      </c>
      <c r="S212" s="44">
        <f t="shared" ref="S212:S240" si="238">+T212/6</f>
        <v>11.32</v>
      </c>
      <c r="T212" s="65">
        <f t="shared" ref="T212:T271" si="239">ROUND(Q212*$T$10,2)</f>
        <v>67.92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73.599999999999994</v>
      </c>
      <c r="I213" s="44">
        <f t="shared" si="231"/>
        <v>18.399999999999999</v>
      </c>
      <c r="J213" s="44">
        <f>ROUND(0.441*0.95,2)</f>
        <v>0.42</v>
      </c>
      <c r="K213" s="43">
        <f t="shared" si="232"/>
        <v>38.64</v>
      </c>
      <c r="L213" s="44">
        <f t="shared" si="233"/>
        <v>8.5007999999999999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88.210709999999992</v>
      </c>
      <c r="P213" s="45">
        <f t="shared" si="160"/>
        <v>3.21</v>
      </c>
      <c r="Q213" s="44">
        <f t="shared" si="236"/>
        <v>91.420709999999985</v>
      </c>
      <c r="R213" s="44">
        <f t="shared" si="237"/>
        <v>91.416666666666671</v>
      </c>
      <c r="S213" s="44">
        <f t="shared" si="238"/>
        <v>18.283333333333335</v>
      </c>
      <c r="T213" s="65">
        <f t="shared" si="239"/>
        <v>109.7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73.599999999999994</v>
      </c>
      <c r="I214" s="44">
        <f t="shared" si="231"/>
        <v>18.399999999999999</v>
      </c>
      <c r="J214" s="44">
        <f>ROUND(0.708*0.95,2)</f>
        <v>0.67</v>
      </c>
      <c r="K214" s="43">
        <f t="shared" si="232"/>
        <v>61.64</v>
      </c>
      <c r="L214" s="44">
        <f t="shared" si="233"/>
        <v>13.5608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140.717085</v>
      </c>
      <c r="P214" s="45">
        <f t="shared" si="160"/>
        <v>5.13</v>
      </c>
      <c r="Q214" s="44">
        <f t="shared" si="236"/>
        <v>145.84708499999999</v>
      </c>
      <c r="R214" s="44">
        <f t="shared" si="237"/>
        <v>145.85000000000002</v>
      </c>
      <c r="S214" s="44">
        <f t="shared" si="238"/>
        <v>29.17</v>
      </c>
      <c r="T214" s="65">
        <f t="shared" si="239"/>
        <v>175.02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73.599999999999994</v>
      </c>
      <c r="I215" s="44">
        <f t="shared" si="231"/>
        <v>18.399999999999999</v>
      </c>
      <c r="J215" s="44">
        <f>ROUND(1.358*0.95,2)</f>
        <v>1.29</v>
      </c>
      <c r="K215" s="43">
        <f t="shared" si="232"/>
        <v>118.68</v>
      </c>
      <c r="L215" s="44">
        <f t="shared" si="233"/>
        <v>26.1096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270.93289500000003</v>
      </c>
      <c r="P215" s="45">
        <f t="shared" si="160"/>
        <v>9.8699999999999992</v>
      </c>
      <c r="Q215" s="44">
        <f t="shared" si="236"/>
        <v>280.80289500000003</v>
      </c>
      <c r="R215" s="44">
        <f t="shared" si="237"/>
        <v>280.79999999999995</v>
      </c>
      <c r="S215" s="44">
        <f t="shared" si="238"/>
        <v>56.16</v>
      </c>
      <c r="T215" s="65">
        <f t="shared" si="239"/>
        <v>336.96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73.599999999999994</v>
      </c>
      <c r="I216" s="44">
        <f t="shared" si="231"/>
        <v>18.399999999999999</v>
      </c>
      <c r="J216" s="44">
        <f>ROUND(2.608*0.95,2)</f>
        <v>2.48</v>
      </c>
      <c r="K216" s="43">
        <f t="shared" si="232"/>
        <v>228.16</v>
      </c>
      <c r="L216" s="44">
        <f t="shared" si="233"/>
        <v>50.1952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520.86323999999991</v>
      </c>
      <c r="P216" s="45">
        <f t="shared" si="160"/>
        <v>18.97</v>
      </c>
      <c r="Q216" s="44">
        <f t="shared" si="236"/>
        <v>539.83323999999993</v>
      </c>
      <c r="R216" s="44">
        <f t="shared" si="237"/>
        <v>539.83333333333326</v>
      </c>
      <c r="S216" s="44">
        <f t="shared" si="238"/>
        <v>107.96666666666665</v>
      </c>
      <c r="T216" s="65">
        <f t="shared" si="239"/>
        <v>647.79999999999995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73.599999999999994</v>
      </c>
      <c r="I217" s="44">
        <f t="shared" si="231"/>
        <v>18.399999999999999</v>
      </c>
      <c r="J217" s="44">
        <f>ROUND((2.608+0.9)*0.95,2)</f>
        <v>3.33</v>
      </c>
      <c r="K217" s="43">
        <f t="shared" si="232"/>
        <v>306.36</v>
      </c>
      <c r="L217" s="44">
        <f t="shared" si="233"/>
        <v>67.399200000000008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699.38491500000009</v>
      </c>
      <c r="P217" s="45">
        <f t="shared" si="160"/>
        <v>25.47</v>
      </c>
      <c r="Q217" s="44">
        <f t="shared" si="236"/>
        <v>724.85491500000012</v>
      </c>
      <c r="R217" s="44">
        <f t="shared" si="237"/>
        <v>724.85833333333335</v>
      </c>
      <c r="S217" s="44">
        <f t="shared" si="238"/>
        <v>144.97166666666666</v>
      </c>
      <c r="T217" s="65">
        <f t="shared" si="239"/>
        <v>869.83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73.599999999999994</v>
      </c>
      <c r="I218" s="44">
        <f t="shared" si="231"/>
        <v>18.399999999999999</v>
      </c>
      <c r="J218" s="44">
        <f>ROUND((3.508+0.9)*0.95,2)</f>
        <v>4.1900000000000004</v>
      </c>
      <c r="K218" s="43">
        <f t="shared" si="232"/>
        <v>385.48</v>
      </c>
      <c r="L218" s="44">
        <f t="shared" si="233"/>
        <v>84.805599999999998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880.006845</v>
      </c>
      <c r="P218" s="45">
        <f t="shared" si="160"/>
        <v>32.049999999999997</v>
      </c>
      <c r="Q218" s="44">
        <f t="shared" si="236"/>
        <v>912.05684499999995</v>
      </c>
      <c r="R218" s="44">
        <f t="shared" si="237"/>
        <v>912.05833333333339</v>
      </c>
      <c r="S218" s="44">
        <f t="shared" si="238"/>
        <v>182.41166666666666</v>
      </c>
      <c r="T218" s="65">
        <f t="shared" si="239"/>
        <v>1094.47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73.599999999999994</v>
      </c>
      <c r="I219" s="44">
        <f t="shared" si="231"/>
        <v>18.399999999999999</v>
      </c>
      <c r="J219" s="44">
        <f>ROUND((4.408+0.9)*0.95,2)</f>
        <v>5.04</v>
      </c>
      <c r="K219" s="43">
        <f t="shared" si="232"/>
        <v>463.68</v>
      </c>
      <c r="L219" s="44">
        <f t="shared" si="233"/>
        <v>102.00960000000001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1058.5285200000001</v>
      </c>
      <c r="P219" s="45">
        <f t="shared" si="160"/>
        <v>38.56</v>
      </c>
      <c r="Q219" s="44">
        <f t="shared" si="236"/>
        <v>1097.08852</v>
      </c>
      <c r="R219" s="44">
        <f t="shared" si="237"/>
        <v>1097.0916666666667</v>
      </c>
      <c r="S219" s="44">
        <f t="shared" si="238"/>
        <v>219.41833333333332</v>
      </c>
      <c r="T219" s="65">
        <f t="shared" si="239"/>
        <v>1316.51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73.599999999999994</v>
      </c>
      <c r="I220" s="44">
        <f t="shared" si="231"/>
        <v>18.399999999999999</v>
      </c>
      <c r="J220" s="44">
        <f>ROUND((5.308+0.9)*0.95,2)</f>
        <v>5.9</v>
      </c>
      <c r="K220" s="43">
        <f t="shared" si="232"/>
        <v>542.79999999999995</v>
      </c>
      <c r="L220" s="44">
        <f t="shared" si="233"/>
        <v>119.416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1239.1504500000001</v>
      </c>
      <c r="P220" s="45">
        <f t="shared" si="160"/>
        <v>45.14</v>
      </c>
      <c r="Q220" s="44">
        <f t="shared" si="236"/>
        <v>1284.2904500000002</v>
      </c>
      <c r="R220" s="44">
        <f t="shared" si="237"/>
        <v>1284.2916666666667</v>
      </c>
      <c r="S220" s="44">
        <f t="shared" si="238"/>
        <v>256.85833333333335</v>
      </c>
      <c r="T220" s="65">
        <f t="shared" si="239"/>
        <v>1541.15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73.599999999999994</v>
      </c>
      <c r="I221" s="44">
        <f t="shared" si="231"/>
        <v>18.399999999999999</v>
      </c>
      <c r="J221" s="44">
        <f>ROUND((6.208+0.9)*0.95,2)</f>
        <v>6.75</v>
      </c>
      <c r="K221" s="43">
        <f t="shared" si="232"/>
        <v>621</v>
      </c>
      <c r="L221" s="44">
        <f t="shared" si="233"/>
        <v>136.62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1417.6721249999998</v>
      </c>
      <c r="P221" s="45">
        <f t="shared" si="160"/>
        <v>51.64</v>
      </c>
      <c r="Q221" s="44">
        <f t="shared" si="236"/>
        <v>1469.3121249999999</v>
      </c>
      <c r="R221" s="44">
        <f t="shared" si="237"/>
        <v>1469.3083333333334</v>
      </c>
      <c r="S221" s="44">
        <f t="shared" si="238"/>
        <v>293.86166666666668</v>
      </c>
      <c r="T221" s="65">
        <f t="shared" si="239"/>
        <v>1763.17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73.599999999999994</v>
      </c>
      <c r="I222" s="44">
        <f t="shared" si="231"/>
        <v>18.399999999999999</v>
      </c>
      <c r="J222" s="44">
        <f>ROUND(0.467*0.95,2)</f>
        <v>0.44</v>
      </c>
      <c r="K222" s="43">
        <f t="shared" si="232"/>
        <v>40.479999999999997</v>
      </c>
      <c r="L222" s="44">
        <f t="shared" si="233"/>
        <v>8.9055999999999997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92.41122</v>
      </c>
      <c r="P222" s="45">
        <f t="shared" si="160"/>
        <v>3.37</v>
      </c>
      <c r="Q222" s="44">
        <f t="shared" si="236"/>
        <v>95.781220000000005</v>
      </c>
      <c r="R222" s="44">
        <f t="shared" si="237"/>
        <v>95.783333333333331</v>
      </c>
      <c r="S222" s="44">
        <f t="shared" si="238"/>
        <v>19.156666666666666</v>
      </c>
      <c r="T222" s="65">
        <f t="shared" si="239"/>
        <v>114.94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70.150000000000006</v>
      </c>
      <c r="I223" s="44">
        <f t="shared" si="231"/>
        <v>17.54</v>
      </c>
      <c r="J223" s="44">
        <f>ROUND(1.065*0.95,2)</f>
        <v>1.01</v>
      </c>
      <c r="K223" s="43">
        <f t="shared" si="232"/>
        <v>88.57</v>
      </c>
      <c r="L223" s="44">
        <f t="shared" si="233"/>
        <v>19.485399999999998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206.81875499999998</v>
      </c>
      <c r="P223" s="45">
        <f t="shared" si="160"/>
        <v>7.73</v>
      </c>
      <c r="Q223" s="44">
        <f t="shared" si="236"/>
        <v>214.54875499999997</v>
      </c>
      <c r="R223" s="44">
        <f t="shared" si="237"/>
        <v>214.54999999999998</v>
      </c>
      <c r="S223" s="44">
        <f t="shared" si="238"/>
        <v>42.91</v>
      </c>
      <c r="T223" s="65">
        <f t="shared" si="239"/>
        <v>257.45999999999998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70.150000000000006</v>
      </c>
      <c r="I224" s="44">
        <f t="shared" si="231"/>
        <v>17.54</v>
      </c>
      <c r="J224" s="44">
        <f>ROUND(0.83*0.95,2)</f>
        <v>0.79</v>
      </c>
      <c r="K224" s="43">
        <f t="shared" si="232"/>
        <v>69.28</v>
      </c>
      <c r="L224" s="44">
        <f t="shared" si="233"/>
        <v>15.2416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161.77214500000002</v>
      </c>
      <c r="P224" s="45">
        <f t="shared" si="160"/>
        <v>6.04</v>
      </c>
      <c r="Q224" s="44">
        <f t="shared" si="236"/>
        <v>167.81214500000002</v>
      </c>
      <c r="R224" s="44">
        <f t="shared" si="237"/>
        <v>167.80833333333334</v>
      </c>
      <c r="S224" s="44">
        <f t="shared" si="238"/>
        <v>33.561666666666667</v>
      </c>
      <c r="T224" s="65">
        <f t="shared" si="239"/>
        <v>201.37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71.3</v>
      </c>
      <c r="I225" s="44">
        <f t="shared" si="231"/>
        <v>17.829999999999998</v>
      </c>
      <c r="J225" s="44">
        <f>ROUND((0.83+0.415)*0.95,2)</f>
        <v>1.18</v>
      </c>
      <c r="K225" s="43">
        <f t="shared" si="232"/>
        <v>105.17</v>
      </c>
      <c r="L225" s="44">
        <f t="shared" si="233"/>
        <v>23.1374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243.69429</v>
      </c>
      <c r="P225" s="45">
        <f t="shared" ref="P225:P271" si="240">ROUND(J225*$P$10,2)</f>
        <v>9.0299999999999994</v>
      </c>
      <c r="Q225" s="44">
        <f t="shared" si="236"/>
        <v>252.72429</v>
      </c>
      <c r="R225" s="44">
        <f t="shared" si="237"/>
        <v>252.72499999999999</v>
      </c>
      <c r="S225" s="44">
        <f t="shared" si="238"/>
        <v>50.544999999999995</v>
      </c>
      <c r="T225" s="65">
        <f t="shared" si="239"/>
        <v>303.27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70.150000000000006</v>
      </c>
      <c r="I226" s="44">
        <f t="shared" si="231"/>
        <v>17.54</v>
      </c>
      <c r="J226" s="44">
        <f>ROUND(0.523*0.95,2)</f>
        <v>0.5</v>
      </c>
      <c r="K226" s="43">
        <f t="shared" si="232"/>
        <v>43.85</v>
      </c>
      <c r="L226" s="44">
        <f t="shared" si="233"/>
        <v>9.6470000000000002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102.38974999999999</v>
      </c>
      <c r="P226" s="45">
        <f t="shared" si="240"/>
        <v>3.83</v>
      </c>
      <c r="Q226" s="44">
        <f t="shared" si="236"/>
        <v>106.21974999999999</v>
      </c>
      <c r="R226" s="44">
        <f t="shared" si="237"/>
        <v>106.21666666666667</v>
      </c>
      <c r="S226" s="44">
        <f t="shared" si="238"/>
        <v>21.243333333333332</v>
      </c>
      <c r="T226" s="65">
        <f t="shared" si="239"/>
        <v>127.46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70.150000000000006</v>
      </c>
      <c r="I227" s="44">
        <f t="shared" si="231"/>
        <v>17.54</v>
      </c>
      <c r="J227" s="44">
        <f>ROUND((0.523+1.138)*0.95,2)</f>
        <v>1.58</v>
      </c>
      <c r="K227" s="43">
        <f t="shared" si="232"/>
        <v>138.55000000000001</v>
      </c>
      <c r="L227" s="44">
        <f t="shared" si="233"/>
        <v>30.481000000000002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323.53209000000004</v>
      </c>
      <c r="P227" s="45">
        <f t="shared" si="240"/>
        <v>12.09</v>
      </c>
      <c r="Q227" s="44">
        <f t="shared" si="236"/>
        <v>335.62209000000001</v>
      </c>
      <c r="R227" s="44">
        <f t="shared" si="237"/>
        <v>335.625</v>
      </c>
      <c r="S227" s="44">
        <f t="shared" si="238"/>
        <v>67.125</v>
      </c>
      <c r="T227" s="65">
        <f t="shared" si="239"/>
        <v>402.75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70.150000000000006</v>
      </c>
      <c r="I228" s="44">
        <f t="shared" si="231"/>
        <v>17.54</v>
      </c>
      <c r="J228" s="44">
        <f>ROUND(0.668*0.95,2)</f>
        <v>0.63</v>
      </c>
      <c r="K228" s="43">
        <f t="shared" si="232"/>
        <v>55.24</v>
      </c>
      <c r="L228" s="44">
        <f t="shared" si="233"/>
        <v>12.152800000000001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128.99766500000001</v>
      </c>
      <c r="P228" s="45">
        <f t="shared" si="240"/>
        <v>4.82</v>
      </c>
      <c r="Q228" s="44">
        <f t="shared" si="236"/>
        <v>133.81766500000001</v>
      </c>
      <c r="R228" s="44">
        <f t="shared" si="237"/>
        <v>133.81666666666666</v>
      </c>
      <c r="S228" s="44">
        <f t="shared" si="238"/>
        <v>26.763333333333335</v>
      </c>
      <c r="T228" s="65">
        <f t="shared" si="239"/>
        <v>160.58000000000001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70.150000000000006</v>
      </c>
      <c r="I229" s="44">
        <f t="shared" si="231"/>
        <v>17.54</v>
      </c>
      <c r="J229" s="44">
        <f>ROUND(1.18*0.95,2)</f>
        <v>1.1200000000000001</v>
      </c>
      <c r="K229" s="43">
        <f t="shared" si="232"/>
        <v>98.21</v>
      </c>
      <c r="L229" s="44">
        <f t="shared" si="233"/>
        <v>21.606199999999998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229.33595999999997</v>
      </c>
      <c r="P229" s="45">
        <f t="shared" si="240"/>
        <v>8.57</v>
      </c>
      <c r="Q229" s="44">
        <f t="shared" si="236"/>
        <v>237.90595999999996</v>
      </c>
      <c r="R229" s="44">
        <f t="shared" si="237"/>
        <v>237.90833333333333</v>
      </c>
      <c r="S229" s="44">
        <f t="shared" si="238"/>
        <v>47.581666666666671</v>
      </c>
      <c r="T229" s="65">
        <f t="shared" si="239"/>
        <v>285.49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70.150000000000006</v>
      </c>
      <c r="I230" s="44">
        <f t="shared" si="231"/>
        <v>17.54</v>
      </c>
      <c r="J230" s="44">
        <f>ROUND(0.333*0.95,2)</f>
        <v>0.32</v>
      </c>
      <c r="K230" s="43">
        <f t="shared" si="232"/>
        <v>28.06</v>
      </c>
      <c r="L230" s="44">
        <f t="shared" si="233"/>
        <v>6.1731999999999996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65.524559999999994</v>
      </c>
      <c r="P230" s="45">
        <f t="shared" si="240"/>
        <v>2.4500000000000002</v>
      </c>
      <c r="Q230" s="44">
        <f t="shared" si="236"/>
        <v>67.974559999999997</v>
      </c>
      <c r="R230" s="44">
        <f t="shared" si="237"/>
        <v>67.974999999999994</v>
      </c>
      <c r="S230" s="44">
        <f t="shared" si="238"/>
        <v>13.594999999999999</v>
      </c>
      <c r="T230" s="65">
        <f t="shared" si="239"/>
        <v>81.569999999999993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70.150000000000006</v>
      </c>
      <c r="I231" s="44">
        <f t="shared" si="231"/>
        <v>17.54</v>
      </c>
      <c r="J231" s="44">
        <f>ROUND(2.18*0.95,2)</f>
        <v>2.0699999999999998</v>
      </c>
      <c r="K231" s="43">
        <f t="shared" si="232"/>
        <v>181.52</v>
      </c>
      <c r="L231" s="44">
        <f t="shared" si="233"/>
        <v>39.934400000000004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423.870385</v>
      </c>
      <c r="P231" s="45">
        <f t="shared" si="240"/>
        <v>15.84</v>
      </c>
      <c r="Q231" s="44">
        <f t="shared" si="236"/>
        <v>439.71038499999997</v>
      </c>
      <c r="R231" s="44">
        <f t="shared" si="237"/>
        <v>439.70833333333331</v>
      </c>
      <c r="S231" s="44">
        <f t="shared" si="238"/>
        <v>87.941666666666663</v>
      </c>
      <c r="T231" s="65">
        <f t="shared" si="239"/>
        <v>527.65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70.150000000000006</v>
      </c>
      <c r="I232" s="44">
        <f t="shared" si="231"/>
        <v>17.54</v>
      </c>
      <c r="J232" s="44">
        <f>ROUND(0.833*0.95,2)</f>
        <v>0.79</v>
      </c>
      <c r="K232" s="43">
        <f t="shared" si="232"/>
        <v>69.28</v>
      </c>
      <c r="L232" s="44">
        <f t="shared" si="233"/>
        <v>15.2416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161.77214500000002</v>
      </c>
      <c r="P232" s="45">
        <f t="shared" si="240"/>
        <v>6.04</v>
      </c>
      <c r="Q232" s="44">
        <f t="shared" si="236"/>
        <v>167.81214500000002</v>
      </c>
      <c r="R232" s="44">
        <f t="shared" si="237"/>
        <v>167.80833333333334</v>
      </c>
      <c r="S232" s="44">
        <f t="shared" si="238"/>
        <v>33.561666666666667</v>
      </c>
      <c r="T232" s="65">
        <f t="shared" si="239"/>
        <v>201.37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70.150000000000006</v>
      </c>
      <c r="I233" s="44">
        <f t="shared" si="231"/>
        <v>17.54</v>
      </c>
      <c r="J233" s="44">
        <f>ROUND(0.13*0.95,2)</f>
        <v>0.12</v>
      </c>
      <c r="K233" s="43">
        <f t="shared" si="232"/>
        <v>10.52</v>
      </c>
      <c r="L233" s="44">
        <f t="shared" si="233"/>
        <v>2.3144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24.568659999999998</v>
      </c>
      <c r="P233" s="45">
        <f t="shared" si="240"/>
        <v>0.92</v>
      </c>
      <c r="Q233" s="44">
        <f t="shared" si="236"/>
        <v>25.488659999999999</v>
      </c>
      <c r="R233" s="44">
        <f t="shared" si="237"/>
        <v>25.491666666666667</v>
      </c>
      <c r="S233" s="44">
        <f t="shared" si="238"/>
        <v>5.0983333333333336</v>
      </c>
      <c r="T233" s="65">
        <f t="shared" si="239"/>
        <v>30.59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70.150000000000006</v>
      </c>
      <c r="I234" s="44">
        <f t="shared" si="231"/>
        <v>17.54</v>
      </c>
      <c r="J234" s="44">
        <f>ROUND(0.05*0.95,2)</f>
        <v>0.05</v>
      </c>
      <c r="K234" s="43">
        <f t="shared" si="232"/>
        <v>4.38</v>
      </c>
      <c r="L234" s="44">
        <f t="shared" si="233"/>
        <v>0.96360000000000001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10.232875</v>
      </c>
      <c r="P234" s="45">
        <f t="shared" si="240"/>
        <v>0.38</v>
      </c>
      <c r="Q234" s="44">
        <f t="shared" si="236"/>
        <v>10.612875000000001</v>
      </c>
      <c r="R234" s="44">
        <f t="shared" si="237"/>
        <v>10.616666666666667</v>
      </c>
      <c r="S234" s="44">
        <f t="shared" si="238"/>
        <v>2.1233333333333335</v>
      </c>
      <c r="T234" s="65">
        <f t="shared" si="239"/>
        <v>12.74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66.7</v>
      </c>
      <c r="I235" s="44">
        <f t="shared" si="231"/>
        <v>16.68</v>
      </c>
      <c r="J235" s="44">
        <f>ROUND(0.45*0.95,2)</f>
        <v>0.43</v>
      </c>
      <c r="K235" s="43">
        <f t="shared" si="232"/>
        <v>35.85</v>
      </c>
      <c r="L235" s="44">
        <f t="shared" si="233"/>
        <v>7.8870000000000005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85.784765000000007</v>
      </c>
      <c r="P235" s="45">
        <f t="shared" si="240"/>
        <v>3.29</v>
      </c>
      <c r="Q235" s="44">
        <f t="shared" si="236"/>
        <v>89.074765000000014</v>
      </c>
      <c r="R235" s="44">
        <f t="shared" si="237"/>
        <v>89.075000000000003</v>
      </c>
      <c r="S235" s="44">
        <f t="shared" si="238"/>
        <v>17.815000000000001</v>
      </c>
      <c r="T235" s="65">
        <f t="shared" si="239"/>
        <v>106.89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66.7</v>
      </c>
      <c r="I236" s="44">
        <f t="shared" si="231"/>
        <v>16.68</v>
      </c>
      <c r="J236" s="44">
        <f>ROUND(0.54*0.95,2)</f>
        <v>0.51</v>
      </c>
      <c r="K236" s="43">
        <f t="shared" si="232"/>
        <v>42.52</v>
      </c>
      <c r="L236" s="44">
        <f t="shared" si="233"/>
        <v>9.3544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101.74500500000001</v>
      </c>
      <c r="P236" s="45">
        <f t="shared" si="240"/>
        <v>3.9</v>
      </c>
      <c r="Q236" s="44">
        <f t="shared" si="236"/>
        <v>105.64500500000001</v>
      </c>
      <c r="R236" s="44">
        <f t="shared" si="237"/>
        <v>105.64166666666667</v>
      </c>
      <c r="S236" s="44">
        <f t="shared" si="238"/>
        <v>21.128333333333334</v>
      </c>
      <c r="T236" s="65">
        <f t="shared" si="239"/>
        <v>126.77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70.150000000000006</v>
      </c>
      <c r="I237" s="44">
        <f t="shared" si="231"/>
        <v>17.54</v>
      </c>
      <c r="J237" s="44">
        <f>ROUND(0.26*0.95,2)</f>
        <v>0.25</v>
      </c>
      <c r="K237" s="43">
        <f t="shared" si="232"/>
        <v>21.92</v>
      </c>
      <c r="L237" s="44">
        <f t="shared" si="233"/>
        <v>4.8224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51.188775</v>
      </c>
      <c r="P237" s="45">
        <f t="shared" si="240"/>
        <v>1.91</v>
      </c>
      <c r="Q237" s="44">
        <f t="shared" si="236"/>
        <v>53.098774999999996</v>
      </c>
      <c r="R237" s="44">
        <f t="shared" si="237"/>
        <v>53.1</v>
      </c>
      <c r="S237" s="44">
        <f t="shared" si="238"/>
        <v>10.62</v>
      </c>
      <c r="T237" s="65">
        <f t="shared" si="239"/>
        <v>63.72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70.150000000000006</v>
      </c>
      <c r="I238" s="44">
        <f t="shared" si="231"/>
        <v>17.54</v>
      </c>
      <c r="J238" s="44">
        <f>ROUND(0.16*0.95,2)</f>
        <v>0.15</v>
      </c>
      <c r="K238" s="43">
        <f t="shared" si="232"/>
        <v>13.15</v>
      </c>
      <c r="L238" s="44">
        <f t="shared" si="233"/>
        <v>2.8930000000000002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30.710825</v>
      </c>
      <c r="P238" s="45">
        <f t="shared" si="240"/>
        <v>1.1499999999999999</v>
      </c>
      <c r="Q238" s="44">
        <f t="shared" si="236"/>
        <v>31.860824999999998</v>
      </c>
      <c r="R238" s="44">
        <f t="shared" si="237"/>
        <v>31.858333333333331</v>
      </c>
      <c r="S238" s="44">
        <f t="shared" si="238"/>
        <v>6.3716666666666661</v>
      </c>
      <c r="T238" s="65">
        <f t="shared" si="239"/>
        <v>38.229999999999997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70.150000000000006</v>
      </c>
      <c r="I239" s="44">
        <f t="shared" si="231"/>
        <v>17.54</v>
      </c>
      <c r="J239" s="44">
        <f>ROUND(0.13*0.95,2)</f>
        <v>0.12</v>
      </c>
      <c r="K239" s="43">
        <f t="shared" si="232"/>
        <v>10.52</v>
      </c>
      <c r="L239" s="44">
        <f t="shared" si="233"/>
        <v>2.3144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24.568659999999998</v>
      </c>
      <c r="P239" s="45">
        <f t="shared" si="240"/>
        <v>0.92</v>
      </c>
      <c r="Q239" s="44">
        <f t="shared" si="236"/>
        <v>25.488659999999999</v>
      </c>
      <c r="R239" s="44">
        <f t="shared" si="237"/>
        <v>25.491666666666667</v>
      </c>
      <c r="S239" s="44">
        <f t="shared" si="238"/>
        <v>5.0983333333333336</v>
      </c>
      <c r="T239" s="65">
        <f t="shared" si="239"/>
        <v>30.59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70.150000000000006</v>
      </c>
      <c r="I240" s="44">
        <f t="shared" si="231"/>
        <v>17.54</v>
      </c>
      <c r="J240" s="44">
        <f>ROUND(0.17*0.95,2)</f>
        <v>0.16</v>
      </c>
      <c r="K240" s="43">
        <f t="shared" si="232"/>
        <v>14.03</v>
      </c>
      <c r="L240" s="44">
        <f t="shared" si="233"/>
        <v>3.0865999999999998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32.762279999999997</v>
      </c>
      <c r="P240" s="45">
        <f t="shared" si="240"/>
        <v>1.22</v>
      </c>
      <c r="Q240" s="44">
        <f t="shared" si="236"/>
        <v>33.982279999999996</v>
      </c>
      <c r="R240" s="44">
        <f t="shared" si="237"/>
        <v>33.983333333333334</v>
      </c>
      <c r="S240" s="44">
        <f t="shared" si="238"/>
        <v>6.7966666666666669</v>
      </c>
      <c r="T240" s="65">
        <f t="shared" si="239"/>
        <v>40.78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70.150000000000006</v>
      </c>
      <c r="I242" s="44">
        <f>ROUND(H242*$I$10,2)</f>
        <v>17.54</v>
      </c>
      <c r="J242" s="44">
        <f>ROUND(0.31*0.95,2)</f>
        <v>0.28999999999999998</v>
      </c>
      <c r="K242" s="43">
        <f>ROUND((H242+I242)*J242,2)</f>
        <v>25.43</v>
      </c>
      <c r="L242" s="44">
        <f t="shared" si="233"/>
        <v>5.5945999999999998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59.382395000000002</v>
      </c>
      <c r="P242" s="45">
        <f t="shared" si="240"/>
        <v>2.2200000000000002</v>
      </c>
      <c r="Q242" s="44">
        <f>SUM(O242+P242)</f>
        <v>61.602395000000001</v>
      </c>
      <c r="R242" s="44">
        <f t="shared" ref="R242:R244" si="247">+T242-S242</f>
        <v>61.6</v>
      </c>
      <c r="S242" s="44">
        <f t="shared" ref="S242:S244" si="248">+T242/6</f>
        <v>12.32</v>
      </c>
      <c r="T242" s="65">
        <f t="shared" si="239"/>
        <v>73.92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70.150000000000006</v>
      </c>
      <c r="I243" s="44">
        <f>ROUND(H243*$I$10,2)</f>
        <v>17.54</v>
      </c>
      <c r="J243" s="44">
        <f>ROUND(0.25*0.95,2)</f>
        <v>0.24</v>
      </c>
      <c r="K243" s="43">
        <f>ROUND((H243+I243)*J243,2)</f>
        <v>21.05</v>
      </c>
      <c r="L243" s="44">
        <f t="shared" si="233"/>
        <v>4.6310000000000002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49.149519999999995</v>
      </c>
      <c r="P243" s="45">
        <f t="shared" si="240"/>
        <v>1.84</v>
      </c>
      <c r="Q243" s="44">
        <f>SUM(O243+P243)</f>
        <v>50.989519999999999</v>
      </c>
      <c r="R243" s="44">
        <f t="shared" si="247"/>
        <v>50.991666666666667</v>
      </c>
      <c r="S243" s="44">
        <f t="shared" si="248"/>
        <v>10.198333333333332</v>
      </c>
      <c r="T243" s="65">
        <f t="shared" si="239"/>
        <v>61.19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70.150000000000006</v>
      </c>
      <c r="I244" s="44">
        <f>ROUND(H244*$I$10,2)</f>
        <v>17.54</v>
      </c>
      <c r="J244" s="44">
        <f>ROUND(0.07*0.95,2)</f>
        <v>7.0000000000000007E-2</v>
      </c>
      <c r="K244" s="43">
        <f>ROUND((H244+I244)*J244,2)</f>
        <v>6.14</v>
      </c>
      <c r="L244" s="44">
        <f t="shared" si="233"/>
        <v>1.3508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14.335785</v>
      </c>
      <c r="P244" s="45">
        <f t="shared" si="240"/>
        <v>0.54</v>
      </c>
      <c r="Q244" s="44">
        <f>SUM(O244+P244)</f>
        <v>14.875785</v>
      </c>
      <c r="R244" s="44">
        <f t="shared" si="247"/>
        <v>14.875000000000002</v>
      </c>
      <c r="S244" s="44">
        <f t="shared" si="248"/>
        <v>2.9750000000000001</v>
      </c>
      <c r="T244" s="65">
        <f t="shared" si="239"/>
        <v>17.850000000000001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70.150000000000006</v>
      </c>
      <c r="I246" s="44">
        <f t="shared" ref="I246:I251" si="249">ROUND(H246*$I$10,2)</f>
        <v>17.54</v>
      </c>
      <c r="J246" s="44">
        <f>ROUND(2.713*0.95,2)</f>
        <v>2.58</v>
      </c>
      <c r="K246" s="43">
        <f t="shared" ref="K246:K251" si="250">ROUND((H246+I246)*J246,2)</f>
        <v>226.24</v>
      </c>
      <c r="L246" s="44">
        <f t="shared" ref="L246:L271" si="251">(K246*$L$10)</f>
        <v>49.772800000000004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528.29939000000002</v>
      </c>
      <c r="P246" s="45">
        <f t="shared" si="240"/>
        <v>19.739999999999998</v>
      </c>
      <c r="Q246" s="44">
        <f t="shared" ref="Q246:Q251" si="254">SUM(O246+P246)</f>
        <v>548.03939000000003</v>
      </c>
      <c r="R246" s="44">
        <f t="shared" ref="R246:R251" si="255">+T246-S246</f>
        <v>548.04166666666663</v>
      </c>
      <c r="S246" s="44">
        <f t="shared" ref="S246:S251" si="256">+T246/6</f>
        <v>109.60833333333333</v>
      </c>
      <c r="T246" s="65">
        <f t="shared" si="239"/>
        <v>657.65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69</v>
      </c>
      <c r="I247" s="44">
        <f t="shared" si="249"/>
        <v>17.25</v>
      </c>
      <c r="J247" s="44">
        <f>ROUND((2.713+1.357)*0.95,2)</f>
        <v>3.87</v>
      </c>
      <c r="K247" s="43">
        <f t="shared" si="250"/>
        <v>333.79</v>
      </c>
      <c r="L247" s="44">
        <f t="shared" si="251"/>
        <v>73.433800000000005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785.653685</v>
      </c>
      <c r="P247" s="45">
        <f t="shared" si="240"/>
        <v>29.61</v>
      </c>
      <c r="Q247" s="44">
        <f t="shared" si="254"/>
        <v>815.26368500000001</v>
      </c>
      <c r="R247" s="44">
        <f t="shared" si="255"/>
        <v>815.26666666666665</v>
      </c>
      <c r="S247" s="44">
        <f t="shared" si="256"/>
        <v>163.05333333333334</v>
      </c>
      <c r="T247" s="65">
        <f t="shared" si="239"/>
        <v>978.32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78.2</v>
      </c>
      <c r="I248" s="44">
        <f t="shared" si="249"/>
        <v>19.55</v>
      </c>
      <c r="J248" s="44">
        <f>ROUND(2.992*0.95,2)</f>
        <v>2.84</v>
      </c>
      <c r="K248" s="43">
        <f t="shared" si="250"/>
        <v>277.61</v>
      </c>
      <c r="L248" s="44">
        <f t="shared" si="251"/>
        <v>61.074200000000005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616.39502000000005</v>
      </c>
      <c r="P248" s="45">
        <f t="shared" si="240"/>
        <v>21.73</v>
      </c>
      <c r="Q248" s="44">
        <f t="shared" si="254"/>
        <v>638.12502000000006</v>
      </c>
      <c r="R248" s="44">
        <f t="shared" si="255"/>
        <v>638.125</v>
      </c>
      <c r="S248" s="44">
        <f t="shared" si="256"/>
        <v>127.625</v>
      </c>
      <c r="T248" s="65">
        <f t="shared" si="239"/>
        <v>765.75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71.3</v>
      </c>
      <c r="I249" s="44">
        <f t="shared" si="249"/>
        <v>17.829999999999998</v>
      </c>
      <c r="J249" s="44">
        <f>ROUND((2.992+1.496)*0.95,2)</f>
        <v>4.26</v>
      </c>
      <c r="K249" s="43">
        <f t="shared" si="250"/>
        <v>379.69</v>
      </c>
      <c r="L249" s="44">
        <f t="shared" si="251"/>
        <v>83.531800000000004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879.78803000000005</v>
      </c>
      <c r="P249" s="45">
        <f t="shared" si="240"/>
        <v>32.590000000000003</v>
      </c>
      <c r="Q249" s="44">
        <f t="shared" si="254"/>
        <v>912.37803000000008</v>
      </c>
      <c r="R249" s="44">
        <f t="shared" si="255"/>
        <v>912.37499999999989</v>
      </c>
      <c r="S249" s="44">
        <f t="shared" si="256"/>
        <v>182.47499999999999</v>
      </c>
      <c r="T249" s="65">
        <f t="shared" si="239"/>
        <v>1094.8499999999999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66.7</v>
      </c>
      <c r="I250" s="44">
        <f t="shared" si="249"/>
        <v>16.68</v>
      </c>
      <c r="J250" s="44">
        <f>ROUND(0.575*0.95,2)</f>
        <v>0.55000000000000004</v>
      </c>
      <c r="K250" s="43">
        <f t="shared" si="250"/>
        <v>45.86</v>
      </c>
      <c r="L250" s="44">
        <f t="shared" si="251"/>
        <v>10.0892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109.73122499999999</v>
      </c>
      <c r="P250" s="45">
        <f t="shared" si="240"/>
        <v>4.21</v>
      </c>
      <c r="Q250" s="44">
        <f t="shared" si="254"/>
        <v>113.94122499999999</v>
      </c>
      <c r="R250" s="44">
        <f t="shared" si="255"/>
        <v>113.94166666666666</v>
      </c>
      <c r="S250" s="44">
        <f t="shared" si="256"/>
        <v>22.78833333333333</v>
      </c>
      <c r="T250" s="65">
        <f t="shared" si="239"/>
        <v>136.72999999999999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69</v>
      </c>
      <c r="I251" s="44">
        <f t="shared" si="249"/>
        <v>17.25</v>
      </c>
      <c r="J251" s="44">
        <f>ROUND(1.955*0.95,2)</f>
        <v>1.86</v>
      </c>
      <c r="K251" s="43">
        <f t="shared" si="250"/>
        <v>160.43</v>
      </c>
      <c r="L251" s="44">
        <f t="shared" si="251"/>
        <v>35.294600000000003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377.60563000000002</v>
      </c>
      <c r="P251" s="45">
        <f t="shared" si="240"/>
        <v>14.23</v>
      </c>
      <c r="Q251" s="44">
        <f t="shared" si="254"/>
        <v>391.83563000000004</v>
      </c>
      <c r="R251" s="44">
        <f t="shared" si="255"/>
        <v>391.83333333333331</v>
      </c>
      <c r="S251" s="44">
        <f t="shared" si="256"/>
        <v>78.36666666666666</v>
      </c>
      <c r="T251" s="65">
        <f t="shared" si="239"/>
        <v>470.2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78.2</v>
      </c>
      <c r="I253" s="44">
        <f t="shared" ref="I253:I256" si="257">ROUND(H253*$I$10,2)</f>
        <v>19.55</v>
      </c>
      <c r="J253" s="44">
        <f>ROUND(4.932*0.95,2)</f>
        <v>4.6900000000000004</v>
      </c>
      <c r="K253" s="43">
        <f t="shared" ref="K253:K256" si="258">ROUND((H253+I253)*J253,2)</f>
        <v>458.45</v>
      </c>
      <c r="L253" s="44">
        <f t="shared" si="251"/>
        <v>100.85899999999999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1017.922995</v>
      </c>
      <c r="P253" s="45">
        <f t="shared" si="240"/>
        <v>35.880000000000003</v>
      </c>
      <c r="Q253" s="44">
        <f t="shared" ref="Q253:Q256" si="261">SUM(O253+P253)</f>
        <v>1053.802995</v>
      </c>
      <c r="R253" s="44">
        <f t="shared" ref="R253:R256" si="262">+T253-S253</f>
        <v>1053.8</v>
      </c>
      <c r="S253" s="44">
        <f t="shared" ref="S253:S256" si="263">+T253/6</f>
        <v>210.76</v>
      </c>
      <c r="T253" s="65">
        <f t="shared" si="239"/>
        <v>1264.56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78.2</v>
      </c>
      <c r="I254" s="44">
        <f t="shared" si="257"/>
        <v>19.55</v>
      </c>
      <c r="J254" s="44">
        <f>ROUND(3.533*0.95,2)</f>
        <v>3.36</v>
      </c>
      <c r="K254" s="43">
        <f t="shared" si="258"/>
        <v>328.44</v>
      </c>
      <c r="L254" s="44">
        <f t="shared" si="251"/>
        <v>72.256799999999998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729.25607999999988</v>
      </c>
      <c r="P254" s="45">
        <f t="shared" si="240"/>
        <v>25.7</v>
      </c>
      <c r="Q254" s="44">
        <f t="shared" si="261"/>
        <v>754.95607999999993</v>
      </c>
      <c r="R254" s="44">
        <f t="shared" si="262"/>
        <v>754.95833333333337</v>
      </c>
      <c r="S254" s="44">
        <f t="shared" si="263"/>
        <v>150.99166666666667</v>
      </c>
      <c r="T254" s="65">
        <f t="shared" si="239"/>
        <v>905.95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78.2</v>
      </c>
      <c r="I255" s="44">
        <f t="shared" si="257"/>
        <v>19.55</v>
      </c>
      <c r="J255" s="44">
        <f>ROUND(0.417*0.95,2)</f>
        <v>0.4</v>
      </c>
      <c r="K255" s="43">
        <f t="shared" si="258"/>
        <v>39.1</v>
      </c>
      <c r="L255" s="44">
        <f t="shared" si="251"/>
        <v>8.6020000000000003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86.816199999999995</v>
      </c>
      <c r="P255" s="45">
        <f t="shared" si="240"/>
        <v>3.06</v>
      </c>
      <c r="Q255" s="44">
        <f t="shared" si="261"/>
        <v>89.876199999999997</v>
      </c>
      <c r="R255" s="44">
        <f t="shared" si="262"/>
        <v>89.875</v>
      </c>
      <c r="S255" s="44">
        <f t="shared" si="263"/>
        <v>17.974999999999998</v>
      </c>
      <c r="T255" s="65">
        <f t="shared" si="239"/>
        <v>107.85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78.2</v>
      </c>
      <c r="I256" s="44">
        <f t="shared" si="257"/>
        <v>19.55</v>
      </c>
      <c r="J256" s="44">
        <f>ROUND(1.59*0.95,2)</f>
        <v>1.51</v>
      </c>
      <c r="K256" s="43">
        <f t="shared" si="258"/>
        <v>147.6</v>
      </c>
      <c r="L256" s="44">
        <f t="shared" si="251"/>
        <v>32.472000000000001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327.72810499999997</v>
      </c>
      <c r="P256" s="45">
        <f t="shared" si="240"/>
        <v>11.55</v>
      </c>
      <c r="Q256" s="44">
        <f t="shared" si="261"/>
        <v>339.27810499999998</v>
      </c>
      <c r="R256" s="44">
        <f t="shared" si="262"/>
        <v>339.27499999999998</v>
      </c>
      <c r="S256" s="44">
        <f t="shared" si="263"/>
        <v>67.855000000000004</v>
      </c>
      <c r="T256" s="65">
        <f t="shared" si="239"/>
        <v>407.13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78.2</v>
      </c>
      <c r="I258" s="44">
        <f t="shared" ref="I258:I271" si="266">ROUND(H258*$I$10,2)</f>
        <v>19.55</v>
      </c>
      <c r="J258" s="44">
        <f>ROUND(3.165*0.95,2)</f>
        <v>3.01</v>
      </c>
      <c r="K258" s="43">
        <f t="shared" ref="K258:K271" si="267">ROUND((H258+I258)*J258,2)</f>
        <v>294.23</v>
      </c>
      <c r="L258" s="44">
        <f t="shared" si="251"/>
        <v>64.73060000000001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653.29495499999996</v>
      </c>
      <c r="P258" s="45">
        <f t="shared" si="240"/>
        <v>23.03</v>
      </c>
      <c r="Q258" s="44">
        <f t="shared" ref="Q258:Q271" si="270">SUM(O258+P258)</f>
        <v>676.32495499999993</v>
      </c>
      <c r="R258" s="44">
        <f t="shared" ref="R258:R271" si="271">+T258-S258</f>
        <v>676.32500000000005</v>
      </c>
      <c r="S258" s="44">
        <f t="shared" ref="S258:S271" si="272">+T258/6</f>
        <v>135.26500000000001</v>
      </c>
      <c r="T258" s="65">
        <f t="shared" si="239"/>
        <v>811.59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78.2</v>
      </c>
      <c r="I259" s="44">
        <f t="shared" si="266"/>
        <v>19.55</v>
      </c>
      <c r="J259" s="44">
        <f>ROUND(4.5*0.95,2)</f>
        <v>4.28</v>
      </c>
      <c r="K259" s="43">
        <f t="shared" si="267"/>
        <v>418.37</v>
      </c>
      <c r="L259" s="44">
        <f t="shared" si="251"/>
        <v>92.041399999999996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928.93333999999993</v>
      </c>
      <c r="P259" s="45">
        <f t="shared" si="240"/>
        <v>32.74</v>
      </c>
      <c r="Q259" s="44">
        <f t="shared" si="270"/>
        <v>961.67333999999994</v>
      </c>
      <c r="R259" s="44">
        <f t="shared" si="271"/>
        <v>961.67499999999995</v>
      </c>
      <c r="S259" s="44">
        <f t="shared" si="272"/>
        <v>192.33500000000001</v>
      </c>
      <c r="T259" s="65">
        <f t="shared" si="239"/>
        <v>1154.01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78.2</v>
      </c>
      <c r="I260" s="44">
        <f t="shared" si="266"/>
        <v>19.55</v>
      </c>
      <c r="J260" s="44">
        <f>ROUND(0.5*0.95,2)</f>
        <v>0.48</v>
      </c>
      <c r="K260" s="43">
        <f t="shared" si="267"/>
        <v>46.92</v>
      </c>
      <c r="L260" s="44">
        <f t="shared" si="251"/>
        <v>10.3224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104.17944</v>
      </c>
      <c r="P260" s="45">
        <f t="shared" si="240"/>
        <v>3.67</v>
      </c>
      <c r="Q260" s="44">
        <f t="shared" si="270"/>
        <v>107.84944</v>
      </c>
      <c r="R260" s="44">
        <f t="shared" si="271"/>
        <v>107.85</v>
      </c>
      <c r="S260" s="44">
        <f t="shared" si="272"/>
        <v>21.569999999999997</v>
      </c>
      <c r="T260" s="65">
        <f t="shared" si="239"/>
        <v>129.41999999999999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73.599999999999994</v>
      </c>
      <c r="I261" s="44">
        <f t="shared" si="266"/>
        <v>18.399999999999999</v>
      </c>
      <c r="J261" s="44">
        <f>ROUND(1.807*0.95,2)</f>
        <v>1.72</v>
      </c>
      <c r="K261" s="43">
        <f t="shared" si="267"/>
        <v>158.24</v>
      </c>
      <c r="L261" s="44">
        <f t="shared" si="251"/>
        <v>34.812800000000003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361.24386000000004</v>
      </c>
      <c r="P261" s="45">
        <f t="shared" si="240"/>
        <v>13.16</v>
      </c>
      <c r="Q261" s="44">
        <f t="shared" si="270"/>
        <v>374.40386000000007</v>
      </c>
      <c r="R261" s="44">
        <f t="shared" si="271"/>
        <v>374.4</v>
      </c>
      <c r="S261" s="44">
        <f t="shared" si="272"/>
        <v>74.88</v>
      </c>
      <c r="T261" s="65">
        <f t="shared" si="239"/>
        <v>449.28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73.599999999999994</v>
      </c>
      <c r="I262" s="44">
        <f t="shared" si="266"/>
        <v>18.399999999999999</v>
      </c>
      <c r="J262" s="44">
        <f>ROUND(7.907*0.95,2)</f>
        <v>7.51</v>
      </c>
      <c r="K262" s="43">
        <f t="shared" si="267"/>
        <v>690.92</v>
      </c>
      <c r="L262" s="44">
        <f t="shared" si="251"/>
        <v>152.00239999999999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1577.2915049999999</v>
      </c>
      <c r="P262" s="45">
        <f t="shared" si="240"/>
        <v>57.45</v>
      </c>
      <c r="Q262" s="44">
        <f t="shared" si="270"/>
        <v>1634.741505</v>
      </c>
      <c r="R262" s="44">
        <f t="shared" si="271"/>
        <v>1634.7416666666668</v>
      </c>
      <c r="S262" s="44">
        <f t="shared" si="272"/>
        <v>326.94833333333332</v>
      </c>
      <c r="T262" s="65">
        <f t="shared" si="239"/>
        <v>1961.69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73.599999999999994</v>
      </c>
      <c r="I263" s="44">
        <f t="shared" si="266"/>
        <v>18.399999999999999</v>
      </c>
      <c r="J263" s="44">
        <f>ROUND((1)*0.95,2)</f>
        <v>0.95</v>
      </c>
      <c r="K263" s="43">
        <f t="shared" si="267"/>
        <v>87.4</v>
      </c>
      <c r="L263" s="44">
        <f t="shared" si="251"/>
        <v>19.228000000000002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199.52422500000003</v>
      </c>
      <c r="P263" s="45">
        <f t="shared" si="240"/>
        <v>7.27</v>
      </c>
      <c r="Q263" s="44">
        <f t="shared" si="270"/>
        <v>206.79422500000004</v>
      </c>
      <c r="R263" s="44">
        <f t="shared" si="271"/>
        <v>206.79166666666669</v>
      </c>
      <c r="S263" s="44">
        <f t="shared" si="272"/>
        <v>41.358333333333334</v>
      </c>
      <c r="T263" s="65">
        <f t="shared" si="239"/>
        <v>248.15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73.599999999999994</v>
      </c>
      <c r="I264" s="44">
        <f t="shared" si="266"/>
        <v>18.399999999999999</v>
      </c>
      <c r="J264" s="44">
        <f>ROUND(1.917*0.95,2)</f>
        <v>1.82</v>
      </c>
      <c r="K264" s="43">
        <f t="shared" si="267"/>
        <v>167.44</v>
      </c>
      <c r="L264" s="44">
        <f t="shared" si="251"/>
        <v>36.836799999999997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382.24640999999997</v>
      </c>
      <c r="P264" s="45">
        <f t="shared" si="240"/>
        <v>13.92</v>
      </c>
      <c r="Q264" s="44">
        <f t="shared" si="270"/>
        <v>396.16640999999998</v>
      </c>
      <c r="R264" s="44">
        <f t="shared" si="271"/>
        <v>396.16666666666663</v>
      </c>
      <c r="S264" s="44">
        <f t="shared" si="272"/>
        <v>79.233333333333334</v>
      </c>
      <c r="T264" s="65">
        <f t="shared" si="239"/>
        <v>475.4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73.599999999999994</v>
      </c>
      <c r="I265" s="44">
        <f t="shared" si="266"/>
        <v>18.399999999999999</v>
      </c>
      <c r="J265" s="44">
        <f>ROUND(1.617*0.95,2)</f>
        <v>1.54</v>
      </c>
      <c r="K265" s="43">
        <f t="shared" si="267"/>
        <v>141.68</v>
      </c>
      <c r="L265" s="44">
        <f t="shared" si="251"/>
        <v>31.169600000000003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323.43926999999996</v>
      </c>
      <c r="P265" s="45">
        <f t="shared" si="240"/>
        <v>11.78</v>
      </c>
      <c r="Q265" s="44">
        <f t="shared" si="270"/>
        <v>335.21926999999994</v>
      </c>
      <c r="R265" s="44">
        <f t="shared" si="271"/>
        <v>335.21666666666664</v>
      </c>
      <c r="S265" s="44">
        <f t="shared" si="272"/>
        <v>67.043333333333337</v>
      </c>
      <c r="T265" s="65">
        <f t="shared" si="239"/>
        <v>402.26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73.599999999999994</v>
      </c>
      <c r="I266" s="44">
        <f t="shared" si="266"/>
        <v>18.399999999999999</v>
      </c>
      <c r="J266" s="44">
        <f>ROUND(1*0.95,2)</f>
        <v>0.95</v>
      </c>
      <c r="K266" s="43">
        <f t="shared" si="267"/>
        <v>87.4</v>
      </c>
      <c r="L266" s="44">
        <f t="shared" si="251"/>
        <v>19.228000000000002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199.52422500000003</v>
      </c>
      <c r="P266" s="45">
        <f t="shared" si="240"/>
        <v>7.27</v>
      </c>
      <c r="Q266" s="44">
        <f t="shared" si="270"/>
        <v>206.79422500000004</v>
      </c>
      <c r="R266" s="44">
        <f t="shared" si="271"/>
        <v>206.79166666666669</v>
      </c>
      <c r="S266" s="44">
        <f t="shared" si="272"/>
        <v>41.358333333333334</v>
      </c>
      <c r="T266" s="65">
        <f t="shared" si="239"/>
        <v>248.15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73.599999999999994</v>
      </c>
      <c r="I267" s="44">
        <f t="shared" si="266"/>
        <v>18.399999999999999</v>
      </c>
      <c r="J267" s="44">
        <f>ROUND(0.645*0.95,2)</f>
        <v>0.61</v>
      </c>
      <c r="K267" s="43">
        <f t="shared" si="267"/>
        <v>56.12</v>
      </c>
      <c r="L267" s="44">
        <f t="shared" si="251"/>
        <v>12.346399999999999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128.11555499999997</v>
      </c>
      <c r="P267" s="45">
        <f t="shared" si="240"/>
        <v>4.67</v>
      </c>
      <c r="Q267" s="44">
        <f t="shared" si="270"/>
        <v>132.78555499999996</v>
      </c>
      <c r="R267" s="44">
        <f t="shared" si="271"/>
        <v>132.78333333333333</v>
      </c>
      <c r="S267" s="44">
        <f t="shared" si="272"/>
        <v>26.556666666666668</v>
      </c>
      <c r="T267" s="65">
        <f t="shared" si="239"/>
        <v>159.34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73.599999999999994</v>
      </c>
      <c r="I268" s="44">
        <f t="shared" si="266"/>
        <v>18.399999999999999</v>
      </c>
      <c r="J268" s="44">
        <f>ROUND(2.358*0.95,2)</f>
        <v>2.2400000000000002</v>
      </c>
      <c r="K268" s="43">
        <f t="shared" si="267"/>
        <v>206.08</v>
      </c>
      <c r="L268" s="44">
        <f t="shared" si="251"/>
        <v>45.337600000000002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470.45711999999997</v>
      </c>
      <c r="P268" s="45">
        <f t="shared" si="240"/>
        <v>17.14</v>
      </c>
      <c r="Q268" s="44">
        <f t="shared" si="270"/>
        <v>487.59711999999996</v>
      </c>
      <c r="R268" s="44">
        <f t="shared" si="271"/>
        <v>487.6</v>
      </c>
      <c r="S268" s="44">
        <f t="shared" si="272"/>
        <v>97.52</v>
      </c>
      <c r="T268" s="65">
        <f t="shared" si="239"/>
        <v>585.12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73.599999999999994</v>
      </c>
      <c r="I269" s="44">
        <f t="shared" si="266"/>
        <v>18.399999999999999</v>
      </c>
      <c r="J269" s="44">
        <f>ROUND(0.667*0.95,2)</f>
        <v>0.63</v>
      </c>
      <c r="K269" s="43">
        <f t="shared" si="267"/>
        <v>57.96</v>
      </c>
      <c r="L269" s="44">
        <f t="shared" si="251"/>
        <v>12.751200000000001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132.31606500000001</v>
      </c>
      <c r="P269" s="45">
        <f t="shared" si="240"/>
        <v>4.82</v>
      </c>
      <c r="Q269" s="44">
        <f t="shared" si="270"/>
        <v>137.136065</v>
      </c>
      <c r="R269" s="44">
        <f t="shared" si="271"/>
        <v>137.13333333333333</v>
      </c>
      <c r="S269" s="44">
        <f t="shared" si="272"/>
        <v>27.426666666666666</v>
      </c>
      <c r="T269" s="65">
        <f t="shared" si="239"/>
        <v>164.56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73.599999999999994</v>
      </c>
      <c r="I270" s="44">
        <f t="shared" si="266"/>
        <v>18.399999999999999</v>
      </c>
      <c r="J270" s="44">
        <f>ROUND(1.373*0.95,2)</f>
        <v>1.3</v>
      </c>
      <c r="K270" s="43">
        <f t="shared" si="267"/>
        <v>119.6</v>
      </c>
      <c r="L270" s="44">
        <f t="shared" si="251"/>
        <v>26.311999999999998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273.03314999999998</v>
      </c>
      <c r="P270" s="45">
        <f t="shared" si="240"/>
        <v>9.9499999999999993</v>
      </c>
      <c r="Q270" s="44">
        <f t="shared" si="270"/>
        <v>282.98314999999997</v>
      </c>
      <c r="R270" s="44">
        <f t="shared" si="271"/>
        <v>282.98333333333335</v>
      </c>
      <c r="S270" s="44">
        <f t="shared" si="272"/>
        <v>56.596666666666664</v>
      </c>
      <c r="T270" s="65">
        <f t="shared" si="239"/>
        <v>339.58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73.599999999999994</v>
      </c>
      <c r="I271" s="44">
        <f t="shared" si="266"/>
        <v>18.399999999999999</v>
      </c>
      <c r="J271" s="44">
        <f>ROUND(3.39*0.95,2)</f>
        <v>3.22</v>
      </c>
      <c r="K271" s="43">
        <f t="shared" si="267"/>
        <v>296.24</v>
      </c>
      <c r="L271" s="44">
        <f t="shared" si="251"/>
        <v>65.172800000000009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676.28210999999999</v>
      </c>
      <c r="P271" s="45">
        <f t="shared" si="240"/>
        <v>24.63</v>
      </c>
      <c r="Q271" s="44">
        <f t="shared" si="270"/>
        <v>700.91210999999998</v>
      </c>
      <c r="R271" s="44">
        <f t="shared" si="271"/>
        <v>700.9083333333333</v>
      </c>
      <c r="S271" s="44">
        <f t="shared" si="272"/>
        <v>140.18166666666667</v>
      </c>
      <c r="T271" s="65">
        <f t="shared" si="239"/>
        <v>841.09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72" hiddenRows="1" hiddenColumns="1" state="hidden" topLeftCell="E115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34">
    <mergeCell ref="V15:W15"/>
    <mergeCell ref="V16:W16"/>
    <mergeCell ref="V17:W17"/>
    <mergeCell ref="V11:W11"/>
    <mergeCell ref="V8:W8"/>
    <mergeCell ref="V13:W13"/>
    <mergeCell ref="V14:W14"/>
    <mergeCell ref="A8:A9"/>
    <mergeCell ref="B8:B9"/>
    <mergeCell ref="C8:C9"/>
    <mergeCell ref="D8:E8"/>
    <mergeCell ref="F8:F9"/>
    <mergeCell ref="T1:U1"/>
    <mergeCell ref="T2:U2"/>
    <mergeCell ref="T3:U3"/>
    <mergeCell ref="A5:U5"/>
    <mergeCell ref="A6:U6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P8:P9"/>
    <mergeCell ref="Q8:Q9"/>
    <mergeCell ref="T8:T9"/>
    <mergeCell ref="C280:F280"/>
    <mergeCell ref="N281:O281"/>
    <mergeCell ref="C282:F282"/>
    <mergeCell ref="C275:E275"/>
    <mergeCell ref="C278:E278"/>
  </mergeCells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6776E-8738-4CA6-ABDD-B5EFF437DEAB}">
  <dimension ref="A1:WVY282"/>
  <sheetViews>
    <sheetView topLeftCell="A148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45.03</v>
      </c>
      <c r="I13" s="43">
        <f>ROUND(H13*$I$10,2)</f>
        <v>11.26</v>
      </c>
      <c r="J13" s="44">
        <v>1</v>
      </c>
      <c r="K13" s="43">
        <f>ROUND((H13+I13)*J13,2)</f>
        <v>56.29</v>
      </c>
      <c r="L13" s="43">
        <f>ROUND(K13*$L$10,2)</f>
        <v>12.38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166.45999999999998</v>
      </c>
      <c r="P13" s="45">
        <f>ROUND(J13*$P$10,2)</f>
        <v>7.65</v>
      </c>
      <c r="Q13" s="45">
        <f>SUM(O13+P13)</f>
        <v>174.10999999999999</v>
      </c>
      <c r="R13" s="45">
        <f>+T13-S13</f>
        <v>174.10833333333335</v>
      </c>
      <c r="S13" s="45">
        <f>+T13/6</f>
        <v>34.821666666666665</v>
      </c>
      <c r="T13" s="45">
        <f>ROUND(Q13*$T$10,2)</f>
        <v>208.93</v>
      </c>
      <c r="U13" s="40"/>
      <c r="V13" s="375">
        <v>44.33428571428572</v>
      </c>
      <c r="W13" s="376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50.91</v>
      </c>
      <c r="I14" s="43">
        <f>ROUND(H14*$I$10,2)</f>
        <v>12.73</v>
      </c>
      <c r="J14" s="44">
        <v>1</v>
      </c>
      <c r="K14" s="43">
        <f>ROUND((H14+I14)*J14,2)</f>
        <v>63.64</v>
      </c>
      <c r="L14" s="43">
        <f>ROUND(K14*$L$10,2)</f>
        <v>14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175.43</v>
      </c>
      <c r="P14" s="45">
        <f t="shared" ref="P14:P17" si="1">ROUND(J14*$P$10,2)</f>
        <v>7.65</v>
      </c>
      <c r="Q14" s="45">
        <f>SUM(O14+P14)</f>
        <v>183.08</v>
      </c>
      <c r="R14" s="45">
        <f t="shared" ref="R14:R17" si="2">+T14-S14</f>
        <v>183.08333333333331</v>
      </c>
      <c r="S14" s="45">
        <f t="shared" ref="S14:S17" si="3">+T14/6</f>
        <v>36.616666666666667</v>
      </c>
      <c r="T14" s="45">
        <f>ROUND(Q14*$T$10,2)</f>
        <v>219.7</v>
      </c>
      <c r="U14" s="40"/>
      <c r="V14" s="375">
        <v>50.117142857142859</v>
      </c>
      <c r="W14" s="376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56.78</v>
      </c>
      <c r="I15" s="43">
        <f>ROUND(H15*$I$10,2)</f>
        <v>14.2</v>
      </c>
      <c r="J15" s="44">
        <v>1</v>
      </c>
      <c r="K15" s="43">
        <f>ROUND((H15+I15)*J15,2)</f>
        <v>70.98</v>
      </c>
      <c r="L15" s="43">
        <f>ROUND(K15*$L$10,2)</f>
        <v>15.62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184.39</v>
      </c>
      <c r="P15" s="45">
        <f t="shared" si="1"/>
        <v>7.65</v>
      </c>
      <c r="Q15" s="45">
        <f>SUM(O15+P15)</f>
        <v>192.04</v>
      </c>
      <c r="R15" s="45">
        <f t="shared" si="2"/>
        <v>192.04166666666666</v>
      </c>
      <c r="S15" s="45">
        <f t="shared" si="3"/>
        <v>38.408333333333331</v>
      </c>
      <c r="T15" s="45">
        <f>ROUND(Q15*$T$10,2)</f>
        <v>230.45</v>
      </c>
      <c r="U15" s="40"/>
      <c r="V15" s="375">
        <v>55.899999999999991</v>
      </c>
      <c r="W15" s="376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62.66</v>
      </c>
      <c r="I16" s="43">
        <f>ROUND(H16*$I$10,2)</f>
        <v>15.67</v>
      </c>
      <c r="J16" s="44">
        <v>1</v>
      </c>
      <c r="K16" s="43">
        <f>ROUND((H16+I16)*J16,2)</f>
        <v>78.33</v>
      </c>
      <c r="L16" s="43">
        <f>ROUND(K16*$L$10,2)</f>
        <v>17.23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193.35</v>
      </c>
      <c r="P16" s="45">
        <f t="shared" si="1"/>
        <v>7.65</v>
      </c>
      <c r="Q16" s="45">
        <f>SUM(O16+P16)</f>
        <v>201</v>
      </c>
      <c r="R16" s="45">
        <f t="shared" si="2"/>
        <v>201</v>
      </c>
      <c r="S16" s="45">
        <f t="shared" si="3"/>
        <v>40.199999999999996</v>
      </c>
      <c r="T16" s="45">
        <f>ROUND(Q16*$T$10,2)</f>
        <v>241.2</v>
      </c>
      <c r="U16" s="40"/>
      <c r="V16" s="375">
        <v>61.684285714285707</v>
      </c>
      <c r="W16" s="376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70.489999999999995</v>
      </c>
      <c r="I17" s="43">
        <f>ROUND(H17*$I$10,2)</f>
        <v>17.62</v>
      </c>
      <c r="J17" s="44">
        <v>1</v>
      </c>
      <c r="K17" s="43">
        <f>ROUND((H17+I17)*J17,2)</f>
        <v>88.11</v>
      </c>
      <c r="L17" s="43">
        <f>ROUND(K17*$L$10,2)</f>
        <v>19.38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205.27999999999997</v>
      </c>
      <c r="P17" s="45">
        <f t="shared" si="1"/>
        <v>7.65</v>
      </c>
      <c r="Q17" s="45">
        <f>SUM(O17+P17)</f>
        <v>212.92999999999998</v>
      </c>
      <c r="R17" s="45">
        <f t="shared" si="2"/>
        <v>212.93333333333334</v>
      </c>
      <c r="S17" s="45">
        <f t="shared" si="3"/>
        <v>42.586666666666666</v>
      </c>
      <c r="T17" s="45">
        <f>ROUND(Q17*$T$10,2)</f>
        <v>255.52</v>
      </c>
      <c r="U17" s="40"/>
      <c r="V17" s="375">
        <v>69.394285714285715</v>
      </c>
      <c r="W17" s="376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47.97</v>
      </c>
      <c r="I21" s="64">
        <f t="shared" ref="I21:I34" si="5">ROUND(H21*$I$10,2)</f>
        <v>11.99</v>
      </c>
      <c r="J21" s="64">
        <f>ROUND(0.19*0.95,2)</f>
        <v>0.18</v>
      </c>
      <c r="K21" s="100">
        <f t="shared" ref="K21:K26" si="6">ROUND((H21+I21)*J21,2)</f>
        <v>10.79</v>
      </c>
      <c r="L21" s="64">
        <f>(K21*$L$10)</f>
        <v>2.3737999999999997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30.765189999999997</v>
      </c>
      <c r="P21" s="45">
        <f>ROUND(J21*$P$10,2)</f>
        <v>1.38</v>
      </c>
      <c r="Q21" s="64">
        <f>SUM(O21+P21)</f>
        <v>32.145189999999999</v>
      </c>
      <c r="R21" s="64">
        <f>+T21-S21</f>
        <v>32.141666666666666</v>
      </c>
      <c r="S21" s="64">
        <f>+T21/6</f>
        <v>6.4283333333333337</v>
      </c>
      <c r="T21" s="103">
        <f>ROUND(Q21*$T$10,2)</f>
        <v>38.57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47.97</v>
      </c>
      <c r="I22" s="64">
        <f t="shared" si="5"/>
        <v>11.99</v>
      </c>
      <c r="J22" s="64">
        <f>ROUND(0.26*0.95,2)</f>
        <v>0.25</v>
      </c>
      <c r="K22" s="100">
        <f t="shared" si="6"/>
        <v>14.99</v>
      </c>
      <c r="L22" s="64">
        <f t="shared" ref="L22:L26" si="7">(K22*$L$10)</f>
        <v>3.2978000000000001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42.734174999999993</v>
      </c>
      <c r="P22" s="45">
        <f t="shared" ref="P22:P85" si="10">ROUND(J22*$P$10,2)</f>
        <v>1.91</v>
      </c>
      <c r="Q22" s="64">
        <f t="shared" ref="Q22:Q26" si="11">SUM(O22+P22)</f>
        <v>44.64417499999999</v>
      </c>
      <c r="R22" s="64">
        <f t="shared" ref="R22:R26" si="12">+T22-S22</f>
        <v>44.641666666666666</v>
      </c>
      <c r="S22" s="64">
        <f t="shared" ref="S22:S26" si="13">+T22/6</f>
        <v>8.9283333333333328</v>
      </c>
      <c r="T22" s="103">
        <f t="shared" ref="T22:T34" si="14">ROUND(Q22*$T$10,2)</f>
        <v>53.57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47.97</v>
      </c>
      <c r="I23" s="64">
        <f t="shared" si="5"/>
        <v>11.99</v>
      </c>
      <c r="J23" s="64">
        <f>ROUND(0.42*0.95,2)</f>
        <v>0.4</v>
      </c>
      <c r="K23" s="100">
        <f t="shared" si="6"/>
        <v>23.98</v>
      </c>
      <c r="L23" s="64">
        <f t="shared" si="7"/>
        <v>5.2755999999999998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68.369799999999998</v>
      </c>
      <c r="P23" s="45">
        <f t="shared" si="10"/>
        <v>3.06</v>
      </c>
      <c r="Q23" s="64">
        <f t="shared" si="11"/>
        <v>71.4298</v>
      </c>
      <c r="R23" s="64">
        <f t="shared" si="12"/>
        <v>71.433333333333337</v>
      </c>
      <c r="S23" s="64">
        <f t="shared" si="13"/>
        <v>14.286666666666667</v>
      </c>
      <c r="T23" s="103">
        <f t="shared" si="14"/>
        <v>85.72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47.97</v>
      </c>
      <c r="I24" s="64">
        <f t="shared" si="5"/>
        <v>11.99</v>
      </c>
      <c r="J24" s="64">
        <f>ROUND((0.42+0.19)*0.95,2)</f>
        <v>0.57999999999999996</v>
      </c>
      <c r="K24" s="100">
        <f t="shared" si="6"/>
        <v>34.78</v>
      </c>
      <c r="L24" s="64">
        <f t="shared" si="7"/>
        <v>7.6516000000000002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99.147189999999995</v>
      </c>
      <c r="P24" s="45">
        <f t="shared" si="10"/>
        <v>4.4400000000000004</v>
      </c>
      <c r="Q24" s="64">
        <f t="shared" si="11"/>
        <v>103.58718999999999</v>
      </c>
      <c r="R24" s="64">
        <f t="shared" si="12"/>
        <v>103.58333333333333</v>
      </c>
      <c r="S24" s="64">
        <f t="shared" si="13"/>
        <v>20.716666666666665</v>
      </c>
      <c r="T24" s="103">
        <f t="shared" si="14"/>
        <v>124.3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47.97</v>
      </c>
      <c r="I25" s="64">
        <f t="shared" si="5"/>
        <v>11.99</v>
      </c>
      <c r="J25" s="64">
        <f>ROUND((0.42+0.26)*0.95,2)</f>
        <v>0.65</v>
      </c>
      <c r="K25" s="100">
        <f t="shared" si="6"/>
        <v>38.97</v>
      </c>
      <c r="L25" s="64">
        <f t="shared" si="7"/>
        <v>8.5733999999999995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111.10397499999999</v>
      </c>
      <c r="P25" s="45">
        <f t="shared" si="10"/>
        <v>4.97</v>
      </c>
      <c r="Q25" s="64">
        <f t="shared" si="11"/>
        <v>116.07397499999999</v>
      </c>
      <c r="R25" s="64">
        <f t="shared" si="12"/>
        <v>116.07499999999999</v>
      </c>
      <c r="S25" s="64">
        <f t="shared" si="13"/>
        <v>23.215</v>
      </c>
      <c r="T25" s="103">
        <f t="shared" si="14"/>
        <v>139.29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47.97</v>
      </c>
      <c r="I26" s="64">
        <f t="shared" si="5"/>
        <v>11.99</v>
      </c>
      <c r="J26" s="64">
        <f>ROUND((0.42+0.42)*0.95,2)</f>
        <v>0.8</v>
      </c>
      <c r="K26" s="100">
        <f t="shared" si="6"/>
        <v>47.97</v>
      </c>
      <c r="L26" s="64">
        <f t="shared" si="7"/>
        <v>10.5534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136.75179999999997</v>
      </c>
      <c r="P26" s="45">
        <f t="shared" si="10"/>
        <v>6.12</v>
      </c>
      <c r="Q26" s="64">
        <f t="shared" si="11"/>
        <v>142.87179999999998</v>
      </c>
      <c r="R26" s="64">
        <f t="shared" si="12"/>
        <v>142.875</v>
      </c>
      <c r="S26" s="64">
        <f t="shared" si="13"/>
        <v>28.574999999999999</v>
      </c>
      <c r="T26" s="103">
        <f t="shared" si="14"/>
        <v>171.45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47.97</v>
      </c>
      <c r="I28" s="64">
        <f t="shared" si="5"/>
        <v>11.99</v>
      </c>
      <c r="J28" s="64">
        <f>ROUND((0.19*1.2)*0.95,2)</f>
        <v>0.22</v>
      </c>
      <c r="K28" s="100">
        <f t="shared" ref="K28:K34" si="16">ROUND((H28+I28)*J28,2)</f>
        <v>13.19</v>
      </c>
      <c r="L28" s="64">
        <f t="shared" ref="L28:L34" si="17">(K28*$L$10)</f>
        <v>2.9017999999999997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37.604610000000001</v>
      </c>
      <c r="P28" s="45">
        <f t="shared" si="10"/>
        <v>1.68</v>
      </c>
      <c r="Q28" s="64">
        <f t="shared" ref="Q28:Q34" si="20">SUM(O28+P28)</f>
        <v>39.284610000000001</v>
      </c>
      <c r="R28" s="64">
        <f>+T28-S28</f>
        <v>39.283333333333331</v>
      </c>
      <c r="S28" s="64">
        <f>+T28/6</f>
        <v>7.8566666666666665</v>
      </c>
      <c r="T28" s="103">
        <f t="shared" si="14"/>
        <v>47.14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47.97</v>
      </c>
      <c r="I29" s="64">
        <f t="shared" si="5"/>
        <v>11.99</v>
      </c>
      <c r="J29" s="64">
        <f>ROUND((0.26*1.2)*0.95,2)</f>
        <v>0.3</v>
      </c>
      <c r="K29" s="100">
        <f t="shared" si="16"/>
        <v>17.989999999999998</v>
      </c>
      <c r="L29" s="64">
        <f t="shared" si="17"/>
        <v>3.9577999999999998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51.283449999999995</v>
      </c>
      <c r="P29" s="45">
        <f t="shared" si="10"/>
        <v>2.2999999999999998</v>
      </c>
      <c r="Q29" s="64">
        <f t="shared" si="20"/>
        <v>53.583449999999992</v>
      </c>
      <c r="R29" s="64">
        <f t="shared" ref="R29:R34" si="21">+T29-S29</f>
        <v>53.583333333333329</v>
      </c>
      <c r="S29" s="64">
        <f t="shared" ref="S29:S34" si="22">+T29/6</f>
        <v>10.716666666666667</v>
      </c>
      <c r="T29" s="103">
        <f t="shared" si="14"/>
        <v>64.3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47.97</v>
      </c>
      <c r="I30" s="64">
        <f t="shared" si="5"/>
        <v>11.99</v>
      </c>
      <c r="J30" s="64">
        <f>ROUND((0.42*1.2)*0.95,2)</f>
        <v>0.48</v>
      </c>
      <c r="K30" s="100">
        <f t="shared" si="16"/>
        <v>28.78</v>
      </c>
      <c r="L30" s="64">
        <f t="shared" si="17"/>
        <v>6.3315999999999999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82.048640000000006</v>
      </c>
      <c r="P30" s="45">
        <f t="shared" si="10"/>
        <v>3.67</v>
      </c>
      <c r="Q30" s="64">
        <f t="shared" si="20"/>
        <v>85.718640000000008</v>
      </c>
      <c r="R30" s="64">
        <f t="shared" si="21"/>
        <v>85.716666666666669</v>
      </c>
      <c r="S30" s="64">
        <f t="shared" si="22"/>
        <v>17.143333333333334</v>
      </c>
      <c r="T30" s="103">
        <f t="shared" si="14"/>
        <v>102.86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47.97</v>
      </c>
      <c r="I31" s="64">
        <f t="shared" si="5"/>
        <v>11.99</v>
      </c>
      <c r="J31" s="64">
        <f>ROUND(((0.42+0.19)*1.2)*0.95,2)</f>
        <v>0.7</v>
      </c>
      <c r="K31" s="100">
        <f t="shared" si="16"/>
        <v>41.97</v>
      </c>
      <c r="L31" s="64">
        <f t="shared" si="17"/>
        <v>9.2333999999999996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119.65325</v>
      </c>
      <c r="P31" s="45">
        <f t="shared" si="10"/>
        <v>5.36</v>
      </c>
      <c r="Q31" s="64">
        <f t="shared" si="20"/>
        <v>125.01325</v>
      </c>
      <c r="R31" s="64">
        <f t="shared" si="21"/>
        <v>125.01666666666668</v>
      </c>
      <c r="S31" s="64">
        <f t="shared" si="22"/>
        <v>25.003333333333334</v>
      </c>
      <c r="T31" s="103">
        <f t="shared" si="14"/>
        <v>150.02000000000001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47.97</v>
      </c>
      <c r="I32" s="64">
        <f t="shared" si="5"/>
        <v>11.99</v>
      </c>
      <c r="J32" s="64">
        <f>ROUND(((0.42+0.26)*1.2)*0.95,2)</f>
        <v>0.78</v>
      </c>
      <c r="K32" s="100">
        <f t="shared" si="16"/>
        <v>46.77</v>
      </c>
      <c r="L32" s="64">
        <f t="shared" si="17"/>
        <v>10.289400000000001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133.33208999999999</v>
      </c>
      <c r="P32" s="45">
        <f t="shared" si="10"/>
        <v>5.97</v>
      </c>
      <c r="Q32" s="64">
        <f t="shared" si="20"/>
        <v>139.30208999999999</v>
      </c>
      <c r="R32" s="64">
        <f t="shared" si="21"/>
        <v>139.30000000000001</v>
      </c>
      <c r="S32" s="64">
        <f t="shared" si="22"/>
        <v>27.86</v>
      </c>
      <c r="T32" s="103">
        <f t="shared" si="14"/>
        <v>167.16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47.97</v>
      </c>
      <c r="I33" s="64">
        <f t="shared" si="5"/>
        <v>11.99</v>
      </c>
      <c r="J33" s="64">
        <f>ROUND(((0.42+0.42)*1.2)*0.95,2)</f>
        <v>0.96</v>
      </c>
      <c r="K33" s="100">
        <f t="shared" si="16"/>
        <v>57.56</v>
      </c>
      <c r="L33" s="44">
        <f t="shared" si="17"/>
        <v>12.6632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164.09728000000001</v>
      </c>
      <c r="P33" s="45">
        <f t="shared" si="10"/>
        <v>7.34</v>
      </c>
      <c r="Q33" s="44">
        <f t="shared" si="20"/>
        <v>171.43728000000002</v>
      </c>
      <c r="R33" s="44">
        <f t="shared" si="21"/>
        <v>171.43333333333334</v>
      </c>
      <c r="S33" s="44">
        <f t="shared" si="22"/>
        <v>34.286666666666669</v>
      </c>
      <c r="T33" s="65">
        <f t="shared" si="14"/>
        <v>205.72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47.97</v>
      </c>
      <c r="I34" s="64">
        <f t="shared" si="5"/>
        <v>11.99</v>
      </c>
      <c r="J34" s="64">
        <f>ROUND(0.064*0.95,2)</f>
        <v>0.06</v>
      </c>
      <c r="K34" s="100">
        <f t="shared" si="16"/>
        <v>3.6</v>
      </c>
      <c r="L34" s="64">
        <f t="shared" si="17"/>
        <v>0.79200000000000004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10.259129999999999</v>
      </c>
      <c r="P34" s="45">
        <f t="shared" si="10"/>
        <v>0.46</v>
      </c>
      <c r="Q34" s="64">
        <f t="shared" si="20"/>
        <v>10.71913</v>
      </c>
      <c r="R34" s="64">
        <f t="shared" si="21"/>
        <v>10.716666666666667</v>
      </c>
      <c r="S34" s="64">
        <f t="shared" si="22"/>
        <v>2.1433333333333331</v>
      </c>
      <c r="T34" s="103">
        <f t="shared" si="14"/>
        <v>12.86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47.97</v>
      </c>
      <c r="I37" s="64">
        <f t="shared" ref="I37:I59" si="24">ROUND(H37*$I$10,2)</f>
        <v>11.99</v>
      </c>
      <c r="J37" s="64">
        <f>ROUND(0.11*0.95,2)</f>
        <v>0.1</v>
      </c>
      <c r="K37" s="100">
        <f t="shared" ref="K37:K42" si="25">ROUND((H37+I37)*J37,2)</f>
        <v>6</v>
      </c>
      <c r="L37" s="64">
        <f t="shared" ref="L37:L42" si="26">(K37*$L$10)</f>
        <v>1.32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17.098549999999999</v>
      </c>
      <c r="P37" s="45">
        <f t="shared" si="10"/>
        <v>0.77</v>
      </c>
      <c r="Q37" s="64">
        <f>SUM(O37+P37)</f>
        <v>17.868549999999999</v>
      </c>
      <c r="R37" s="64">
        <f t="shared" ref="R37:R42" si="28">+T37-S37</f>
        <v>17.866666666666667</v>
      </c>
      <c r="S37" s="64">
        <f t="shared" ref="S37:S42" si="29">+T37/6</f>
        <v>3.5733333333333337</v>
      </c>
      <c r="T37" s="103">
        <f t="shared" ref="T37:T59" si="30">ROUND(Q37*$T$10,2)</f>
        <v>21.44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47.97</v>
      </c>
      <c r="I38" s="64">
        <f t="shared" si="24"/>
        <v>11.99</v>
      </c>
      <c r="J38" s="64">
        <f>ROUND(0.14*0.95,2)</f>
        <v>0.13</v>
      </c>
      <c r="K38" s="100">
        <f t="shared" si="25"/>
        <v>7.79</v>
      </c>
      <c r="L38" s="64">
        <f t="shared" si="26"/>
        <v>1.7138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22.215914999999999</v>
      </c>
      <c r="P38" s="45">
        <f t="shared" si="10"/>
        <v>0.99</v>
      </c>
      <c r="Q38" s="64">
        <f t="shared" ref="Q38:Q42" si="32">SUM(O38+P38)</f>
        <v>23.205914999999997</v>
      </c>
      <c r="R38" s="64">
        <f t="shared" si="28"/>
        <v>23.208333333333336</v>
      </c>
      <c r="S38" s="64">
        <f t="shared" si="29"/>
        <v>4.6416666666666666</v>
      </c>
      <c r="T38" s="103">
        <f t="shared" si="30"/>
        <v>27.85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47.97</v>
      </c>
      <c r="I39" s="64">
        <f t="shared" si="24"/>
        <v>11.99</v>
      </c>
      <c r="J39" s="64">
        <f>ROUND(0.2*0.95,2)</f>
        <v>0.19</v>
      </c>
      <c r="K39" s="100">
        <f t="shared" si="25"/>
        <v>11.39</v>
      </c>
      <c r="L39" s="64">
        <f t="shared" si="26"/>
        <v>2.5058000000000002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32.475045000000001</v>
      </c>
      <c r="P39" s="45">
        <f t="shared" si="10"/>
        <v>1.45</v>
      </c>
      <c r="Q39" s="64">
        <f t="shared" si="32"/>
        <v>33.925045000000004</v>
      </c>
      <c r="R39" s="64">
        <f t="shared" si="28"/>
        <v>33.924999999999997</v>
      </c>
      <c r="S39" s="64">
        <f t="shared" si="29"/>
        <v>6.7850000000000001</v>
      </c>
      <c r="T39" s="103">
        <f t="shared" si="30"/>
        <v>40.71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47.97</v>
      </c>
      <c r="I40" s="64">
        <f t="shared" si="24"/>
        <v>11.99</v>
      </c>
      <c r="J40" s="64">
        <f>ROUND((0.2+0.11)*0.95,2)</f>
        <v>0.28999999999999998</v>
      </c>
      <c r="K40" s="100">
        <f t="shared" si="25"/>
        <v>17.39</v>
      </c>
      <c r="L40" s="64">
        <f t="shared" si="26"/>
        <v>3.8258000000000001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49.573594999999997</v>
      </c>
      <c r="P40" s="45">
        <f t="shared" si="10"/>
        <v>2.2200000000000002</v>
      </c>
      <c r="Q40" s="64">
        <f t="shared" si="32"/>
        <v>51.793594999999996</v>
      </c>
      <c r="R40" s="64">
        <f t="shared" si="28"/>
        <v>51.791666666666664</v>
      </c>
      <c r="S40" s="64">
        <f t="shared" si="29"/>
        <v>10.358333333333333</v>
      </c>
      <c r="T40" s="103">
        <f t="shared" si="30"/>
        <v>62.15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47.97</v>
      </c>
      <c r="I41" s="64">
        <f t="shared" si="24"/>
        <v>11.99</v>
      </c>
      <c r="J41" s="64">
        <f>ROUND((0.2+0.14)*0.95,2)</f>
        <v>0.32</v>
      </c>
      <c r="K41" s="100">
        <f t="shared" si="25"/>
        <v>19.190000000000001</v>
      </c>
      <c r="L41" s="64">
        <f t="shared" si="26"/>
        <v>4.2218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54.703159999999997</v>
      </c>
      <c r="P41" s="45">
        <f t="shared" si="10"/>
        <v>2.4500000000000002</v>
      </c>
      <c r="Q41" s="64">
        <f t="shared" si="32"/>
        <v>57.15316</v>
      </c>
      <c r="R41" s="64">
        <f t="shared" si="28"/>
        <v>57.15</v>
      </c>
      <c r="S41" s="64">
        <f t="shared" si="29"/>
        <v>11.43</v>
      </c>
      <c r="T41" s="103">
        <f t="shared" si="30"/>
        <v>68.58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47.97</v>
      </c>
      <c r="I42" s="64">
        <f t="shared" si="24"/>
        <v>11.99</v>
      </c>
      <c r="J42" s="64">
        <f>ROUND((0.2+0.2)*0.95,2)</f>
        <v>0.38</v>
      </c>
      <c r="K42" s="100">
        <f t="shared" si="25"/>
        <v>22.78</v>
      </c>
      <c r="L42" s="64">
        <f t="shared" si="26"/>
        <v>5.0116000000000005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64.950090000000003</v>
      </c>
      <c r="P42" s="45">
        <f t="shared" si="10"/>
        <v>2.91</v>
      </c>
      <c r="Q42" s="64">
        <f t="shared" si="32"/>
        <v>67.86009</v>
      </c>
      <c r="R42" s="64">
        <f t="shared" si="28"/>
        <v>67.858333333333334</v>
      </c>
      <c r="S42" s="64">
        <f t="shared" si="29"/>
        <v>13.571666666666667</v>
      </c>
      <c r="T42" s="103">
        <f t="shared" si="30"/>
        <v>81.430000000000007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47.97</v>
      </c>
      <c r="I44" s="64">
        <f t="shared" si="24"/>
        <v>11.99</v>
      </c>
      <c r="J44" s="64">
        <f>ROUND(0.03*0.95,2)</f>
        <v>0.03</v>
      </c>
      <c r="K44" s="100">
        <f t="shared" ref="K44:K52" si="34">ROUND((H44+I44)*J44,2)</f>
        <v>1.8</v>
      </c>
      <c r="L44" s="64">
        <f t="shared" ref="L44:L52" si="35">(K44*$L$10)</f>
        <v>0.39600000000000002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5.1295649999999995</v>
      </c>
      <c r="P44" s="45">
        <f t="shared" si="10"/>
        <v>0.23</v>
      </c>
      <c r="Q44" s="64">
        <f t="shared" ref="Q44:Q52" si="38">SUM(O44+P44)</f>
        <v>5.3595649999999999</v>
      </c>
      <c r="R44" s="64">
        <f>+T44-S44</f>
        <v>5.3583333333333334</v>
      </c>
      <c r="S44" s="64">
        <f>+T44/6</f>
        <v>1.0716666666666665</v>
      </c>
      <c r="T44" s="103">
        <f t="shared" si="30"/>
        <v>6.43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47.97</v>
      </c>
      <c r="I45" s="64">
        <f t="shared" si="24"/>
        <v>11.99</v>
      </c>
      <c r="J45" s="64">
        <f>ROUND(0.05*0.95,2)</f>
        <v>0.05</v>
      </c>
      <c r="K45" s="100">
        <f t="shared" si="34"/>
        <v>3</v>
      </c>
      <c r="L45" s="64">
        <f t="shared" si="35"/>
        <v>0.66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8.5492749999999997</v>
      </c>
      <c r="P45" s="45">
        <f t="shared" si="10"/>
        <v>0.38</v>
      </c>
      <c r="Q45" s="64">
        <f t="shared" si="38"/>
        <v>8.9292750000000005</v>
      </c>
      <c r="R45" s="64">
        <f>+T45-S45</f>
        <v>8.9333333333333336</v>
      </c>
      <c r="S45" s="64">
        <f>+T45/6</f>
        <v>1.7866666666666668</v>
      </c>
      <c r="T45" s="103">
        <f t="shared" si="30"/>
        <v>10.72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47.97</v>
      </c>
      <c r="I46" s="64">
        <f t="shared" si="24"/>
        <v>11.99</v>
      </c>
      <c r="J46" s="64">
        <f>ROUND(0.07*0.95,2)</f>
        <v>7.0000000000000007E-2</v>
      </c>
      <c r="K46" s="100">
        <f t="shared" si="34"/>
        <v>4.2</v>
      </c>
      <c r="L46" s="64">
        <f t="shared" si="35"/>
        <v>0.92400000000000004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11.968985</v>
      </c>
      <c r="P46" s="45">
        <f t="shared" si="10"/>
        <v>0.54</v>
      </c>
      <c r="Q46" s="64">
        <f t="shared" si="38"/>
        <v>12.508984999999999</v>
      </c>
      <c r="R46" s="64">
        <f t="shared" ref="R46:R52" si="39">+T46-S46</f>
        <v>12.508333333333333</v>
      </c>
      <c r="S46" s="64">
        <f t="shared" ref="S46:S52" si="40">+T46/6</f>
        <v>2.5016666666666665</v>
      </c>
      <c r="T46" s="103">
        <f t="shared" si="30"/>
        <v>15.01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53.85</v>
      </c>
      <c r="I47" s="64">
        <f t="shared" si="24"/>
        <v>13.46</v>
      </c>
      <c r="J47" s="64">
        <f>ROUND(2*0.95,2)</f>
        <v>1.9</v>
      </c>
      <c r="K47" s="100">
        <f t="shared" si="34"/>
        <v>127.89</v>
      </c>
      <c r="L47" s="64">
        <f t="shared" si="35"/>
        <v>28.1358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341.81824999999998</v>
      </c>
      <c r="P47" s="45">
        <f t="shared" si="10"/>
        <v>14.54</v>
      </c>
      <c r="Q47" s="64">
        <f t="shared" si="38"/>
        <v>356.35825</v>
      </c>
      <c r="R47" s="64">
        <f t="shared" si="39"/>
        <v>356.35833333333335</v>
      </c>
      <c r="S47" s="64">
        <f t="shared" si="40"/>
        <v>71.271666666666661</v>
      </c>
      <c r="T47" s="103">
        <f t="shared" si="30"/>
        <v>427.63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53.85</v>
      </c>
      <c r="I48" s="64">
        <f t="shared" si="24"/>
        <v>13.46</v>
      </c>
      <c r="J48" s="64">
        <f>ROUND((2*1.2)*0.95,2)</f>
        <v>2.2799999999999998</v>
      </c>
      <c r="K48" s="100">
        <f t="shared" si="34"/>
        <v>153.47</v>
      </c>
      <c r="L48" s="64">
        <f t="shared" si="35"/>
        <v>33.763399999999997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410.18433999999991</v>
      </c>
      <c r="P48" s="45">
        <f t="shared" si="10"/>
        <v>17.440000000000001</v>
      </c>
      <c r="Q48" s="64">
        <f t="shared" si="38"/>
        <v>427.6243399999999</v>
      </c>
      <c r="R48" s="64">
        <f t="shared" si="39"/>
        <v>427.625</v>
      </c>
      <c r="S48" s="64">
        <f t="shared" si="40"/>
        <v>85.524999999999991</v>
      </c>
      <c r="T48" s="103">
        <f t="shared" si="30"/>
        <v>513.15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47.97</v>
      </c>
      <c r="I49" s="64">
        <f t="shared" si="24"/>
        <v>11.99</v>
      </c>
      <c r="J49" s="64">
        <f>ROUND(0.05*0.95,2)</f>
        <v>0.05</v>
      </c>
      <c r="K49" s="100">
        <f t="shared" si="34"/>
        <v>3</v>
      </c>
      <c r="L49" s="64">
        <f t="shared" si="35"/>
        <v>0.66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8.5492749999999997</v>
      </c>
      <c r="P49" s="45">
        <f t="shared" si="10"/>
        <v>0.38</v>
      </c>
      <c r="Q49" s="64">
        <f t="shared" si="38"/>
        <v>8.9292750000000005</v>
      </c>
      <c r="R49" s="64">
        <f t="shared" si="39"/>
        <v>8.9333333333333336</v>
      </c>
      <c r="S49" s="64">
        <f t="shared" si="40"/>
        <v>1.7866666666666668</v>
      </c>
      <c r="T49" s="103">
        <f t="shared" si="30"/>
        <v>10.72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47.97</v>
      </c>
      <c r="I50" s="64">
        <f t="shared" si="24"/>
        <v>11.99</v>
      </c>
      <c r="J50" s="64">
        <f>ROUND((0.05*0.8)*0.95,2)</f>
        <v>0.04</v>
      </c>
      <c r="K50" s="100">
        <f t="shared" si="34"/>
        <v>2.4</v>
      </c>
      <c r="L50" s="64">
        <f t="shared" si="35"/>
        <v>0.52800000000000002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6.8394199999999996</v>
      </c>
      <c r="P50" s="45">
        <f t="shared" si="10"/>
        <v>0.31</v>
      </c>
      <c r="Q50" s="64">
        <f t="shared" si="38"/>
        <v>7.1494199999999992</v>
      </c>
      <c r="R50" s="64">
        <f t="shared" si="39"/>
        <v>7.15</v>
      </c>
      <c r="S50" s="64">
        <f t="shared" si="40"/>
        <v>1.43</v>
      </c>
      <c r="T50" s="103">
        <f t="shared" si="30"/>
        <v>8.58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47.97</v>
      </c>
      <c r="I51" s="64">
        <f t="shared" si="24"/>
        <v>11.99</v>
      </c>
      <c r="J51" s="64">
        <f>ROUND((0.05*1.2)*0.95,2)</f>
        <v>0.06</v>
      </c>
      <c r="K51" s="100">
        <f t="shared" si="34"/>
        <v>3.6</v>
      </c>
      <c r="L51" s="64">
        <f t="shared" si="35"/>
        <v>0.79200000000000004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10.259129999999999</v>
      </c>
      <c r="P51" s="45">
        <f t="shared" si="10"/>
        <v>0.46</v>
      </c>
      <c r="Q51" s="64">
        <f t="shared" si="38"/>
        <v>10.71913</v>
      </c>
      <c r="R51" s="64">
        <f t="shared" si="39"/>
        <v>10.716666666666667</v>
      </c>
      <c r="S51" s="64">
        <f t="shared" si="40"/>
        <v>2.1433333333333331</v>
      </c>
      <c r="T51" s="103">
        <f t="shared" si="30"/>
        <v>12.86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47.97</v>
      </c>
      <c r="I52" s="64">
        <f t="shared" si="24"/>
        <v>11.99</v>
      </c>
      <c r="J52" s="64">
        <f>ROUND(0.05*0.95,2)</f>
        <v>0.05</v>
      </c>
      <c r="K52" s="100">
        <f t="shared" si="34"/>
        <v>3</v>
      </c>
      <c r="L52" s="64">
        <f t="shared" si="35"/>
        <v>0.66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8.5492749999999997</v>
      </c>
      <c r="P52" s="45">
        <f t="shared" si="10"/>
        <v>0.38</v>
      </c>
      <c r="Q52" s="64">
        <f t="shared" si="38"/>
        <v>8.9292750000000005</v>
      </c>
      <c r="R52" s="64">
        <f t="shared" si="39"/>
        <v>8.9333333333333336</v>
      </c>
      <c r="S52" s="64">
        <f t="shared" si="40"/>
        <v>1.7866666666666668</v>
      </c>
      <c r="T52" s="103">
        <f t="shared" si="30"/>
        <v>10.72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47.97</v>
      </c>
      <c r="I54" s="64">
        <f t="shared" si="24"/>
        <v>11.99</v>
      </c>
      <c r="J54" s="64">
        <f>ROUND(0.26*0.95,2)</f>
        <v>0.25</v>
      </c>
      <c r="K54" s="100">
        <f t="shared" ref="K54:K59" si="43">ROUND((H54+I54)*J54,2)</f>
        <v>14.99</v>
      </c>
      <c r="L54" s="64">
        <f t="shared" ref="L54:L59" si="44">(K54*$L$10)</f>
        <v>3.2978000000000001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42.734174999999993</v>
      </c>
      <c r="P54" s="45">
        <f t="shared" si="10"/>
        <v>1.91</v>
      </c>
      <c r="Q54" s="64">
        <f t="shared" ref="Q54:Q59" si="47">SUM(O54+P54)</f>
        <v>44.64417499999999</v>
      </c>
      <c r="R54" s="64">
        <f t="shared" ref="R54:R59" si="48">+T54-S54</f>
        <v>44.641666666666666</v>
      </c>
      <c r="S54" s="64">
        <f t="shared" ref="S54:S59" si="49">+T54/6</f>
        <v>8.9283333333333328</v>
      </c>
      <c r="T54" s="103">
        <f t="shared" si="30"/>
        <v>53.57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47.97</v>
      </c>
      <c r="I55" s="64">
        <f t="shared" si="24"/>
        <v>11.99</v>
      </c>
      <c r="J55" s="64">
        <f>ROUND(0.05*0.95,2)</f>
        <v>0.05</v>
      </c>
      <c r="K55" s="100">
        <f t="shared" si="43"/>
        <v>3</v>
      </c>
      <c r="L55" s="64">
        <f t="shared" si="44"/>
        <v>0.66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8.5492749999999997</v>
      </c>
      <c r="P55" s="45">
        <f t="shared" si="10"/>
        <v>0.38</v>
      </c>
      <c r="Q55" s="64">
        <f t="shared" si="47"/>
        <v>8.9292750000000005</v>
      </c>
      <c r="R55" s="64">
        <f t="shared" si="48"/>
        <v>8.9333333333333336</v>
      </c>
      <c r="S55" s="64">
        <f t="shared" si="49"/>
        <v>1.7866666666666668</v>
      </c>
      <c r="T55" s="103">
        <f t="shared" si="30"/>
        <v>10.72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47.97</v>
      </c>
      <c r="I56" s="64">
        <f t="shared" si="24"/>
        <v>11.99</v>
      </c>
      <c r="J56" s="64">
        <f>ROUND(0.08*0.95,2)</f>
        <v>0.08</v>
      </c>
      <c r="K56" s="100">
        <f t="shared" si="43"/>
        <v>4.8</v>
      </c>
      <c r="L56" s="64">
        <f t="shared" si="44"/>
        <v>1.056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13.678839999999999</v>
      </c>
      <c r="P56" s="45">
        <f t="shared" si="10"/>
        <v>0.61</v>
      </c>
      <c r="Q56" s="64">
        <f t="shared" si="47"/>
        <v>14.288839999999999</v>
      </c>
      <c r="R56" s="64">
        <f t="shared" si="48"/>
        <v>14.291666666666666</v>
      </c>
      <c r="S56" s="64">
        <f t="shared" si="49"/>
        <v>2.8583333333333329</v>
      </c>
      <c r="T56" s="103">
        <f t="shared" si="30"/>
        <v>17.149999999999999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47.97</v>
      </c>
      <c r="I57" s="64">
        <f t="shared" si="24"/>
        <v>11.99</v>
      </c>
      <c r="J57" s="64">
        <f>ROUND((0.08*1.2)*0.95,2)</f>
        <v>0.09</v>
      </c>
      <c r="K57" s="100">
        <f t="shared" si="43"/>
        <v>5.4</v>
      </c>
      <c r="L57" s="64">
        <f t="shared" si="44"/>
        <v>1.1880000000000002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15.388695</v>
      </c>
      <c r="P57" s="45">
        <f t="shared" si="10"/>
        <v>0.69</v>
      </c>
      <c r="Q57" s="64">
        <f t="shared" si="47"/>
        <v>16.078695</v>
      </c>
      <c r="R57" s="64">
        <f t="shared" si="48"/>
        <v>16.074999999999999</v>
      </c>
      <c r="S57" s="64">
        <f t="shared" si="49"/>
        <v>3.2149999999999999</v>
      </c>
      <c r="T57" s="103">
        <f t="shared" si="30"/>
        <v>19.29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47.97</v>
      </c>
      <c r="I58" s="64">
        <f t="shared" si="24"/>
        <v>11.99</v>
      </c>
      <c r="J58" s="64">
        <f>ROUND(0.06*0.95,2)</f>
        <v>0.06</v>
      </c>
      <c r="K58" s="100">
        <f t="shared" si="43"/>
        <v>3.6</v>
      </c>
      <c r="L58" s="64">
        <f t="shared" si="44"/>
        <v>0.79200000000000004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10.259129999999999</v>
      </c>
      <c r="P58" s="45">
        <f t="shared" si="10"/>
        <v>0.46</v>
      </c>
      <c r="Q58" s="64">
        <f t="shared" si="47"/>
        <v>10.71913</v>
      </c>
      <c r="R58" s="64">
        <f t="shared" si="48"/>
        <v>10.716666666666667</v>
      </c>
      <c r="S58" s="64">
        <f t="shared" si="49"/>
        <v>2.1433333333333331</v>
      </c>
      <c r="T58" s="103">
        <f t="shared" si="30"/>
        <v>12.86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47.97</v>
      </c>
      <c r="I59" s="64">
        <f t="shared" si="24"/>
        <v>11.99</v>
      </c>
      <c r="J59" s="64">
        <f>ROUND((0.06*1.2)*0.95,2)</f>
        <v>7.0000000000000007E-2</v>
      </c>
      <c r="K59" s="100">
        <f t="shared" si="43"/>
        <v>4.2</v>
      </c>
      <c r="L59" s="64">
        <f t="shared" si="44"/>
        <v>0.92400000000000004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11.968985</v>
      </c>
      <c r="P59" s="45">
        <f t="shared" si="10"/>
        <v>0.54</v>
      </c>
      <c r="Q59" s="64">
        <f t="shared" si="47"/>
        <v>12.508984999999999</v>
      </c>
      <c r="R59" s="64">
        <f t="shared" si="48"/>
        <v>12.508333333333333</v>
      </c>
      <c r="S59" s="64">
        <f t="shared" si="49"/>
        <v>2.5016666666666665</v>
      </c>
      <c r="T59" s="103">
        <f t="shared" si="30"/>
        <v>15.01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47.97</v>
      </c>
      <c r="I62" s="64">
        <f>ROUND(H62*$I$10,2)</f>
        <v>11.99</v>
      </c>
      <c r="J62" s="64">
        <f>ROUND(0.53*0.95,2)</f>
        <v>0.5</v>
      </c>
      <c r="K62" s="100">
        <f>ROUND((H62+I62)*J62,2)</f>
        <v>29.98</v>
      </c>
      <c r="L62" s="64">
        <f t="shared" ref="L62:L64" si="51">(K62*$L$10)</f>
        <v>6.5956000000000001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85.468349999999987</v>
      </c>
      <c r="P62" s="45">
        <f t="shared" si="10"/>
        <v>3.83</v>
      </c>
      <c r="Q62" s="64">
        <f>SUM(O62+P62)</f>
        <v>89.298349999999985</v>
      </c>
      <c r="R62" s="64">
        <f t="shared" ref="R62:R64" si="53">+T62-S62</f>
        <v>89.3</v>
      </c>
      <c r="S62" s="64">
        <f t="shared" ref="S62:S64" si="54">+T62/6</f>
        <v>17.86</v>
      </c>
      <c r="T62" s="103">
        <f>ROUND(Q62*$T$10,2)</f>
        <v>107.16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47.97</v>
      </c>
      <c r="I63" s="64">
        <f>ROUND(H63*$I$10,2)</f>
        <v>11.99</v>
      </c>
      <c r="J63" s="64">
        <f>ROUND(0.3*0.95,2)</f>
        <v>0.28999999999999998</v>
      </c>
      <c r="K63" s="100">
        <f>ROUND((H63+I63)*J63,2)</f>
        <v>17.39</v>
      </c>
      <c r="L63" s="64">
        <f t="shared" si="51"/>
        <v>3.8258000000000001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49.573594999999997</v>
      </c>
      <c r="P63" s="45">
        <f t="shared" si="10"/>
        <v>2.2200000000000002</v>
      </c>
      <c r="Q63" s="64">
        <f>SUM(O63+P63)</f>
        <v>51.793594999999996</v>
      </c>
      <c r="R63" s="64">
        <f t="shared" si="53"/>
        <v>51.791666666666664</v>
      </c>
      <c r="S63" s="64">
        <f t="shared" si="54"/>
        <v>10.358333333333333</v>
      </c>
      <c r="T63" s="103">
        <f>ROUND(Q63*$T$10,2)</f>
        <v>62.15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47.97</v>
      </c>
      <c r="I64" s="64">
        <f>ROUND(H64*$I$10,2)</f>
        <v>11.99</v>
      </c>
      <c r="J64" s="64">
        <f>ROUND(0.09*0.95,2)</f>
        <v>0.09</v>
      </c>
      <c r="K64" s="100">
        <f>ROUND((H64+I64)*J64,2)</f>
        <v>5.4</v>
      </c>
      <c r="L64" s="64">
        <f t="shared" si="51"/>
        <v>1.1880000000000002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15.388695</v>
      </c>
      <c r="P64" s="45">
        <f t="shared" si="10"/>
        <v>0.69</v>
      </c>
      <c r="Q64" s="64">
        <f>SUM(O64+P64)</f>
        <v>16.078695</v>
      </c>
      <c r="R64" s="64">
        <f t="shared" si="53"/>
        <v>16.074999999999999</v>
      </c>
      <c r="S64" s="64">
        <f t="shared" si="54"/>
        <v>3.2149999999999999</v>
      </c>
      <c r="T64" s="103">
        <f>ROUND(Q64*$T$10,2)</f>
        <v>19.29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47.97</v>
      </c>
      <c r="I67" s="64">
        <f t="shared" ref="I67:I93" si="56">ROUND(H67*$I$10,2)</f>
        <v>11.99</v>
      </c>
      <c r="J67" s="64">
        <f>ROUND((0.53*1.2)*0.95,2)</f>
        <v>0.6</v>
      </c>
      <c r="K67" s="100">
        <f>ROUND((H67+I67)*J67,2)</f>
        <v>35.979999999999997</v>
      </c>
      <c r="L67" s="64">
        <f t="shared" ref="L67:L69" si="57">(K67*$L$10)</f>
        <v>7.9155999999999995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102.56689999999999</v>
      </c>
      <c r="P67" s="45">
        <f t="shared" si="10"/>
        <v>4.59</v>
      </c>
      <c r="Q67" s="64">
        <f>SUM(O67+P67)</f>
        <v>107.15689999999999</v>
      </c>
      <c r="R67" s="64">
        <f t="shared" ref="R67:R69" si="59">+T67-S67</f>
        <v>107.15833333333333</v>
      </c>
      <c r="S67" s="64">
        <f t="shared" ref="S67:S69" si="60">+T67/6</f>
        <v>21.431666666666668</v>
      </c>
      <c r="T67" s="103">
        <f t="shared" ref="T67:T93" si="61">ROUND(Q67*$T$10,2)</f>
        <v>128.59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47.97</v>
      </c>
      <c r="I68" s="64">
        <f t="shared" si="56"/>
        <v>11.99</v>
      </c>
      <c r="J68" s="64">
        <f>ROUND((0.3*1.2)*0.95,2)</f>
        <v>0.34</v>
      </c>
      <c r="K68" s="100">
        <f>ROUND((H68+I68)*J68,2)</f>
        <v>20.39</v>
      </c>
      <c r="L68" s="64">
        <f t="shared" si="57"/>
        <v>4.4858000000000002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58.122869999999999</v>
      </c>
      <c r="P68" s="45">
        <f t="shared" si="10"/>
        <v>2.6</v>
      </c>
      <c r="Q68" s="64">
        <f>SUM(O68+P68)</f>
        <v>60.72287</v>
      </c>
      <c r="R68" s="64">
        <f t="shared" si="59"/>
        <v>60.725000000000001</v>
      </c>
      <c r="S68" s="64">
        <f t="shared" si="60"/>
        <v>12.145000000000001</v>
      </c>
      <c r="T68" s="103">
        <f t="shared" si="61"/>
        <v>72.87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47.97</v>
      </c>
      <c r="I69" s="64">
        <f t="shared" si="56"/>
        <v>11.99</v>
      </c>
      <c r="J69" s="64">
        <f>ROUND((0.09*1.2)*0.95,2)</f>
        <v>0.1</v>
      </c>
      <c r="K69" s="100">
        <f>ROUND((H69+I69)*J69,2)</f>
        <v>6</v>
      </c>
      <c r="L69" s="64">
        <f t="shared" si="57"/>
        <v>1.32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17.098549999999999</v>
      </c>
      <c r="P69" s="45">
        <f t="shared" si="10"/>
        <v>0.77</v>
      </c>
      <c r="Q69" s="64">
        <f>SUM(O69+P69)</f>
        <v>17.868549999999999</v>
      </c>
      <c r="R69" s="64">
        <f t="shared" si="59"/>
        <v>17.866666666666667</v>
      </c>
      <c r="S69" s="64">
        <f t="shared" si="60"/>
        <v>3.5733333333333337</v>
      </c>
      <c r="T69" s="103">
        <f t="shared" si="61"/>
        <v>21.44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50.91</v>
      </c>
      <c r="I72" s="64">
        <f t="shared" si="56"/>
        <v>12.73</v>
      </c>
      <c r="J72" s="64">
        <f>ROUND(0.5*0.95,2)</f>
        <v>0.48</v>
      </c>
      <c r="K72" s="100">
        <f>ROUND((H72+I72)*J72,2)</f>
        <v>30.55</v>
      </c>
      <c r="L72" s="64">
        <f t="shared" ref="L72:L73" si="62">(K72*$L$10)</f>
        <v>6.7210000000000001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84.208039999999997</v>
      </c>
      <c r="P72" s="45">
        <f t="shared" si="10"/>
        <v>3.67</v>
      </c>
      <c r="Q72" s="64">
        <f>SUM(O72+P72)</f>
        <v>87.878039999999999</v>
      </c>
      <c r="R72" s="64">
        <f t="shared" ref="R72:R73" si="64">+T72-S72</f>
        <v>87.875</v>
      </c>
      <c r="S72" s="64">
        <f t="shared" ref="S72:S73" si="65">+T72/6</f>
        <v>17.574999999999999</v>
      </c>
      <c r="T72" s="103">
        <f t="shared" si="61"/>
        <v>105.45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50.91</v>
      </c>
      <c r="I73" s="64">
        <f t="shared" si="56"/>
        <v>12.73</v>
      </c>
      <c r="J73" s="64">
        <f>ROUND(1.4*0.95,2)</f>
        <v>1.33</v>
      </c>
      <c r="K73" s="100">
        <f>ROUND((H73+I73)*J73,2)</f>
        <v>84.64</v>
      </c>
      <c r="L73" s="64">
        <f t="shared" si="62"/>
        <v>18.620799999999999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233.315515</v>
      </c>
      <c r="P73" s="45">
        <f t="shared" si="10"/>
        <v>10.17</v>
      </c>
      <c r="Q73" s="64">
        <f>SUM(O73+P73)</f>
        <v>243.48551499999999</v>
      </c>
      <c r="R73" s="64">
        <f t="shared" si="64"/>
        <v>243.48333333333335</v>
      </c>
      <c r="S73" s="64">
        <f t="shared" si="65"/>
        <v>48.696666666666665</v>
      </c>
      <c r="T73" s="103">
        <f t="shared" si="61"/>
        <v>292.18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50.91</v>
      </c>
      <c r="I75" s="64">
        <f t="shared" si="56"/>
        <v>12.73</v>
      </c>
      <c r="J75" s="64">
        <f>ROUND(0.5*0.95,2)</f>
        <v>0.48</v>
      </c>
      <c r="K75" s="100">
        <f>ROUND((H75+I75)*J75,2)</f>
        <v>30.55</v>
      </c>
      <c r="L75" s="64">
        <f t="shared" ref="L75:L76" si="66">(K75*$L$10)</f>
        <v>6.7210000000000001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84.208039999999997</v>
      </c>
      <c r="P75" s="45">
        <f t="shared" si="10"/>
        <v>3.67</v>
      </c>
      <c r="Q75" s="64">
        <f>SUM(O75+P75)</f>
        <v>87.878039999999999</v>
      </c>
      <c r="R75" s="64">
        <f t="shared" ref="R75:R76" si="68">+T75-S75</f>
        <v>87.875</v>
      </c>
      <c r="S75" s="64">
        <f t="shared" ref="S75:S76" si="69">+T75/6</f>
        <v>17.574999999999999</v>
      </c>
      <c r="T75" s="103">
        <f t="shared" si="61"/>
        <v>105.45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50.91</v>
      </c>
      <c r="I76" s="64">
        <f t="shared" si="56"/>
        <v>12.73</v>
      </c>
      <c r="J76" s="64">
        <f>ROUND(1.6*0.95,2)</f>
        <v>1.52</v>
      </c>
      <c r="K76" s="100">
        <f>ROUND((H76+I76)*J76,2)</f>
        <v>96.73</v>
      </c>
      <c r="L76" s="64">
        <f t="shared" si="66"/>
        <v>21.2806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266.64456000000001</v>
      </c>
      <c r="P76" s="45">
        <f t="shared" si="10"/>
        <v>11.63</v>
      </c>
      <c r="Q76" s="64">
        <f>SUM(O76+P76)</f>
        <v>278.27456000000001</v>
      </c>
      <c r="R76" s="64">
        <f t="shared" si="68"/>
        <v>278.27499999999998</v>
      </c>
      <c r="S76" s="64">
        <f t="shared" si="69"/>
        <v>55.655000000000001</v>
      </c>
      <c r="T76" s="103">
        <f t="shared" si="61"/>
        <v>333.93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50.91</v>
      </c>
      <c r="I78" s="64">
        <f t="shared" si="56"/>
        <v>12.73</v>
      </c>
      <c r="J78" s="64">
        <f>ROUND(1.38*0.95,2)</f>
        <v>1.31</v>
      </c>
      <c r="K78" s="100">
        <f>ROUND((H78+I78)*J78,2)</f>
        <v>83.37</v>
      </c>
      <c r="L78" s="64">
        <f t="shared" ref="L78:L81" si="70">(K78*$L$10)</f>
        <v>18.3414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229.810405</v>
      </c>
      <c r="P78" s="45">
        <f t="shared" si="10"/>
        <v>10.02</v>
      </c>
      <c r="Q78" s="64">
        <f>SUM(O78+P78)</f>
        <v>239.83040500000001</v>
      </c>
      <c r="R78" s="64">
        <f t="shared" ref="R78:R81" si="72">+T78-S78</f>
        <v>239.83333333333334</v>
      </c>
      <c r="S78" s="64">
        <f t="shared" ref="S78:S81" si="73">+T78/6</f>
        <v>47.966666666666669</v>
      </c>
      <c r="T78" s="103">
        <f t="shared" si="61"/>
        <v>287.8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50.91</v>
      </c>
      <c r="I79" s="64">
        <f t="shared" si="56"/>
        <v>12.73</v>
      </c>
      <c r="J79" s="64">
        <f>ROUND(1.68*0.95,2)</f>
        <v>1.6</v>
      </c>
      <c r="K79" s="100">
        <f>ROUND((H79+I79)*J79,2)</f>
        <v>101.82</v>
      </c>
      <c r="L79" s="64">
        <f t="shared" si="70"/>
        <v>22.400399999999998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280.67719999999997</v>
      </c>
      <c r="P79" s="45">
        <f t="shared" si="10"/>
        <v>12.24</v>
      </c>
      <c r="Q79" s="64">
        <f>SUM(O79+P79)</f>
        <v>292.91719999999998</v>
      </c>
      <c r="R79" s="64">
        <f t="shared" si="72"/>
        <v>292.91666666666669</v>
      </c>
      <c r="S79" s="64">
        <f t="shared" si="73"/>
        <v>58.583333333333336</v>
      </c>
      <c r="T79" s="103">
        <f t="shared" si="61"/>
        <v>351.5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50.91</v>
      </c>
      <c r="I80" s="64">
        <f t="shared" si="56"/>
        <v>12.73</v>
      </c>
      <c r="J80" s="64">
        <f>ROUND(1.91*0.95,2)</f>
        <v>1.81</v>
      </c>
      <c r="K80" s="100">
        <f>ROUND((H80+I80)*J80,2)</f>
        <v>115.19</v>
      </c>
      <c r="L80" s="64">
        <f t="shared" si="70"/>
        <v>25.341799999999999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317.52355500000004</v>
      </c>
      <c r="P80" s="45">
        <f t="shared" si="10"/>
        <v>13.85</v>
      </c>
      <c r="Q80" s="64">
        <f>SUM(O80+P80)</f>
        <v>331.37355500000007</v>
      </c>
      <c r="R80" s="64">
        <f t="shared" si="72"/>
        <v>331.375</v>
      </c>
      <c r="S80" s="64">
        <f t="shared" si="73"/>
        <v>66.274999999999991</v>
      </c>
      <c r="T80" s="103">
        <f t="shared" si="61"/>
        <v>397.65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50.91</v>
      </c>
      <c r="I81" s="64">
        <f t="shared" si="56"/>
        <v>12.73</v>
      </c>
      <c r="J81" s="64">
        <f>ROUND(2.2*0.95,2)</f>
        <v>2.09</v>
      </c>
      <c r="K81" s="100">
        <f>ROUND((H81+I81)*J81,2)</f>
        <v>133.01</v>
      </c>
      <c r="L81" s="64">
        <f t="shared" si="70"/>
        <v>29.262199999999996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366.64389499999999</v>
      </c>
      <c r="P81" s="45">
        <f t="shared" si="10"/>
        <v>15.99</v>
      </c>
      <c r="Q81" s="64">
        <f>SUM(O81+P81)</f>
        <v>382.633895</v>
      </c>
      <c r="R81" s="64">
        <f t="shared" si="72"/>
        <v>382.63333333333333</v>
      </c>
      <c r="S81" s="64">
        <f t="shared" si="73"/>
        <v>76.526666666666671</v>
      </c>
      <c r="T81" s="103">
        <f t="shared" si="61"/>
        <v>459.16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50.91</v>
      </c>
      <c r="I83" s="64">
        <f t="shared" si="56"/>
        <v>12.73</v>
      </c>
      <c r="J83" s="64">
        <f>ROUND(0.57*0.95,2)</f>
        <v>0.54</v>
      </c>
      <c r="K83" s="100">
        <f>ROUND((H83+I83)*J83,2)</f>
        <v>34.369999999999997</v>
      </c>
      <c r="L83" s="64">
        <f t="shared" ref="L83:L85" si="74">(K83*$L$10)</f>
        <v>7.5613999999999999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94.735569999999996</v>
      </c>
      <c r="P83" s="45">
        <f t="shared" si="10"/>
        <v>4.13</v>
      </c>
      <c r="Q83" s="64">
        <f>SUM(O83+P83)</f>
        <v>98.865569999999991</v>
      </c>
      <c r="R83" s="64">
        <f t="shared" ref="R83:R85" si="76">+T83-S83</f>
        <v>98.866666666666674</v>
      </c>
      <c r="S83" s="64">
        <f t="shared" ref="S83:S85" si="77">+T83/6</f>
        <v>19.773333333333333</v>
      </c>
      <c r="T83" s="103">
        <f t="shared" si="61"/>
        <v>118.64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50.91</v>
      </c>
      <c r="I84" s="64">
        <f t="shared" si="56"/>
        <v>12.73</v>
      </c>
      <c r="J84" s="64">
        <f>ROUND(0.62*0.95,2)</f>
        <v>0.59</v>
      </c>
      <c r="K84" s="100">
        <f>ROUND((H84+I84)*J84,2)</f>
        <v>37.549999999999997</v>
      </c>
      <c r="L84" s="64">
        <f t="shared" si="74"/>
        <v>8.2609999999999992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103.50444499999999</v>
      </c>
      <c r="P84" s="45">
        <f t="shared" si="10"/>
        <v>4.51</v>
      </c>
      <c r="Q84" s="64">
        <f>SUM(O84+P84)</f>
        <v>108.01444499999999</v>
      </c>
      <c r="R84" s="64">
        <f t="shared" si="76"/>
        <v>108.01666666666667</v>
      </c>
      <c r="S84" s="64">
        <f t="shared" si="77"/>
        <v>21.603333333333335</v>
      </c>
      <c r="T84" s="103">
        <f t="shared" si="61"/>
        <v>129.62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50.91</v>
      </c>
      <c r="I85" s="64">
        <f t="shared" si="56"/>
        <v>12.73</v>
      </c>
      <c r="J85" s="64">
        <f>ROUND(0.83*0.95,2)</f>
        <v>0.79</v>
      </c>
      <c r="K85" s="100">
        <f>ROUND((H85+I85)*J85,2)</f>
        <v>50.28</v>
      </c>
      <c r="L85" s="64">
        <f t="shared" si="74"/>
        <v>11.0616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138.59214500000002</v>
      </c>
      <c r="P85" s="45">
        <f t="shared" si="10"/>
        <v>6.04</v>
      </c>
      <c r="Q85" s="64">
        <f>SUM(O85+P85)</f>
        <v>144.63214500000001</v>
      </c>
      <c r="R85" s="64">
        <f t="shared" si="76"/>
        <v>144.63333333333333</v>
      </c>
      <c r="S85" s="64">
        <f t="shared" si="77"/>
        <v>28.926666666666666</v>
      </c>
      <c r="T85" s="103">
        <f t="shared" si="61"/>
        <v>173.56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50.91</v>
      </c>
      <c r="I87" s="64">
        <f t="shared" si="56"/>
        <v>12.73</v>
      </c>
      <c r="J87" s="64">
        <f>ROUND((0.25*1.2)*0.95,2)</f>
        <v>0.28999999999999998</v>
      </c>
      <c r="K87" s="100">
        <f>ROUND((H87+I87)*J87,2)</f>
        <v>18.46</v>
      </c>
      <c r="L87" s="64">
        <f>(K87*$L$10)</f>
        <v>4.0612000000000004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50.878995000000003</v>
      </c>
      <c r="P87" s="45">
        <f t="shared" ref="P87:P150" si="79">ROUND(J87*$P$10,2)</f>
        <v>2.2200000000000002</v>
      </c>
      <c r="Q87" s="64">
        <f>SUM(O87+P87)</f>
        <v>53.098995000000002</v>
      </c>
      <c r="R87" s="64">
        <f>+T87-S87</f>
        <v>53.1</v>
      </c>
      <c r="S87" s="64">
        <f>+T87/6</f>
        <v>10.62</v>
      </c>
      <c r="T87" s="103">
        <f t="shared" si="61"/>
        <v>63.72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50.91</v>
      </c>
      <c r="I89" s="64">
        <f t="shared" si="56"/>
        <v>12.73</v>
      </c>
      <c r="J89" s="64">
        <f>ROUND((0.5*1.2)*0.95,2)</f>
        <v>0.56999999999999995</v>
      </c>
      <c r="K89" s="100">
        <f>ROUND((H89+I89)*J89,2)</f>
        <v>36.270000000000003</v>
      </c>
      <c r="L89" s="64">
        <f t="shared" ref="L89:L90" si="80">(K89*$L$10)</f>
        <v>7.9794000000000009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99.987134999999995</v>
      </c>
      <c r="P89" s="45">
        <f t="shared" si="79"/>
        <v>4.3600000000000003</v>
      </c>
      <c r="Q89" s="64">
        <f>SUM(O89+P89)</f>
        <v>104.34713499999999</v>
      </c>
      <c r="R89" s="64">
        <f t="shared" ref="R89:R90" si="82">+T89-S89</f>
        <v>104.35</v>
      </c>
      <c r="S89" s="64">
        <f t="shared" ref="S89:S90" si="83">+T89/6</f>
        <v>20.87</v>
      </c>
      <c r="T89" s="103">
        <f t="shared" si="61"/>
        <v>125.22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50.91</v>
      </c>
      <c r="I90" s="64">
        <f t="shared" si="56"/>
        <v>12.73</v>
      </c>
      <c r="J90" s="64">
        <f>ROUND((1.4*1.2)*0.95,2)</f>
        <v>1.6</v>
      </c>
      <c r="K90" s="100">
        <f>ROUND((H90+I90)*J90,2)</f>
        <v>101.82</v>
      </c>
      <c r="L90" s="64">
        <f t="shared" si="80"/>
        <v>22.400399999999998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280.67719999999997</v>
      </c>
      <c r="P90" s="45">
        <f t="shared" si="79"/>
        <v>12.24</v>
      </c>
      <c r="Q90" s="64">
        <f>SUM(O90+P90)</f>
        <v>292.91719999999998</v>
      </c>
      <c r="R90" s="64">
        <f t="shared" si="82"/>
        <v>292.91666666666669</v>
      </c>
      <c r="S90" s="64">
        <f t="shared" si="83"/>
        <v>58.583333333333336</v>
      </c>
      <c r="T90" s="103">
        <f t="shared" si="61"/>
        <v>351.5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50.91</v>
      </c>
      <c r="I92" s="64">
        <f t="shared" si="56"/>
        <v>12.73</v>
      </c>
      <c r="J92" s="64">
        <f>ROUND((0.5*1.2)*0.95,2)</f>
        <v>0.56999999999999995</v>
      </c>
      <c r="K92" s="100">
        <f>ROUND((H92+I92)*J92,2)</f>
        <v>36.270000000000003</v>
      </c>
      <c r="L92" s="64">
        <f t="shared" ref="L92:L93" si="84">(K92*$L$10)</f>
        <v>7.9794000000000009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99.987134999999995</v>
      </c>
      <c r="P92" s="45">
        <f t="shared" si="79"/>
        <v>4.3600000000000003</v>
      </c>
      <c r="Q92" s="64">
        <f>SUM(O92+P92)</f>
        <v>104.34713499999999</v>
      </c>
      <c r="R92" s="64">
        <f t="shared" ref="R92:R93" si="86">+T92-S92</f>
        <v>104.35</v>
      </c>
      <c r="S92" s="64">
        <f t="shared" ref="S92:S93" si="87">+T92/6</f>
        <v>20.87</v>
      </c>
      <c r="T92" s="103">
        <f t="shared" si="61"/>
        <v>125.22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50.91</v>
      </c>
      <c r="I93" s="64">
        <f t="shared" si="56"/>
        <v>12.73</v>
      </c>
      <c r="J93" s="64">
        <f>ROUND((1.6*1.2)*0.95,2)</f>
        <v>1.82</v>
      </c>
      <c r="K93" s="100">
        <f>ROUND((H93+I93)*J93,2)</f>
        <v>115.82</v>
      </c>
      <c r="L93" s="64">
        <f t="shared" si="84"/>
        <v>25.480399999999999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319.27000999999996</v>
      </c>
      <c r="P93" s="45">
        <f t="shared" si="79"/>
        <v>13.92</v>
      </c>
      <c r="Q93" s="64">
        <f>SUM(O93+P93)</f>
        <v>333.19000999999997</v>
      </c>
      <c r="R93" s="64">
        <f t="shared" si="86"/>
        <v>333.19166666666666</v>
      </c>
      <c r="S93" s="64">
        <f t="shared" si="87"/>
        <v>66.638333333333335</v>
      </c>
      <c r="T93" s="103">
        <f t="shared" si="61"/>
        <v>399.83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56.78</v>
      </c>
      <c r="I95" s="64">
        <f>ROUND(H95*$I$10,2)</f>
        <v>14.2</v>
      </c>
      <c r="J95" s="64">
        <f>ROUND(0.38*0.95,2)</f>
        <v>0.36</v>
      </c>
      <c r="K95" s="100">
        <f>ROUND((H95+I95)*J95,2)</f>
        <v>25.55</v>
      </c>
      <c r="L95" s="64">
        <f t="shared" ref="L95:L96" si="88">(K95*$L$10)</f>
        <v>5.6210000000000004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66.373779999999996</v>
      </c>
      <c r="P95" s="45">
        <f t="shared" si="79"/>
        <v>2.75</v>
      </c>
      <c r="Q95" s="64">
        <f>SUM(O95+P95)</f>
        <v>69.123779999999996</v>
      </c>
      <c r="R95" s="64">
        <f t="shared" ref="R95:R96" si="90">+T95-S95</f>
        <v>69.125</v>
      </c>
      <c r="S95" s="64">
        <f t="shared" ref="S95:S96" si="91">+T95/6</f>
        <v>13.825000000000001</v>
      </c>
      <c r="T95" s="103">
        <f t="shared" ref="T95:T96" si="92">ROUND(Q95*$T$10,2)</f>
        <v>82.95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56.78</v>
      </c>
      <c r="I96" s="64">
        <f>ROUND(H96*$I$10,2)</f>
        <v>14.2</v>
      </c>
      <c r="J96" s="64">
        <f>ROUND(0.32*0.95,2)</f>
        <v>0.3</v>
      </c>
      <c r="K96" s="100">
        <f>ROUND((H96+I96)*J96,2)</f>
        <v>21.29</v>
      </c>
      <c r="L96" s="64">
        <f t="shared" si="88"/>
        <v>4.6837999999999997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55.309449999999998</v>
      </c>
      <c r="P96" s="45">
        <f t="shared" si="79"/>
        <v>2.2999999999999998</v>
      </c>
      <c r="Q96" s="64">
        <f>SUM(O96+P96)</f>
        <v>57.609449999999995</v>
      </c>
      <c r="R96" s="64">
        <f t="shared" si="90"/>
        <v>57.608333333333327</v>
      </c>
      <c r="S96" s="64">
        <f t="shared" si="91"/>
        <v>11.521666666666667</v>
      </c>
      <c r="T96" s="103">
        <f t="shared" si="92"/>
        <v>69.13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70.489999999999995</v>
      </c>
      <c r="I98" s="64">
        <f t="shared" ref="I98:I101" si="93">ROUND(H98*$I$10,2)</f>
        <v>17.62</v>
      </c>
      <c r="J98" s="64">
        <f>ROUND((1.5*0.95)/100,2)</f>
        <v>0.01</v>
      </c>
      <c r="K98" s="100">
        <f>ROUND((H98+I98)*J98,2)</f>
        <v>0.88</v>
      </c>
      <c r="L98" s="64">
        <f t="shared" ref="L98:L101" si="94">(K98*$L$10)</f>
        <v>0.19359999999999999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2.0514549999999998</v>
      </c>
      <c r="P98" s="45">
        <f t="shared" si="79"/>
        <v>0.08</v>
      </c>
      <c r="Q98" s="64">
        <f>SUM(O98+P98)</f>
        <v>2.1314549999999999</v>
      </c>
      <c r="R98" s="64">
        <f t="shared" ref="R98:R101" si="96">+T98-S98</f>
        <v>2.1333333333333333</v>
      </c>
      <c r="S98" s="64">
        <f t="shared" ref="S98:S101" si="97">+T98/6</f>
        <v>0.42666666666666669</v>
      </c>
      <c r="T98" s="103">
        <f t="shared" ref="T98:T101" si="98">ROUND(Q98*$T$10,2)</f>
        <v>2.56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70.489999999999995</v>
      </c>
      <c r="I99" s="64">
        <f t="shared" si="93"/>
        <v>17.62</v>
      </c>
      <c r="J99" s="64">
        <f>ROUND((3.9*0.95)/100,2)</f>
        <v>0.04</v>
      </c>
      <c r="K99" s="100">
        <f>ROUND((H99+I99)*J99,2)</f>
        <v>3.52</v>
      </c>
      <c r="L99" s="64">
        <f t="shared" si="94"/>
        <v>0.77439999999999998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8.2058199999999992</v>
      </c>
      <c r="P99" s="45">
        <f t="shared" si="79"/>
        <v>0.31</v>
      </c>
      <c r="Q99" s="64">
        <f>SUM(O99+P99)</f>
        <v>8.5158199999999997</v>
      </c>
      <c r="R99" s="64">
        <f t="shared" si="96"/>
        <v>8.5166666666666675</v>
      </c>
      <c r="S99" s="64">
        <f t="shared" si="97"/>
        <v>1.7033333333333334</v>
      </c>
      <c r="T99" s="103">
        <f t="shared" si="98"/>
        <v>10.220000000000001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58.74</v>
      </c>
      <c r="I100" s="44">
        <f t="shared" si="93"/>
        <v>14.69</v>
      </c>
      <c r="J100" s="44">
        <f>ROUND(1.5*0.95,2)</f>
        <v>1.43</v>
      </c>
      <c r="K100" s="43">
        <f>ROUND((H100+I100)*J100,2)</f>
        <v>105</v>
      </c>
      <c r="L100" s="44">
        <f t="shared" si="94"/>
        <v>23.1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267.93326499999995</v>
      </c>
      <c r="P100" s="45">
        <f t="shared" si="79"/>
        <v>10.94</v>
      </c>
      <c r="Q100" s="44">
        <f>SUM(O100+P100)</f>
        <v>278.87326499999995</v>
      </c>
      <c r="R100" s="44">
        <f t="shared" si="96"/>
        <v>278.875</v>
      </c>
      <c r="S100" s="44">
        <f t="shared" si="97"/>
        <v>55.774999999999999</v>
      </c>
      <c r="T100" s="65">
        <f t="shared" si="98"/>
        <v>334.65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53.85</v>
      </c>
      <c r="I101" s="64">
        <f t="shared" si="93"/>
        <v>13.46</v>
      </c>
      <c r="J101" s="64">
        <f>ROUND(0.13*0.95,2)</f>
        <v>0.12</v>
      </c>
      <c r="K101" s="100">
        <f>ROUND((H101+I101)*J101,2)</f>
        <v>8.08</v>
      </c>
      <c r="L101" s="64">
        <f t="shared" si="94"/>
        <v>1.7776000000000001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21.591859999999997</v>
      </c>
      <c r="P101" s="45">
        <f t="shared" si="79"/>
        <v>0.92</v>
      </c>
      <c r="Q101" s="64">
        <f>SUM(O101+P101)</f>
        <v>22.511859999999999</v>
      </c>
      <c r="R101" s="64">
        <f t="shared" si="96"/>
        <v>22.508333333333333</v>
      </c>
      <c r="S101" s="64">
        <f t="shared" si="97"/>
        <v>4.5016666666666669</v>
      </c>
      <c r="T101" s="103">
        <f t="shared" si="98"/>
        <v>27.01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53.85</v>
      </c>
      <c r="I105" s="44">
        <f>ROUND(H105*$I$10,2)</f>
        <v>13.46</v>
      </c>
      <c r="J105" s="44">
        <f>ROUND(0.6*0.95,2)</f>
        <v>0.56999999999999995</v>
      </c>
      <c r="K105" s="43">
        <f t="shared" ref="K105:K112" si="100">ROUND((H105+I105)*J105,2)</f>
        <v>38.369999999999997</v>
      </c>
      <c r="L105" s="44">
        <f t="shared" ref="L105:L112" si="101">(K105*$L$10)</f>
        <v>8.4413999999999998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102.54913499999998</v>
      </c>
      <c r="P105" s="45">
        <f t="shared" si="79"/>
        <v>4.3600000000000003</v>
      </c>
      <c r="Q105" s="44">
        <f t="shared" ref="Q105:Q112" si="104">SUM(O105+P105)</f>
        <v>106.90913499999998</v>
      </c>
      <c r="R105" s="44">
        <f t="shared" ref="R105:R112" si="105">+T105-S105</f>
        <v>106.90833333333333</v>
      </c>
      <c r="S105" s="44">
        <f t="shared" ref="S105:S112" si="106">+T105/6</f>
        <v>21.381666666666664</v>
      </c>
      <c r="T105" s="65">
        <f t="shared" ref="T105:T112" si="107">ROUND(Q105*$T$10,2)</f>
        <v>128.29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53.85</v>
      </c>
      <c r="I106" s="44">
        <f t="shared" ref="I106:I112" si="109">ROUND(H106*$I$10,2)</f>
        <v>13.46</v>
      </c>
      <c r="J106" s="44">
        <f>ROUND((0.6*1.8)*0.95,2)</f>
        <v>1.03</v>
      </c>
      <c r="K106" s="43">
        <f t="shared" si="100"/>
        <v>69.33</v>
      </c>
      <c r="L106" s="44">
        <f t="shared" si="101"/>
        <v>15.252599999999999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185.30166499999999</v>
      </c>
      <c r="P106" s="45">
        <f t="shared" si="79"/>
        <v>7.88</v>
      </c>
      <c r="Q106" s="44">
        <f t="shared" si="104"/>
        <v>193.18166499999998</v>
      </c>
      <c r="R106" s="44">
        <f t="shared" si="105"/>
        <v>193.18333333333334</v>
      </c>
      <c r="S106" s="44">
        <f t="shared" si="106"/>
        <v>38.636666666666663</v>
      </c>
      <c r="T106" s="65">
        <f t="shared" si="107"/>
        <v>231.82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53.85</v>
      </c>
      <c r="I107" s="44">
        <f t="shared" si="109"/>
        <v>13.46</v>
      </c>
      <c r="J107" s="44">
        <f>ROUND(0.9*0.95,2)</f>
        <v>0.86</v>
      </c>
      <c r="K107" s="43">
        <f t="shared" si="100"/>
        <v>57.89</v>
      </c>
      <c r="L107" s="44">
        <f t="shared" si="101"/>
        <v>12.735799999999999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154.72132999999999</v>
      </c>
      <c r="P107" s="45">
        <f t="shared" si="79"/>
        <v>6.58</v>
      </c>
      <c r="Q107" s="44">
        <f t="shared" si="104"/>
        <v>161.30133000000001</v>
      </c>
      <c r="R107" s="44">
        <f t="shared" si="105"/>
        <v>161.30000000000001</v>
      </c>
      <c r="S107" s="44">
        <f t="shared" si="106"/>
        <v>32.26</v>
      </c>
      <c r="T107" s="65">
        <f t="shared" si="107"/>
        <v>193.56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53.85</v>
      </c>
      <c r="I108" s="44">
        <f t="shared" si="109"/>
        <v>13.46</v>
      </c>
      <c r="J108" s="44">
        <f>ROUND((0.9*1.8)*0.95,2)</f>
        <v>1.54</v>
      </c>
      <c r="K108" s="43">
        <f t="shared" si="100"/>
        <v>103.66</v>
      </c>
      <c r="L108" s="44">
        <f t="shared" si="101"/>
        <v>22.805199999999999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277.05486999999994</v>
      </c>
      <c r="P108" s="45">
        <f t="shared" si="79"/>
        <v>11.78</v>
      </c>
      <c r="Q108" s="44">
        <f t="shared" si="104"/>
        <v>288.83486999999991</v>
      </c>
      <c r="R108" s="44">
        <f t="shared" si="105"/>
        <v>288.83333333333337</v>
      </c>
      <c r="S108" s="44">
        <f t="shared" si="106"/>
        <v>57.766666666666673</v>
      </c>
      <c r="T108" s="65">
        <f t="shared" si="107"/>
        <v>346.6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53.85</v>
      </c>
      <c r="I109" s="44">
        <f t="shared" si="109"/>
        <v>13.46</v>
      </c>
      <c r="J109" s="44">
        <f>ROUND(1.2*0.95,2)</f>
        <v>1.1399999999999999</v>
      </c>
      <c r="K109" s="43">
        <f t="shared" si="100"/>
        <v>76.73</v>
      </c>
      <c r="L109" s="44">
        <f t="shared" si="101"/>
        <v>16.880600000000001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205.08606999999998</v>
      </c>
      <c r="P109" s="45">
        <f t="shared" si="79"/>
        <v>8.7200000000000006</v>
      </c>
      <c r="Q109" s="44">
        <f t="shared" si="104"/>
        <v>213.80606999999998</v>
      </c>
      <c r="R109" s="44">
        <f t="shared" si="105"/>
        <v>213.80833333333334</v>
      </c>
      <c r="S109" s="44">
        <f t="shared" si="106"/>
        <v>42.761666666666663</v>
      </c>
      <c r="T109" s="65">
        <f t="shared" si="107"/>
        <v>256.57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53.85</v>
      </c>
      <c r="I110" s="44">
        <f t="shared" si="109"/>
        <v>13.46</v>
      </c>
      <c r="J110" s="44">
        <f>ROUND((1.2*1.8)*0.95,2)</f>
        <v>2.0499999999999998</v>
      </c>
      <c r="K110" s="43">
        <f t="shared" si="100"/>
        <v>137.99</v>
      </c>
      <c r="L110" s="44">
        <f t="shared" si="101"/>
        <v>30.357800000000001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368.80807499999997</v>
      </c>
      <c r="P110" s="45">
        <f t="shared" si="79"/>
        <v>15.68</v>
      </c>
      <c r="Q110" s="44">
        <f t="shared" si="104"/>
        <v>384.48807499999998</v>
      </c>
      <c r="R110" s="44">
        <f t="shared" si="105"/>
        <v>384.49166666666667</v>
      </c>
      <c r="S110" s="44">
        <f t="shared" si="106"/>
        <v>76.898333333333326</v>
      </c>
      <c r="T110" s="65">
        <f t="shared" si="107"/>
        <v>461.39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53.85</v>
      </c>
      <c r="I111" s="44">
        <f t="shared" si="109"/>
        <v>13.46</v>
      </c>
      <c r="J111" s="44">
        <f>ROUND(0.4*0.95,2)</f>
        <v>0.38</v>
      </c>
      <c r="K111" s="43">
        <f t="shared" si="100"/>
        <v>25.58</v>
      </c>
      <c r="L111" s="44">
        <f t="shared" si="101"/>
        <v>5.6275999999999993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68.36609</v>
      </c>
      <c r="P111" s="45">
        <f t="shared" si="79"/>
        <v>2.91</v>
      </c>
      <c r="Q111" s="44">
        <f t="shared" si="104"/>
        <v>71.276089999999996</v>
      </c>
      <c r="R111" s="44">
        <f t="shared" si="105"/>
        <v>71.275000000000006</v>
      </c>
      <c r="S111" s="44">
        <f t="shared" si="106"/>
        <v>14.255000000000001</v>
      </c>
      <c r="T111" s="65">
        <f t="shared" si="107"/>
        <v>85.53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53.85</v>
      </c>
      <c r="I112" s="44">
        <f t="shared" si="109"/>
        <v>13.46</v>
      </c>
      <c r="J112" s="44">
        <f>ROUND((0.4*1.8)*0.95,2)</f>
        <v>0.68</v>
      </c>
      <c r="K112" s="43">
        <f t="shared" si="100"/>
        <v>45.77</v>
      </c>
      <c r="L112" s="44">
        <f t="shared" si="101"/>
        <v>10.0694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122.33354000000001</v>
      </c>
      <c r="P112" s="45">
        <f t="shared" si="79"/>
        <v>5.2</v>
      </c>
      <c r="Q112" s="44">
        <f t="shared" si="104"/>
        <v>127.53354000000002</v>
      </c>
      <c r="R112" s="44">
        <f t="shared" si="105"/>
        <v>127.53333333333333</v>
      </c>
      <c r="S112" s="44">
        <f t="shared" si="106"/>
        <v>25.506666666666664</v>
      </c>
      <c r="T112" s="65">
        <f t="shared" si="107"/>
        <v>153.04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56.78</v>
      </c>
      <c r="I114" s="44">
        <f>ROUND(H114*$I$10,2)</f>
        <v>14.2</v>
      </c>
      <c r="J114" s="44">
        <f>ROUND(3.51*0.95,2)</f>
        <v>3.33</v>
      </c>
      <c r="K114" s="43">
        <f t="shared" ref="K114:K122" si="110">ROUND((H114+I114)*J114,2)</f>
        <v>236.36</v>
      </c>
      <c r="L114" s="44">
        <f t="shared" ref="L114:L122" si="111">(K114*$L$10)</f>
        <v>51.999200000000002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613.984915</v>
      </c>
      <c r="P114" s="45">
        <f t="shared" si="79"/>
        <v>25.47</v>
      </c>
      <c r="Q114" s="44">
        <f t="shared" ref="Q114:Q122" si="114">SUM(O114+P114)</f>
        <v>639.45491500000003</v>
      </c>
      <c r="R114" s="44">
        <f t="shared" ref="R114:R122" si="115">+T114-S114</f>
        <v>639.45833333333337</v>
      </c>
      <c r="S114" s="44">
        <f t="shared" ref="S114:S122" si="116">+T114/6</f>
        <v>127.89166666666667</v>
      </c>
      <c r="T114" s="65">
        <f t="shared" ref="T114:T122" si="117">ROUND(Q114*$T$10,2)</f>
        <v>767.35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56.78</v>
      </c>
      <c r="I115" s="44">
        <f t="shared" ref="I115:I122" si="119">ROUND(H115*$I$10,2)</f>
        <v>14.2</v>
      </c>
      <c r="J115" s="44">
        <f>ROUND((3.51*1.8)*0.95,2)</f>
        <v>6</v>
      </c>
      <c r="K115" s="43">
        <f t="shared" si="110"/>
        <v>425.88</v>
      </c>
      <c r="L115" s="44">
        <f t="shared" si="111"/>
        <v>93.693600000000004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1106.2865999999999</v>
      </c>
      <c r="P115" s="45">
        <f t="shared" si="79"/>
        <v>45.9</v>
      </c>
      <c r="Q115" s="44">
        <f t="shared" si="114"/>
        <v>1152.1866</v>
      </c>
      <c r="R115" s="44">
        <f t="shared" si="115"/>
        <v>1152.1833333333332</v>
      </c>
      <c r="S115" s="44">
        <f t="shared" si="116"/>
        <v>230.43666666666664</v>
      </c>
      <c r="T115" s="65">
        <f>ROUND(Q115*$T$10,2)</f>
        <v>1382.62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56.78</v>
      </c>
      <c r="I116" s="44">
        <f t="shared" si="119"/>
        <v>14.2</v>
      </c>
      <c r="J116" s="44">
        <f>ROUND(5.38*0.95,2)</f>
        <v>5.1100000000000003</v>
      </c>
      <c r="K116" s="43">
        <f t="shared" si="110"/>
        <v>362.71</v>
      </c>
      <c r="L116" s="44">
        <f t="shared" si="111"/>
        <v>79.796199999999999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942.1901049999999</v>
      </c>
      <c r="P116" s="45">
        <f t="shared" si="79"/>
        <v>39.090000000000003</v>
      </c>
      <c r="Q116" s="44">
        <f t="shared" si="114"/>
        <v>981.28010499999993</v>
      </c>
      <c r="R116" s="44">
        <f t="shared" si="115"/>
        <v>981.2833333333333</v>
      </c>
      <c r="S116" s="44">
        <f t="shared" si="116"/>
        <v>196.25666666666666</v>
      </c>
      <c r="T116" s="65">
        <f t="shared" si="117"/>
        <v>1177.54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56.78</v>
      </c>
      <c r="I117" s="44">
        <f t="shared" si="119"/>
        <v>14.2</v>
      </c>
      <c r="J117" s="44">
        <f>ROUND((5.38*1.8)*0.95,2)</f>
        <v>9.1999999999999993</v>
      </c>
      <c r="K117" s="43">
        <f t="shared" si="110"/>
        <v>653.02</v>
      </c>
      <c r="L117" s="44">
        <f t="shared" si="111"/>
        <v>143.6644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1696.3109999999997</v>
      </c>
      <c r="P117" s="45">
        <f t="shared" si="79"/>
        <v>70.38</v>
      </c>
      <c r="Q117" s="44">
        <f t="shared" si="114"/>
        <v>1766.6909999999998</v>
      </c>
      <c r="R117" s="44">
        <f t="shared" si="115"/>
        <v>1766.6916666666668</v>
      </c>
      <c r="S117" s="44">
        <f t="shared" si="116"/>
        <v>353.33833333333337</v>
      </c>
      <c r="T117" s="65">
        <f t="shared" si="117"/>
        <v>2120.0300000000002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56.78</v>
      </c>
      <c r="I118" s="44">
        <f t="shared" si="119"/>
        <v>14.2</v>
      </c>
      <c r="J118" s="44">
        <f>ROUND(7.02*0.95,2)</f>
        <v>6.67</v>
      </c>
      <c r="K118" s="43">
        <f t="shared" si="110"/>
        <v>473.44</v>
      </c>
      <c r="L118" s="44">
        <f t="shared" si="111"/>
        <v>104.1568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1229.8260850000001</v>
      </c>
      <c r="P118" s="45">
        <f t="shared" si="79"/>
        <v>51.03</v>
      </c>
      <c r="Q118" s="44">
        <f t="shared" si="114"/>
        <v>1280.8560850000001</v>
      </c>
      <c r="R118" s="44">
        <f t="shared" si="115"/>
        <v>1280.8583333333333</v>
      </c>
      <c r="S118" s="44">
        <f t="shared" si="116"/>
        <v>256.17166666666668</v>
      </c>
      <c r="T118" s="65">
        <f t="shared" si="117"/>
        <v>1537.03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56.78</v>
      </c>
      <c r="I119" s="44">
        <f t="shared" si="119"/>
        <v>14.2</v>
      </c>
      <c r="J119" s="44">
        <f>ROUND((7.02*1.8)*0.95,2)</f>
        <v>12</v>
      </c>
      <c r="K119" s="43">
        <f t="shared" si="110"/>
        <v>851.76</v>
      </c>
      <c r="L119" s="44">
        <f t="shared" si="111"/>
        <v>187.38720000000001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2212.5731999999998</v>
      </c>
      <c r="P119" s="45">
        <f t="shared" si="79"/>
        <v>91.8</v>
      </c>
      <c r="Q119" s="44">
        <f t="shared" si="114"/>
        <v>2304.3732</v>
      </c>
      <c r="R119" s="44">
        <f t="shared" si="115"/>
        <v>2304.375</v>
      </c>
      <c r="S119" s="44">
        <f t="shared" si="116"/>
        <v>460.875</v>
      </c>
      <c r="T119" s="65">
        <f t="shared" si="117"/>
        <v>2765.25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53.85</v>
      </c>
      <c r="I120" s="44">
        <f t="shared" si="119"/>
        <v>13.46</v>
      </c>
      <c r="J120" s="44">
        <f>ROUND(2.2*0.95,2)</f>
        <v>2.09</v>
      </c>
      <c r="K120" s="43">
        <f t="shared" si="110"/>
        <v>140.68</v>
      </c>
      <c r="L120" s="44">
        <f t="shared" si="111"/>
        <v>30.9496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376.00129499999997</v>
      </c>
      <c r="P120" s="45">
        <f t="shared" si="79"/>
        <v>15.99</v>
      </c>
      <c r="Q120" s="44">
        <f t="shared" si="114"/>
        <v>391.99129499999998</v>
      </c>
      <c r="R120" s="44">
        <f t="shared" si="115"/>
        <v>391.99166666666667</v>
      </c>
      <c r="S120" s="44">
        <f t="shared" si="116"/>
        <v>78.398333333333326</v>
      </c>
      <c r="T120" s="65">
        <f t="shared" si="117"/>
        <v>470.39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53.85</v>
      </c>
      <c r="I121" s="44">
        <f t="shared" si="119"/>
        <v>13.46</v>
      </c>
      <c r="J121" s="44">
        <f>ROUND((2.2*1.8)*0.95,2)</f>
        <v>3.76</v>
      </c>
      <c r="K121" s="43">
        <f t="shared" si="110"/>
        <v>253.09</v>
      </c>
      <c r="L121" s="44">
        <f t="shared" si="111"/>
        <v>55.6798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676.44327999999996</v>
      </c>
      <c r="P121" s="45">
        <f t="shared" si="79"/>
        <v>28.76</v>
      </c>
      <c r="Q121" s="44">
        <f t="shared" si="114"/>
        <v>705.20327999999995</v>
      </c>
      <c r="R121" s="44">
        <f t="shared" si="115"/>
        <v>705.2</v>
      </c>
      <c r="S121" s="44">
        <f t="shared" si="116"/>
        <v>141.04</v>
      </c>
      <c r="T121" s="65">
        <f t="shared" si="117"/>
        <v>846.24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68" t="s">
        <v>35</v>
      </c>
      <c r="E122" s="86" t="s">
        <v>226</v>
      </c>
      <c r="F122" s="86"/>
      <c r="G122" s="42"/>
      <c r="H122" s="44">
        <f>+VLOOKUP(D122,$D$13:$H$17,5,0)</f>
        <v>56.78</v>
      </c>
      <c r="I122" s="44">
        <f t="shared" si="119"/>
        <v>14.2</v>
      </c>
      <c r="J122" s="44">
        <f>ROUND(4.32*0.95,2)</f>
        <v>4.0999999999999996</v>
      </c>
      <c r="K122" s="43">
        <f t="shared" si="110"/>
        <v>291.02</v>
      </c>
      <c r="L122" s="44">
        <f t="shared" si="111"/>
        <v>64.0244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755.96494999999993</v>
      </c>
      <c r="P122" s="45">
        <f t="shared" si="79"/>
        <v>31.37</v>
      </c>
      <c r="Q122" s="44">
        <f t="shared" si="114"/>
        <v>787.33494999999994</v>
      </c>
      <c r="R122" s="44">
        <f t="shared" si="115"/>
        <v>787.33333333333326</v>
      </c>
      <c r="S122" s="44">
        <f t="shared" si="116"/>
        <v>157.46666666666667</v>
      </c>
      <c r="T122" s="65">
        <f t="shared" si="117"/>
        <v>944.8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56.78</v>
      </c>
      <c r="I126" s="234">
        <f t="shared" ref="I126:I131" si="120">ROUND(H126*$I$10,2)</f>
        <v>14.2</v>
      </c>
      <c r="J126" s="44">
        <f>ROUND(13*0.95,2)</f>
        <v>12.35</v>
      </c>
      <c r="K126" s="235">
        <f t="shared" ref="K126:K131" si="121">ROUND((H126+I126)*J126,2)</f>
        <v>876.6</v>
      </c>
      <c r="L126" s="234">
        <f t="shared" ref="L126:L131" si="122">(K126*$L$10)</f>
        <v>192.852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2277.1029249999997</v>
      </c>
      <c r="P126" s="236">
        <f t="shared" si="79"/>
        <v>94.48</v>
      </c>
      <c r="Q126" s="234">
        <f t="shared" ref="Q126:Q131" si="125">SUM(O126+P126)</f>
        <v>2371.5829249999997</v>
      </c>
      <c r="R126" s="234">
        <f t="shared" ref="R126:R131" si="126">+T126-S126</f>
        <v>2371.5833333333335</v>
      </c>
      <c r="S126" s="234">
        <f t="shared" ref="S126:S131" si="127">+T126/6</f>
        <v>474.31666666666666</v>
      </c>
      <c r="T126" s="237">
        <f t="shared" ref="T126:T131" si="128">ROUND(Q126*$T$10,2)</f>
        <v>2845.9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56.78</v>
      </c>
      <c r="I127" s="234">
        <f t="shared" si="120"/>
        <v>14.2</v>
      </c>
      <c r="J127" s="44">
        <f>ROUND((13*1.95)*0.95,2)</f>
        <v>24.08</v>
      </c>
      <c r="K127" s="235">
        <f t="shared" si="121"/>
        <v>1709.2</v>
      </c>
      <c r="L127" s="234">
        <f t="shared" si="122"/>
        <v>376.024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4439.8988399999998</v>
      </c>
      <c r="P127" s="236">
        <f t="shared" si="79"/>
        <v>184.21</v>
      </c>
      <c r="Q127" s="234">
        <f t="shared" si="125"/>
        <v>4624.1088399999999</v>
      </c>
      <c r="R127" s="234">
        <f t="shared" si="126"/>
        <v>4624.1083333333336</v>
      </c>
      <c r="S127" s="234">
        <f t="shared" si="127"/>
        <v>924.82166666666672</v>
      </c>
      <c r="T127" s="237">
        <f t="shared" si="128"/>
        <v>5548.93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56.78</v>
      </c>
      <c r="I128" s="234">
        <f t="shared" si="120"/>
        <v>14.2</v>
      </c>
      <c r="J128" s="44">
        <f>ROUND(19.5*0.95,2)</f>
        <v>18.53</v>
      </c>
      <c r="K128" s="235">
        <f t="shared" si="121"/>
        <v>1315.26</v>
      </c>
      <c r="L128" s="234">
        <f t="shared" si="122"/>
        <v>289.35719999999998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3416.5825150000001</v>
      </c>
      <c r="P128" s="236">
        <f t="shared" si="79"/>
        <v>141.75</v>
      </c>
      <c r="Q128" s="234">
        <f t="shared" si="125"/>
        <v>3558.3325150000001</v>
      </c>
      <c r="R128" s="234">
        <f t="shared" si="126"/>
        <v>3558.3333333333335</v>
      </c>
      <c r="S128" s="234">
        <f t="shared" si="127"/>
        <v>711.66666666666663</v>
      </c>
      <c r="T128" s="237">
        <f t="shared" si="128"/>
        <v>4270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56.78</v>
      </c>
      <c r="I129" s="234">
        <f t="shared" si="120"/>
        <v>14.2</v>
      </c>
      <c r="J129" s="44">
        <f>ROUND((19.5*1.95)*0.95,2)</f>
        <v>36.119999999999997</v>
      </c>
      <c r="K129" s="235">
        <f t="shared" si="121"/>
        <v>2563.8000000000002</v>
      </c>
      <c r="L129" s="234">
        <f t="shared" si="122"/>
        <v>564.03600000000006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6659.8482599999998</v>
      </c>
      <c r="P129" s="236">
        <f t="shared" si="79"/>
        <v>276.32</v>
      </c>
      <c r="Q129" s="234">
        <f t="shared" si="125"/>
        <v>6936.1682599999995</v>
      </c>
      <c r="R129" s="234">
        <f t="shared" si="126"/>
        <v>6936.1666666666661</v>
      </c>
      <c r="S129" s="234">
        <f t="shared" si="127"/>
        <v>1387.2333333333333</v>
      </c>
      <c r="T129" s="237">
        <f t="shared" si="128"/>
        <v>8323.4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56.78</v>
      </c>
      <c r="I130" s="234">
        <f t="shared" si="120"/>
        <v>14.2</v>
      </c>
      <c r="J130" s="44">
        <f>ROUND(26*0.95,2)</f>
        <v>24.7</v>
      </c>
      <c r="K130" s="235">
        <f t="shared" si="121"/>
        <v>1753.21</v>
      </c>
      <c r="L130" s="234">
        <f t="shared" si="122"/>
        <v>385.70620000000002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4554.2180499999995</v>
      </c>
      <c r="P130" s="236">
        <f t="shared" si="79"/>
        <v>188.96</v>
      </c>
      <c r="Q130" s="234">
        <f t="shared" si="125"/>
        <v>4743.1780499999995</v>
      </c>
      <c r="R130" s="234">
        <f t="shared" si="126"/>
        <v>4743.1750000000002</v>
      </c>
      <c r="S130" s="234">
        <f t="shared" si="127"/>
        <v>948.6350000000001</v>
      </c>
      <c r="T130" s="237">
        <f t="shared" si="128"/>
        <v>5691.81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56.78</v>
      </c>
      <c r="I131" s="234">
        <f t="shared" si="120"/>
        <v>14.2</v>
      </c>
      <c r="J131" s="44">
        <f>ROUND((26*1.95)*0.95,2)</f>
        <v>48.17</v>
      </c>
      <c r="K131" s="235">
        <f t="shared" si="121"/>
        <v>3419.11</v>
      </c>
      <c r="L131" s="234">
        <f t="shared" si="122"/>
        <v>752.20420000000001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8881.6417350000011</v>
      </c>
      <c r="P131" s="236">
        <f t="shared" si="79"/>
        <v>368.5</v>
      </c>
      <c r="Q131" s="234">
        <f t="shared" si="125"/>
        <v>9250.1417350000011</v>
      </c>
      <c r="R131" s="234">
        <f t="shared" si="126"/>
        <v>9250.1416666666664</v>
      </c>
      <c r="S131" s="234">
        <f t="shared" si="127"/>
        <v>1850.0283333333334</v>
      </c>
      <c r="T131" s="237">
        <f t="shared" si="128"/>
        <v>11100.17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56.78</v>
      </c>
      <c r="I133" s="234">
        <f t="shared" ref="I133:I138" si="131">ROUND(H133*$I$10,2)</f>
        <v>14.2</v>
      </c>
      <c r="J133" s="44">
        <f>ROUND(13.5*0.95,2)</f>
        <v>12.83</v>
      </c>
      <c r="K133" s="235">
        <f t="shared" ref="K133:K138" si="132">ROUND((H133+I133)*J133,2)</f>
        <v>910.67</v>
      </c>
      <c r="L133" s="234">
        <f t="shared" ref="L133:L138" si="133">(K133*$L$10)</f>
        <v>200.34739999999999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2365.6053649999999</v>
      </c>
      <c r="P133" s="236">
        <f t="shared" si="79"/>
        <v>98.15</v>
      </c>
      <c r="Q133" s="234">
        <f t="shared" ref="Q133:Q138" si="136">SUM(O133+P133)</f>
        <v>2463.755365</v>
      </c>
      <c r="R133" s="234">
        <f t="shared" ref="R133:R138" si="137">+T133-S133</f>
        <v>2463.7583333333337</v>
      </c>
      <c r="S133" s="234">
        <f t="shared" ref="S133:S138" si="138">+T133/6</f>
        <v>492.75166666666672</v>
      </c>
      <c r="T133" s="237">
        <f t="shared" ref="T133:T138" si="139">ROUND(Q133*$T$10,2)</f>
        <v>2956.51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56.78</v>
      </c>
      <c r="I134" s="234">
        <f t="shared" si="131"/>
        <v>14.2</v>
      </c>
      <c r="J134" s="44">
        <f>ROUND((13.5*1.95)*0.95,2)</f>
        <v>25.01</v>
      </c>
      <c r="K134" s="235">
        <f t="shared" si="132"/>
        <v>1775.21</v>
      </c>
      <c r="L134" s="234">
        <f t="shared" si="133"/>
        <v>390.5462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4611.3715549999997</v>
      </c>
      <c r="P134" s="236">
        <f t="shared" si="79"/>
        <v>191.33</v>
      </c>
      <c r="Q134" s="234">
        <f t="shared" si="136"/>
        <v>4802.7015549999996</v>
      </c>
      <c r="R134" s="234">
        <f t="shared" si="137"/>
        <v>4802.7</v>
      </c>
      <c r="S134" s="234">
        <f t="shared" si="138"/>
        <v>960.54</v>
      </c>
      <c r="T134" s="237">
        <f t="shared" si="139"/>
        <v>5763.24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56.78</v>
      </c>
      <c r="I135" s="234">
        <f t="shared" si="131"/>
        <v>14.2</v>
      </c>
      <c r="J135" s="44">
        <f>ROUND(20.28*0.95,2)</f>
        <v>19.27</v>
      </c>
      <c r="K135" s="235">
        <f t="shared" si="132"/>
        <v>1367.78</v>
      </c>
      <c r="L135" s="234">
        <f t="shared" si="133"/>
        <v>300.91160000000002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3553.0181850000004</v>
      </c>
      <c r="P135" s="236">
        <f t="shared" si="79"/>
        <v>147.41999999999999</v>
      </c>
      <c r="Q135" s="234">
        <f t="shared" si="136"/>
        <v>3700.4381850000004</v>
      </c>
      <c r="R135" s="234">
        <f t="shared" si="137"/>
        <v>3700.4416666666666</v>
      </c>
      <c r="S135" s="234">
        <f t="shared" si="138"/>
        <v>740.08833333333325</v>
      </c>
      <c r="T135" s="237">
        <f t="shared" si="139"/>
        <v>4440.53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56.78</v>
      </c>
      <c r="I136" s="234">
        <f t="shared" si="131"/>
        <v>14.2</v>
      </c>
      <c r="J136" s="44">
        <f>ROUND((20.28*1.95)*0.95,2)</f>
        <v>37.57</v>
      </c>
      <c r="K136" s="235">
        <f t="shared" si="132"/>
        <v>2666.72</v>
      </c>
      <c r="L136" s="234">
        <f t="shared" si="133"/>
        <v>586.67840000000001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6927.1996349999999</v>
      </c>
      <c r="P136" s="236">
        <f t="shared" si="79"/>
        <v>287.41000000000003</v>
      </c>
      <c r="Q136" s="234">
        <f t="shared" si="136"/>
        <v>7214.6096349999998</v>
      </c>
      <c r="R136" s="234">
        <f t="shared" si="137"/>
        <v>7214.6083333333336</v>
      </c>
      <c r="S136" s="234">
        <f t="shared" si="138"/>
        <v>1442.9216666666669</v>
      </c>
      <c r="T136" s="237">
        <f t="shared" si="139"/>
        <v>8657.5300000000007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56.78</v>
      </c>
      <c r="I137" s="234">
        <f t="shared" si="131"/>
        <v>14.2</v>
      </c>
      <c r="J137" s="44">
        <f>ROUND(27*0.95,2)</f>
        <v>25.65</v>
      </c>
      <c r="K137" s="235">
        <f t="shared" si="132"/>
        <v>1820.64</v>
      </c>
      <c r="L137" s="234">
        <f t="shared" si="133"/>
        <v>400.54080000000005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4729.3788750000003</v>
      </c>
      <c r="P137" s="236">
        <f t="shared" si="79"/>
        <v>196.22</v>
      </c>
      <c r="Q137" s="234">
        <f t="shared" si="136"/>
        <v>4925.5988750000006</v>
      </c>
      <c r="R137" s="234">
        <f t="shared" si="137"/>
        <v>4925.6000000000004</v>
      </c>
      <c r="S137" s="234">
        <f t="shared" si="138"/>
        <v>985.12</v>
      </c>
      <c r="T137" s="237">
        <f t="shared" si="139"/>
        <v>5910.72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56.78</v>
      </c>
      <c r="I138" s="234">
        <f t="shared" si="131"/>
        <v>14.2</v>
      </c>
      <c r="J138" s="44">
        <f>ROUND((27*1.95)*0.95,2)</f>
        <v>50.02</v>
      </c>
      <c r="K138" s="235">
        <f t="shared" si="132"/>
        <v>3550.42</v>
      </c>
      <c r="L138" s="234">
        <f t="shared" si="133"/>
        <v>781.0924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9222.7431099999994</v>
      </c>
      <c r="P138" s="236">
        <f t="shared" si="79"/>
        <v>382.65</v>
      </c>
      <c r="Q138" s="234">
        <f t="shared" si="136"/>
        <v>9605.3931099999991</v>
      </c>
      <c r="R138" s="234">
        <f t="shared" si="137"/>
        <v>9605.3916666666664</v>
      </c>
      <c r="S138" s="234">
        <f t="shared" si="138"/>
        <v>1921.0783333333331</v>
      </c>
      <c r="T138" s="237">
        <f t="shared" si="139"/>
        <v>11526.47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56.78</v>
      </c>
      <c r="I140" s="234">
        <f t="shared" ref="I140:I145" si="141">ROUND(H140*$I$10,2)</f>
        <v>14.2</v>
      </c>
      <c r="J140" s="44">
        <f>ROUND(10.8*0.95,2)</f>
        <v>10.26</v>
      </c>
      <c r="K140" s="235">
        <f t="shared" ref="K140:K145" si="142">ROUND((H140+I140)*J140,2)</f>
        <v>728.25</v>
      </c>
      <c r="L140" s="234">
        <f t="shared" ref="L140:L145" si="143">(K140*$L$10)</f>
        <v>160.215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1891.7442299999998</v>
      </c>
      <c r="P140" s="236">
        <f t="shared" si="79"/>
        <v>78.489999999999995</v>
      </c>
      <c r="Q140" s="234">
        <f t="shared" ref="Q140:Q145" si="146">SUM(O140+P140)</f>
        <v>1970.2342299999998</v>
      </c>
      <c r="R140" s="234">
        <f t="shared" ref="R140:R145" si="147">+T140-S140</f>
        <v>1970.2333333333336</v>
      </c>
      <c r="S140" s="234">
        <f t="shared" ref="S140:S145" si="148">+T140/6</f>
        <v>394.04666666666668</v>
      </c>
      <c r="T140" s="237">
        <f t="shared" ref="T140:T145" si="149">ROUND(Q140*$T$10,2)</f>
        <v>2364.2800000000002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56.78</v>
      </c>
      <c r="I141" s="234">
        <f t="shared" si="141"/>
        <v>14.2</v>
      </c>
      <c r="J141" s="44">
        <f>ROUND((10.8*1.95)*0.95,2)</f>
        <v>20.010000000000002</v>
      </c>
      <c r="K141" s="235">
        <f t="shared" si="142"/>
        <v>1420.31</v>
      </c>
      <c r="L141" s="234">
        <f t="shared" si="143"/>
        <v>312.46819999999997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3689.4660550000003</v>
      </c>
      <c r="P141" s="236">
        <f t="shared" si="79"/>
        <v>153.08000000000001</v>
      </c>
      <c r="Q141" s="234">
        <f t="shared" si="146"/>
        <v>3842.5460550000003</v>
      </c>
      <c r="R141" s="234">
        <f t="shared" si="147"/>
        <v>3842.55</v>
      </c>
      <c r="S141" s="234">
        <f t="shared" si="148"/>
        <v>768.5100000000001</v>
      </c>
      <c r="T141" s="237">
        <f t="shared" si="149"/>
        <v>4611.0600000000004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56.78</v>
      </c>
      <c r="I142" s="234">
        <f t="shared" si="141"/>
        <v>14.2</v>
      </c>
      <c r="J142" s="44">
        <f>ROUND(16.22*0.95,2)</f>
        <v>15.41</v>
      </c>
      <c r="K142" s="235">
        <f t="shared" si="142"/>
        <v>1093.8</v>
      </c>
      <c r="L142" s="234">
        <f t="shared" si="143"/>
        <v>240.636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2841.3105549999996</v>
      </c>
      <c r="P142" s="236">
        <f t="shared" si="79"/>
        <v>117.89</v>
      </c>
      <c r="Q142" s="234">
        <f t="shared" si="146"/>
        <v>2959.2005549999994</v>
      </c>
      <c r="R142" s="234">
        <f t="shared" si="147"/>
        <v>2959.2</v>
      </c>
      <c r="S142" s="234">
        <f t="shared" si="148"/>
        <v>591.84</v>
      </c>
      <c r="T142" s="237">
        <f t="shared" si="149"/>
        <v>3551.04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56.78</v>
      </c>
      <c r="I143" s="234">
        <f t="shared" si="141"/>
        <v>14.2</v>
      </c>
      <c r="J143" s="44">
        <f>ROUND((16.22*1.95)*0.95,2)</f>
        <v>30.05</v>
      </c>
      <c r="K143" s="235">
        <f t="shared" si="142"/>
        <v>2132.9499999999998</v>
      </c>
      <c r="L143" s="234">
        <f t="shared" si="143"/>
        <v>469.24899999999997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5540.6532749999997</v>
      </c>
      <c r="P143" s="236">
        <f t="shared" si="79"/>
        <v>229.88</v>
      </c>
      <c r="Q143" s="234">
        <f t="shared" si="146"/>
        <v>5770.5332749999998</v>
      </c>
      <c r="R143" s="234">
        <f t="shared" si="147"/>
        <v>5770.5333333333338</v>
      </c>
      <c r="S143" s="234">
        <f t="shared" si="148"/>
        <v>1154.1066666666668</v>
      </c>
      <c r="T143" s="237">
        <f t="shared" si="149"/>
        <v>6924.64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56.78</v>
      </c>
      <c r="I144" s="234">
        <f t="shared" si="141"/>
        <v>14.2</v>
      </c>
      <c r="J144" s="44">
        <f>ROUND(21.57*0.95,2)</f>
        <v>20.49</v>
      </c>
      <c r="K144" s="235">
        <f t="shared" si="142"/>
        <v>1454.38</v>
      </c>
      <c r="L144" s="234">
        <f t="shared" si="143"/>
        <v>319.96360000000004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3777.9684949999996</v>
      </c>
      <c r="P144" s="236">
        <f t="shared" si="79"/>
        <v>156.75</v>
      </c>
      <c r="Q144" s="234">
        <f t="shared" si="146"/>
        <v>3934.7184949999996</v>
      </c>
      <c r="R144" s="234">
        <f t="shared" si="147"/>
        <v>3934.7166666666667</v>
      </c>
      <c r="S144" s="234">
        <f t="shared" si="148"/>
        <v>786.94333333333327</v>
      </c>
      <c r="T144" s="237">
        <f t="shared" si="149"/>
        <v>4721.66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56.78</v>
      </c>
      <c r="I145" s="234">
        <f t="shared" si="141"/>
        <v>14.2</v>
      </c>
      <c r="J145" s="44">
        <f>ROUND((21.57*1.95)*0.95,2)</f>
        <v>39.96</v>
      </c>
      <c r="K145" s="235">
        <f t="shared" si="142"/>
        <v>2836.36</v>
      </c>
      <c r="L145" s="234">
        <f t="shared" si="143"/>
        <v>623.99920000000009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7367.8677800000005</v>
      </c>
      <c r="P145" s="236">
        <f t="shared" si="79"/>
        <v>305.69</v>
      </c>
      <c r="Q145" s="234">
        <f t="shared" si="146"/>
        <v>7673.5577800000001</v>
      </c>
      <c r="R145" s="234">
        <f t="shared" si="147"/>
        <v>7673.5583333333334</v>
      </c>
      <c r="S145" s="234">
        <f t="shared" si="148"/>
        <v>1534.7116666666668</v>
      </c>
      <c r="T145" s="237">
        <f t="shared" si="149"/>
        <v>9208.27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56.78</v>
      </c>
      <c r="I147" s="234">
        <f t="shared" ref="I147:I154" si="151">ROUND(H147*$I$10,2)</f>
        <v>14.2</v>
      </c>
      <c r="J147" s="44">
        <f>ROUND(11.2*0.95,2)</f>
        <v>10.64</v>
      </c>
      <c r="K147" s="235">
        <f t="shared" ref="K147:K154" si="152">ROUND((H147+I147)*J147,2)</f>
        <v>755.23</v>
      </c>
      <c r="L147" s="234">
        <f t="shared" ref="L147:L154" si="153">(K147*$L$10)</f>
        <v>166.1506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1961.8183199999999</v>
      </c>
      <c r="P147" s="236">
        <f t="shared" si="79"/>
        <v>81.400000000000006</v>
      </c>
      <c r="Q147" s="234">
        <f t="shared" ref="Q147:Q154" si="156">SUM(O147+P147)</f>
        <v>2043.2183199999999</v>
      </c>
      <c r="R147" s="234">
        <f t="shared" ref="R147:R154" si="157">+T147-S147</f>
        <v>2043.2166666666667</v>
      </c>
      <c r="S147" s="234">
        <f t="shared" ref="S147:S154" si="158">+T147/6</f>
        <v>408.64333333333337</v>
      </c>
      <c r="T147" s="237">
        <f t="shared" ref="T147:T154" si="159">ROUND(Q147*$T$10,2)</f>
        <v>2451.86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56.78</v>
      </c>
      <c r="I148" s="234">
        <f t="shared" si="151"/>
        <v>14.2</v>
      </c>
      <c r="J148" s="44">
        <f>ROUND((11.2*1.95)*0.95,2)</f>
        <v>20.75</v>
      </c>
      <c r="K148" s="235">
        <f t="shared" si="152"/>
        <v>1472.84</v>
      </c>
      <c r="L148" s="234">
        <f t="shared" si="153"/>
        <v>324.02479999999997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3825.9139249999998</v>
      </c>
      <c r="P148" s="236">
        <f t="shared" si="79"/>
        <v>158.74</v>
      </c>
      <c r="Q148" s="234">
        <f t="shared" si="156"/>
        <v>3984.6539249999996</v>
      </c>
      <c r="R148" s="234">
        <f t="shared" si="157"/>
        <v>3984.65</v>
      </c>
      <c r="S148" s="234">
        <f t="shared" si="158"/>
        <v>796.93</v>
      </c>
      <c r="T148" s="237">
        <f t="shared" si="159"/>
        <v>4781.58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56.78</v>
      </c>
      <c r="I149" s="234">
        <f t="shared" si="151"/>
        <v>14.2</v>
      </c>
      <c r="J149" s="44">
        <f>ROUND(16.82*0.95,2)</f>
        <v>15.98</v>
      </c>
      <c r="K149" s="235">
        <f t="shared" si="152"/>
        <v>1134.26</v>
      </c>
      <c r="L149" s="234">
        <f t="shared" si="153"/>
        <v>249.53720000000001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2946.4094900000005</v>
      </c>
      <c r="P149" s="236">
        <f t="shared" si="79"/>
        <v>122.25</v>
      </c>
      <c r="Q149" s="234">
        <f t="shared" si="156"/>
        <v>3068.6594900000005</v>
      </c>
      <c r="R149" s="234">
        <f t="shared" si="157"/>
        <v>3068.6583333333333</v>
      </c>
      <c r="S149" s="234">
        <f t="shared" si="158"/>
        <v>613.73166666666668</v>
      </c>
      <c r="T149" s="237">
        <f t="shared" si="159"/>
        <v>3682.39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56.78</v>
      </c>
      <c r="I150" s="234">
        <f t="shared" si="151"/>
        <v>14.2</v>
      </c>
      <c r="J150" s="44">
        <f>ROUND((16.82*1.95)*0.95,2)</f>
        <v>31.16</v>
      </c>
      <c r="K150" s="235">
        <f t="shared" si="152"/>
        <v>2211.7399999999998</v>
      </c>
      <c r="L150" s="234">
        <f t="shared" si="153"/>
        <v>486.58279999999996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5745.31898</v>
      </c>
      <c r="P150" s="236">
        <f t="shared" si="79"/>
        <v>238.37</v>
      </c>
      <c r="Q150" s="234">
        <f t="shared" si="156"/>
        <v>5983.6889799999999</v>
      </c>
      <c r="R150" s="234">
        <f t="shared" si="157"/>
        <v>5983.6916666666666</v>
      </c>
      <c r="S150" s="234">
        <f t="shared" si="158"/>
        <v>1196.7383333333335</v>
      </c>
      <c r="T150" s="237">
        <f t="shared" si="159"/>
        <v>7180.43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56.78</v>
      </c>
      <c r="I151" s="234">
        <f t="shared" si="151"/>
        <v>14.2</v>
      </c>
      <c r="J151" s="44">
        <f>ROUND(22.38*0.95,2)</f>
        <v>21.26</v>
      </c>
      <c r="K151" s="235">
        <f t="shared" si="152"/>
        <v>1509.03</v>
      </c>
      <c r="L151" s="234">
        <f t="shared" si="153"/>
        <v>331.98660000000001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3919.9363299999995</v>
      </c>
      <c r="P151" s="236">
        <f t="shared" ref="P151:P224" si="160">ROUND(J151*$P$10,2)</f>
        <v>162.63999999999999</v>
      </c>
      <c r="Q151" s="234">
        <f t="shared" si="156"/>
        <v>4082.5763299999994</v>
      </c>
      <c r="R151" s="234">
        <f t="shared" si="157"/>
        <v>4082.5750000000003</v>
      </c>
      <c r="S151" s="234">
        <f t="shared" si="158"/>
        <v>816.51499999999999</v>
      </c>
      <c r="T151" s="237">
        <f t="shared" si="159"/>
        <v>4899.09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56.78</v>
      </c>
      <c r="I152" s="234">
        <f t="shared" si="151"/>
        <v>14.2</v>
      </c>
      <c r="J152" s="44">
        <f>ROUND((22.38*1.95)*0.95,2)</f>
        <v>41.46</v>
      </c>
      <c r="K152" s="235">
        <f t="shared" si="152"/>
        <v>2942.83</v>
      </c>
      <c r="L152" s="234">
        <f t="shared" si="153"/>
        <v>647.42259999999999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7644.4394300000004</v>
      </c>
      <c r="P152" s="236">
        <f t="shared" si="160"/>
        <v>317.17</v>
      </c>
      <c r="Q152" s="234">
        <f t="shared" si="156"/>
        <v>7961.6094300000004</v>
      </c>
      <c r="R152" s="234">
        <f t="shared" si="157"/>
        <v>7961.6083333333336</v>
      </c>
      <c r="S152" s="234">
        <f t="shared" si="158"/>
        <v>1592.3216666666667</v>
      </c>
      <c r="T152" s="237">
        <f t="shared" si="159"/>
        <v>9553.93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59.72</v>
      </c>
      <c r="I153" s="234">
        <f t="shared" si="151"/>
        <v>14.93</v>
      </c>
      <c r="J153" s="44">
        <f>ROUND(6.7*0.95,2)</f>
        <v>6.37</v>
      </c>
      <c r="K153" s="235">
        <f t="shared" si="152"/>
        <v>475.52</v>
      </c>
      <c r="L153" s="234">
        <f t="shared" si="153"/>
        <v>104.6144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1203.028035</v>
      </c>
      <c r="P153" s="236">
        <f t="shared" si="160"/>
        <v>48.73</v>
      </c>
      <c r="Q153" s="234">
        <f t="shared" si="156"/>
        <v>1251.7580350000001</v>
      </c>
      <c r="R153" s="234">
        <f t="shared" si="157"/>
        <v>1251.7583333333332</v>
      </c>
      <c r="S153" s="234">
        <f t="shared" si="158"/>
        <v>250.35166666666666</v>
      </c>
      <c r="T153" s="237">
        <f t="shared" si="159"/>
        <v>1502.11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59.72</v>
      </c>
      <c r="I154" s="234">
        <f t="shared" si="151"/>
        <v>14.93</v>
      </c>
      <c r="J154" s="44">
        <f>ROUND((6.7*1.8)*0.95,2)</f>
        <v>11.46</v>
      </c>
      <c r="K154" s="235">
        <f t="shared" si="152"/>
        <v>855.49</v>
      </c>
      <c r="L154" s="234">
        <f t="shared" si="153"/>
        <v>188.20779999999999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2164.31963</v>
      </c>
      <c r="P154" s="236">
        <f t="shared" si="160"/>
        <v>87.67</v>
      </c>
      <c r="Q154" s="234">
        <f t="shared" si="156"/>
        <v>2251.98963</v>
      </c>
      <c r="R154" s="234">
        <f t="shared" si="157"/>
        <v>2251.9916666666668</v>
      </c>
      <c r="S154" s="234">
        <f t="shared" si="158"/>
        <v>450.39833333333331</v>
      </c>
      <c r="T154" s="237">
        <f t="shared" si="159"/>
        <v>2702.39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59.72</v>
      </c>
      <c r="I158" s="44">
        <f>ROUND(H158*$I$10,2)</f>
        <v>14.93</v>
      </c>
      <c r="J158" s="44">
        <f>ROUND(0.175*0.95,2)</f>
        <v>0.17</v>
      </c>
      <c r="K158" s="43">
        <f>ROUND((H158+I158)*J158,2)</f>
        <v>12.69</v>
      </c>
      <c r="L158" s="44">
        <f t="shared" ref="L158:L162" si="161">(K158*$L$10)</f>
        <v>2.7917999999999998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32.105334999999997</v>
      </c>
      <c r="P158" s="45">
        <f t="shared" si="160"/>
        <v>1.3</v>
      </c>
      <c r="Q158" s="44">
        <f>SUM(O158+P158)</f>
        <v>33.405334999999994</v>
      </c>
      <c r="R158" s="44">
        <f t="shared" ref="R158:R161" si="163">+T158-S158</f>
        <v>33.408333333333339</v>
      </c>
      <c r="S158" s="44">
        <f t="shared" ref="S158:S161" si="164">+T158/6</f>
        <v>6.6816666666666675</v>
      </c>
      <c r="T158" s="65">
        <f t="shared" ref="T158:T162" si="165">ROUND(Q158*$T$10,2)</f>
        <v>40.090000000000003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59.72</v>
      </c>
      <c r="I159" s="44">
        <f>ROUND(H159*$I$10,2)</f>
        <v>14.93</v>
      </c>
      <c r="J159" s="44">
        <f>ROUND(0.442*0.95,2)</f>
        <v>0.42</v>
      </c>
      <c r="K159" s="43">
        <f>ROUND((H159+I159)*J159,2)</f>
        <v>31.35</v>
      </c>
      <c r="L159" s="44">
        <f t="shared" si="161"/>
        <v>6.8970000000000002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79.316909999999993</v>
      </c>
      <c r="P159" s="45">
        <f t="shared" si="160"/>
        <v>3.21</v>
      </c>
      <c r="Q159" s="44">
        <f>SUM(O159+P159)</f>
        <v>82.526909999999987</v>
      </c>
      <c r="R159" s="44">
        <f t="shared" si="163"/>
        <v>82.525000000000006</v>
      </c>
      <c r="S159" s="44">
        <f t="shared" si="164"/>
        <v>16.504999999999999</v>
      </c>
      <c r="T159" s="65">
        <f t="shared" si="165"/>
        <v>99.03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59.72</v>
      </c>
      <c r="I160" s="44">
        <f>ROUND(H160*$I$10,2)</f>
        <v>14.93</v>
      </c>
      <c r="J160" s="44">
        <f>ROUND(2.142*0.95,2)</f>
        <v>2.0299999999999998</v>
      </c>
      <c r="K160" s="43">
        <f>ROUND((H160+I160)*J160,2)</f>
        <v>151.54</v>
      </c>
      <c r="L160" s="44">
        <f t="shared" si="161"/>
        <v>33.338799999999999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383.38336499999997</v>
      </c>
      <c r="P160" s="45">
        <f t="shared" si="160"/>
        <v>15.53</v>
      </c>
      <c r="Q160" s="44">
        <f>SUM(O160+P160)</f>
        <v>398.91336499999994</v>
      </c>
      <c r="R160" s="44">
        <f t="shared" si="163"/>
        <v>398.91666666666663</v>
      </c>
      <c r="S160" s="44">
        <f t="shared" si="164"/>
        <v>79.783333333333331</v>
      </c>
      <c r="T160" s="65">
        <f t="shared" si="165"/>
        <v>478.7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59.72</v>
      </c>
      <c r="I161" s="44">
        <f>ROUND(H161*$I$10,2)</f>
        <v>14.93</v>
      </c>
      <c r="J161" s="44">
        <f>ROUND(4.175*0.95,2)</f>
        <v>3.97</v>
      </c>
      <c r="K161" s="43">
        <f>ROUND((H161+I161)*J161,2)</f>
        <v>296.36</v>
      </c>
      <c r="L161" s="44">
        <f t="shared" si="161"/>
        <v>65.199200000000005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749.76763500000004</v>
      </c>
      <c r="P161" s="45">
        <f t="shared" si="160"/>
        <v>30.37</v>
      </c>
      <c r="Q161" s="44">
        <f>SUM(O161+P161)</f>
        <v>780.13763500000005</v>
      </c>
      <c r="R161" s="44">
        <f t="shared" si="163"/>
        <v>780.14166666666665</v>
      </c>
      <c r="S161" s="44">
        <f t="shared" si="164"/>
        <v>156.02833333333334</v>
      </c>
      <c r="T161" s="65">
        <f t="shared" si="165"/>
        <v>936.17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59.72</v>
      </c>
      <c r="I162" s="44">
        <f>ROUND(H162*$I$10,2)</f>
        <v>14.93</v>
      </c>
      <c r="J162" s="44">
        <f>ROUND(0.125*0.95,2)</f>
        <v>0.12</v>
      </c>
      <c r="K162" s="43">
        <f>ROUND((H162+I162)*J162,2)</f>
        <v>8.9600000000000009</v>
      </c>
      <c r="L162" s="44">
        <f t="shared" si="161"/>
        <v>1.9712000000000003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22.665459999999999</v>
      </c>
      <c r="P162" s="45">
        <f t="shared" si="160"/>
        <v>0.92</v>
      </c>
      <c r="Q162" s="44">
        <f>SUM(O162+P162)</f>
        <v>23.585460000000001</v>
      </c>
      <c r="R162" s="44">
        <f>+T162-S162</f>
        <v>23.583333333333336</v>
      </c>
      <c r="S162" s="44">
        <f>+T162/6</f>
        <v>4.7166666666666668</v>
      </c>
      <c r="T162" s="65">
        <f t="shared" si="165"/>
        <v>28.3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59.72</v>
      </c>
      <c r="I164" s="44">
        <f t="shared" ref="I164:I167" si="167">ROUND(H164*$I$10,2)</f>
        <v>14.93</v>
      </c>
      <c r="J164" s="44">
        <f>ROUND((0.175+0.1)*0.95,2)</f>
        <v>0.26</v>
      </c>
      <c r="K164" s="43">
        <f t="shared" ref="K164:K167" si="168">ROUND((H164+I164)*J164,2)</f>
        <v>19.41</v>
      </c>
      <c r="L164" s="44">
        <f t="shared" ref="L164:L167" si="169">(K164*$L$10)</f>
        <v>4.2702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49.104430000000001</v>
      </c>
      <c r="P164" s="45">
        <f t="shared" ref="P164:P167" si="172">ROUND(J164*$P$10,2)</f>
        <v>1.99</v>
      </c>
      <c r="Q164" s="44">
        <f t="shared" ref="Q164:Q167" si="173">SUM(O164+P164)</f>
        <v>51.094430000000003</v>
      </c>
      <c r="R164" s="44">
        <f t="shared" ref="R164:R167" si="174">+T164-S164</f>
        <v>51.091666666666669</v>
      </c>
      <c r="S164" s="44">
        <f t="shared" ref="S164:S167" si="175">+T164/6</f>
        <v>10.218333333333334</v>
      </c>
      <c r="T164" s="65">
        <f t="shared" ref="T164:T167" si="176">ROUND(Q164*$T$10,2)</f>
        <v>61.31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59.72</v>
      </c>
      <c r="I165" s="44">
        <f t="shared" si="167"/>
        <v>14.93</v>
      </c>
      <c r="J165" s="44">
        <f>ROUND((0.442+0.1)*0.95,2)</f>
        <v>0.51</v>
      </c>
      <c r="K165" s="43">
        <f t="shared" si="168"/>
        <v>38.07</v>
      </c>
      <c r="L165" s="44">
        <f t="shared" si="169"/>
        <v>8.3754000000000008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96.316005000000004</v>
      </c>
      <c r="P165" s="45">
        <f t="shared" si="172"/>
        <v>3.9</v>
      </c>
      <c r="Q165" s="44">
        <f t="shared" si="173"/>
        <v>100.21600500000001</v>
      </c>
      <c r="R165" s="44">
        <f t="shared" si="174"/>
        <v>100.21666666666667</v>
      </c>
      <c r="S165" s="44">
        <f t="shared" si="175"/>
        <v>20.043333333333333</v>
      </c>
      <c r="T165" s="65">
        <f t="shared" si="176"/>
        <v>120.26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59.72</v>
      </c>
      <c r="I166" s="44">
        <f t="shared" si="167"/>
        <v>14.93</v>
      </c>
      <c r="J166" s="44">
        <f>ROUND((2.142+0.1)*0.95,2)</f>
        <v>2.13</v>
      </c>
      <c r="K166" s="43">
        <f t="shared" si="168"/>
        <v>159</v>
      </c>
      <c r="L166" s="44">
        <f t="shared" si="169"/>
        <v>34.979999999999997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402.26311499999997</v>
      </c>
      <c r="P166" s="45">
        <f t="shared" si="172"/>
        <v>16.29</v>
      </c>
      <c r="Q166" s="44">
        <f t="shared" si="173"/>
        <v>418.55311499999999</v>
      </c>
      <c r="R166" s="44">
        <f t="shared" si="174"/>
        <v>418.55</v>
      </c>
      <c r="S166" s="44">
        <f t="shared" si="175"/>
        <v>83.71</v>
      </c>
      <c r="T166" s="65">
        <f t="shared" si="176"/>
        <v>502.26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59.72</v>
      </c>
      <c r="I167" s="44">
        <f t="shared" si="167"/>
        <v>14.93</v>
      </c>
      <c r="J167" s="44">
        <f>ROUND((4.175+0.1)*0.95,2)</f>
        <v>4.0599999999999996</v>
      </c>
      <c r="K167" s="43">
        <f t="shared" si="168"/>
        <v>303.08</v>
      </c>
      <c r="L167" s="44">
        <f t="shared" si="169"/>
        <v>66.677599999999998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766.76672999999994</v>
      </c>
      <c r="P167" s="45">
        <f t="shared" si="172"/>
        <v>31.06</v>
      </c>
      <c r="Q167" s="44">
        <f t="shared" si="173"/>
        <v>797.82672999999988</v>
      </c>
      <c r="R167" s="44">
        <f t="shared" si="174"/>
        <v>797.82500000000005</v>
      </c>
      <c r="S167" s="44">
        <f t="shared" si="175"/>
        <v>159.565</v>
      </c>
      <c r="T167" s="65">
        <f t="shared" si="176"/>
        <v>957.39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40" t="s">
        <v>260</v>
      </c>
      <c r="C169" s="68" t="s">
        <v>251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59.72</v>
      </c>
      <c r="I169" s="44">
        <f>ROUND(H169*$I$10,2)</f>
        <v>14.93</v>
      </c>
      <c r="J169" s="44">
        <f>ROUND(0.208*0.95,2)</f>
        <v>0.2</v>
      </c>
      <c r="K169" s="43">
        <f>ROUND((H169+I169)*J169,2)</f>
        <v>14.93</v>
      </c>
      <c r="L169" s="44">
        <f t="shared" ref="L169:L172" si="178">(K169*$L$10)</f>
        <v>3.2845999999999997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37.771700000000003</v>
      </c>
      <c r="P169" s="45">
        <f t="shared" si="160"/>
        <v>1.53</v>
      </c>
      <c r="Q169" s="44">
        <f>SUM(O169+P169)</f>
        <v>39.301700000000004</v>
      </c>
      <c r="R169" s="44">
        <f>+T169-S169</f>
        <v>39.299999999999997</v>
      </c>
      <c r="S169" s="44">
        <f>+T169/6</f>
        <v>7.8599999999999994</v>
      </c>
      <c r="T169" s="65">
        <f t="shared" ref="T169:T172" si="180">ROUND(Q169*$T$10,2)</f>
        <v>47.16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40" t="s">
        <v>260</v>
      </c>
      <c r="C170" s="68" t="s">
        <v>251</v>
      </c>
      <c r="D170" s="68" t="s">
        <v>251</v>
      </c>
      <c r="E170" s="87" t="s">
        <v>49</v>
      </c>
      <c r="F170" s="41"/>
      <c r="G170" s="42"/>
      <c r="H170" s="44">
        <f t="shared" si="177"/>
        <v>59.72</v>
      </c>
      <c r="I170" s="44">
        <f>ROUND(H170*$I$10,2)</f>
        <v>14.93</v>
      </c>
      <c r="J170" s="44">
        <f>ROUND(0.475*0.95,2)</f>
        <v>0.45</v>
      </c>
      <c r="K170" s="43">
        <f>ROUND((H170+I170)*J170,2)</f>
        <v>33.590000000000003</v>
      </c>
      <c r="L170" s="44">
        <f t="shared" si="178"/>
        <v>7.389800000000001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84.983275000000006</v>
      </c>
      <c r="P170" s="45">
        <f t="shared" si="160"/>
        <v>3.44</v>
      </c>
      <c r="Q170" s="44">
        <f>SUM(O170+P170)</f>
        <v>88.423275000000004</v>
      </c>
      <c r="R170" s="44">
        <f>+T170-S170</f>
        <v>88.424999999999997</v>
      </c>
      <c r="S170" s="44">
        <f>+T170/6</f>
        <v>17.684999999999999</v>
      </c>
      <c r="T170" s="65">
        <f t="shared" si="180"/>
        <v>106.11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40" t="s">
        <v>260</v>
      </c>
      <c r="C171" s="68" t="s">
        <v>251</v>
      </c>
      <c r="D171" s="68" t="s">
        <v>251</v>
      </c>
      <c r="E171" s="87" t="s">
        <v>49</v>
      </c>
      <c r="F171" s="41"/>
      <c r="G171" s="42"/>
      <c r="H171" s="44">
        <f t="shared" si="177"/>
        <v>59.72</v>
      </c>
      <c r="I171" s="44">
        <f>ROUND(H171*$I$10,2)</f>
        <v>14.93</v>
      </c>
      <c r="J171" s="44">
        <f>ROUND(2.175*0.95,2)</f>
        <v>2.0699999999999998</v>
      </c>
      <c r="K171" s="43">
        <f>ROUND((H171+I171)*J171,2)</f>
        <v>154.53</v>
      </c>
      <c r="L171" s="44">
        <f t="shared" si="178"/>
        <v>33.996600000000001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390.94258499999995</v>
      </c>
      <c r="P171" s="45">
        <f t="shared" si="160"/>
        <v>15.84</v>
      </c>
      <c r="Q171" s="44">
        <f>SUM(O171+P171)</f>
        <v>406.78258499999993</v>
      </c>
      <c r="R171" s="44">
        <f t="shared" ref="R171:R172" si="181">+T171-S171</f>
        <v>406.7833333333333</v>
      </c>
      <c r="S171" s="44">
        <f t="shared" ref="S171:S172" si="182">+T171/6</f>
        <v>81.356666666666669</v>
      </c>
      <c r="T171" s="65">
        <f t="shared" si="180"/>
        <v>488.14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40" t="s">
        <v>260</v>
      </c>
      <c r="C172" s="68" t="s">
        <v>251</v>
      </c>
      <c r="D172" s="68" t="s">
        <v>251</v>
      </c>
      <c r="E172" s="87" t="s">
        <v>49</v>
      </c>
      <c r="F172" s="41"/>
      <c r="G172" s="42"/>
      <c r="H172" s="44">
        <f t="shared" si="177"/>
        <v>59.72</v>
      </c>
      <c r="I172" s="44">
        <f>ROUND(H172*$I$10,2)</f>
        <v>14.93</v>
      </c>
      <c r="J172" s="44">
        <f>ROUND(4.208*0.95,2)</f>
        <v>4</v>
      </c>
      <c r="K172" s="43">
        <f>ROUND((H172+I172)*J172,2)</f>
        <v>298.60000000000002</v>
      </c>
      <c r="L172" s="44">
        <f t="shared" si="178"/>
        <v>65.692000000000007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755.43399999999997</v>
      </c>
      <c r="P172" s="45">
        <f t="shared" si="160"/>
        <v>30.6</v>
      </c>
      <c r="Q172" s="44">
        <f>SUM(O172+P172)</f>
        <v>786.03399999999999</v>
      </c>
      <c r="R172" s="44">
        <f t="shared" si="181"/>
        <v>786.0333333333333</v>
      </c>
      <c r="S172" s="44">
        <f t="shared" si="182"/>
        <v>157.20666666666668</v>
      </c>
      <c r="T172" s="65">
        <f t="shared" si="180"/>
        <v>943.24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59.72</v>
      </c>
      <c r="I174" s="44">
        <f t="shared" ref="I174:I177" si="184">ROUND(H174*$I$10,2)</f>
        <v>14.93</v>
      </c>
      <c r="J174" s="44">
        <f>ROUND((0.208+0.1)*0.95,2)</f>
        <v>0.28999999999999998</v>
      </c>
      <c r="K174" s="43">
        <f t="shared" ref="K174:K177" si="185">ROUND((H174+I174)*J174,2)</f>
        <v>21.65</v>
      </c>
      <c r="L174" s="44">
        <f t="shared" ref="L174:L177" si="186">(K174*$L$10)</f>
        <v>4.7629999999999999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54.770794999999993</v>
      </c>
      <c r="P174" s="45">
        <f t="shared" ref="P174:P177" si="189">ROUND(J174*$P$10,2)</f>
        <v>2.2200000000000002</v>
      </c>
      <c r="Q174" s="44">
        <f t="shared" ref="Q174:Q177" si="190">SUM(O174+P174)</f>
        <v>56.990794999999991</v>
      </c>
      <c r="R174" s="44">
        <f t="shared" ref="R174:R177" si="191">+T174-S174</f>
        <v>56.991666666666667</v>
      </c>
      <c r="S174" s="44">
        <f t="shared" ref="S174:S177" si="192">+T174/6</f>
        <v>11.398333333333333</v>
      </c>
      <c r="T174" s="65">
        <f t="shared" ref="T174:T177" si="193">ROUND(Q174*$T$10,2)</f>
        <v>68.39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59.72</v>
      </c>
      <c r="I175" s="44">
        <f t="shared" si="184"/>
        <v>14.93</v>
      </c>
      <c r="J175" s="44">
        <f>ROUND((0.475+0.1)*0.95,2)</f>
        <v>0.55000000000000004</v>
      </c>
      <c r="K175" s="43">
        <f t="shared" si="185"/>
        <v>41.06</v>
      </c>
      <c r="L175" s="44">
        <f t="shared" si="186"/>
        <v>9.0332000000000008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103.875225</v>
      </c>
      <c r="P175" s="45">
        <f t="shared" si="189"/>
        <v>4.21</v>
      </c>
      <c r="Q175" s="44">
        <f t="shared" si="190"/>
        <v>108.08522499999999</v>
      </c>
      <c r="R175" s="44">
        <f t="shared" si="191"/>
        <v>108.08333333333333</v>
      </c>
      <c r="S175" s="44">
        <f t="shared" si="192"/>
        <v>21.616666666666664</v>
      </c>
      <c r="T175" s="65">
        <f t="shared" si="193"/>
        <v>129.69999999999999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59.72</v>
      </c>
      <c r="I176" s="44">
        <f t="shared" si="184"/>
        <v>14.93</v>
      </c>
      <c r="J176" s="44">
        <f>ROUND((2.175+0.1)*0.95,2)</f>
        <v>2.16</v>
      </c>
      <c r="K176" s="43">
        <f t="shared" si="185"/>
        <v>161.24</v>
      </c>
      <c r="L176" s="44">
        <f t="shared" si="186"/>
        <v>35.472799999999999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407.92948000000001</v>
      </c>
      <c r="P176" s="45">
        <f t="shared" si="189"/>
        <v>16.52</v>
      </c>
      <c r="Q176" s="44">
        <f t="shared" si="190"/>
        <v>424.44947999999999</v>
      </c>
      <c r="R176" s="44">
        <f t="shared" si="191"/>
        <v>424.45</v>
      </c>
      <c r="S176" s="44">
        <f t="shared" si="192"/>
        <v>84.89</v>
      </c>
      <c r="T176" s="65">
        <f t="shared" si="193"/>
        <v>509.34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59.72</v>
      </c>
      <c r="I177" s="44">
        <f t="shared" si="184"/>
        <v>14.93</v>
      </c>
      <c r="J177" s="44">
        <f>ROUND((4.208+0.1)*0.95,2)</f>
        <v>4.09</v>
      </c>
      <c r="K177" s="43">
        <f t="shared" si="185"/>
        <v>305.32</v>
      </c>
      <c r="L177" s="44">
        <f t="shared" si="186"/>
        <v>67.170400000000001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772.43309500000009</v>
      </c>
      <c r="P177" s="45">
        <f t="shared" si="189"/>
        <v>31.29</v>
      </c>
      <c r="Q177" s="44">
        <f t="shared" si="190"/>
        <v>803.72309500000006</v>
      </c>
      <c r="R177" s="44">
        <f t="shared" si="191"/>
        <v>803.72500000000002</v>
      </c>
      <c r="S177" s="44">
        <f t="shared" si="192"/>
        <v>160.745</v>
      </c>
      <c r="T177" s="65">
        <f t="shared" si="193"/>
        <v>964.47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59.72</v>
      </c>
      <c r="I179" s="44">
        <f>ROUND(H179*$I$10,2)</f>
        <v>14.93</v>
      </c>
      <c r="J179" s="44">
        <f>ROUND(0.508*0.95,2)</f>
        <v>0.48</v>
      </c>
      <c r="K179" s="43">
        <f>ROUND((H179+I179)*J179,2)</f>
        <v>35.83</v>
      </c>
      <c r="L179" s="44">
        <f t="shared" ref="L179:L181" si="195">(K179*$L$10)</f>
        <v>7.8826000000000001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90.649639999999991</v>
      </c>
      <c r="P179" s="45">
        <f t="shared" si="160"/>
        <v>3.67</v>
      </c>
      <c r="Q179" s="44">
        <f>SUM(O179+P179)</f>
        <v>94.319639999999993</v>
      </c>
      <c r="R179" s="44">
        <f t="shared" ref="R179:R181" si="197">+T179-S179</f>
        <v>94.316666666666677</v>
      </c>
      <c r="S179" s="44">
        <f t="shared" ref="S179:S181" si="198">+T179/6</f>
        <v>18.863333333333333</v>
      </c>
      <c r="T179" s="65">
        <f t="shared" ref="T179:T181" si="199">ROUND(Q179*$T$10,2)</f>
        <v>113.18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59.72</v>
      </c>
      <c r="I180" s="44">
        <f>ROUND(H180*$I$10,2)</f>
        <v>14.93</v>
      </c>
      <c r="J180" s="44">
        <f>ROUND(2.208*0.95,2)</f>
        <v>2.1</v>
      </c>
      <c r="K180" s="43">
        <f>ROUND((H180+I180)*J180,2)</f>
        <v>156.77000000000001</v>
      </c>
      <c r="L180" s="44">
        <f t="shared" si="195"/>
        <v>34.489400000000003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396.60895000000005</v>
      </c>
      <c r="P180" s="45">
        <f t="shared" si="160"/>
        <v>16.07</v>
      </c>
      <c r="Q180" s="44">
        <f>SUM(O180+P180)</f>
        <v>412.67895000000004</v>
      </c>
      <c r="R180" s="44">
        <f t="shared" si="197"/>
        <v>412.67499999999995</v>
      </c>
      <c r="S180" s="44">
        <f t="shared" si="198"/>
        <v>82.534999999999997</v>
      </c>
      <c r="T180" s="65">
        <f t="shared" si="199"/>
        <v>495.21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59.72</v>
      </c>
      <c r="I181" s="44">
        <f>ROUND(H181*$I$10,2)</f>
        <v>14.93</v>
      </c>
      <c r="J181" s="44">
        <f>ROUND(4.242*0.95,2)</f>
        <v>4.03</v>
      </c>
      <c r="K181" s="43">
        <f>ROUND((H181+I181)*J181,2)</f>
        <v>300.83999999999997</v>
      </c>
      <c r="L181" s="44">
        <f t="shared" si="195"/>
        <v>66.184799999999996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761.10036500000001</v>
      </c>
      <c r="P181" s="45">
        <f t="shared" si="160"/>
        <v>30.83</v>
      </c>
      <c r="Q181" s="44">
        <f>SUM(O181+P181)</f>
        <v>791.93036500000005</v>
      </c>
      <c r="R181" s="44">
        <f t="shared" si="197"/>
        <v>791.93333333333339</v>
      </c>
      <c r="S181" s="44">
        <f t="shared" si="198"/>
        <v>158.38666666666668</v>
      </c>
      <c r="T181" s="65">
        <f t="shared" si="199"/>
        <v>950.32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62.66</v>
      </c>
      <c r="I183" s="44">
        <f t="shared" ref="I183:I188" si="201">ROUND(H183*$I$10,2)</f>
        <v>15.67</v>
      </c>
      <c r="J183" s="44">
        <f>ROUND(2.067*0.95,2)</f>
        <v>1.96</v>
      </c>
      <c r="K183" s="43">
        <f t="shared" ref="K183:K188" si="202">ROUND((H183+I183)*J183,2)</f>
        <v>153.53</v>
      </c>
      <c r="L183" s="44">
        <f t="shared" ref="L183:L188" si="203">(K183*$L$10)</f>
        <v>33.776600000000002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378.96617999999995</v>
      </c>
      <c r="P183" s="45">
        <f t="shared" si="160"/>
        <v>14.99</v>
      </c>
      <c r="Q183" s="44">
        <f t="shared" ref="Q183:Q188" si="206">SUM(O183+P183)</f>
        <v>393.95617999999996</v>
      </c>
      <c r="R183" s="44">
        <f t="shared" ref="R183:R188" si="207">+T183-S183</f>
        <v>393.95833333333331</v>
      </c>
      <c r="S183" s="44">
        <f t="shared" ref="S183:S188" si="208">+T183/6</f>
        <v>78.791666666666671</v>
      </c>
      <c r="T183" s="65">
        <f t="shared" ref="T183:T188" si="209">ROUND(Q183*$T$10,2)</f>
        <v>472.75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62.66</v>
      </c>
      <c r="I184" s="44">
        <f t="shared" si="201"/>
        <v>15.67</v>
      </c>
      <c r="J184" s="44">
        <f>ROUND(3.233*0.95,2)</f>
        <v>3.07</v>
      </c>
      <c r="K184" s="43">
        <f t="shared" si="202"/>
        <v>240.47</v>
      </c>
      <c r="L184" s="44">
        <f t="shared" si="203"/>
        <v>52.903399999999998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593.57488500000011</v>
      </c>
      <c r="P184" s="45">
        <f t="shared" si="160"/>
        <v>23.49</v>
      </c>
      <c r="Q184" s="44">
        <f t="shared" si="206"/>
        <v>617.06488500000012</v>
      </c>
      <c r="R184" s="44">
        <f t="shared" si="207"/>
        <v>617.06666666666672</v>
      </c>
      <c r="S184" s="44">
        <f t="shared" si="208"/>
        <v>123.41333333333334</v>
      </c>
      <c r="T184" s="65">
        <f t="shared" si="209"/>
        <v>740.48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62.66</v>
      </c>
      <c r="I185" s="44">
        <f t="shared" si="201"/>
        <v>15.67</v>
      </c>
      <c r="J185" s="44">
        <f>ROUND(5.233*0.95,2)</f>
        <v>4.97</v>
      </c>
      <c r="K185" s="43">
        <f t="shared" si="202"/>
        <v>389.3</v>
      </c>
      <c r="L185" s="44">
        <f t="shared" si="203"/>
        <v>85.646000000000001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960.93993499999999</v>
      </c>
      <c r="P185" s="45">
        <f t="shared" si="160"/>
        <v>38.020000000000003</v>
      </c>
      <c r="Q185" s="44">
        <f t="shared" si="206"/>
        <v>998.95993499999997</v>
      </c>
      <c r="R185" s="44">
        <f t="shared" si="207"/>
        <v>998.95833333333337</v>
      </c>
      <c r="S185" s="44">
        <f t="shared" si="208"/>
        <v>199.79166666666666</v>
      </c>
      <c r="T185" s="65">
        <f t="shared" si="209"/>
        <v>1198.75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62.66</v>
      </c>
      <c r="I186" s="44">
        <f t="shared" si="201"/>
        <v>15.67</v>
      </c>
      <c r="J186" s="44">
        <f>ROUND(9.233*0.95,2)</f>
        <v>8.77</v>
      </c>
      <c r="K186" s="43">
        <f t="shared" si="202"/>
        <v>686.95</v>
      </c>
      <c r="L186" s="44">
        <f t="shared" si="203"/>
        <v>151.12900000000002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1695.657835</v>
      </c>
      <c r="P186" s="45">
        <f t="shared" si="160"/>
        <v>67.09</v>
      </c>
      <c r="Q186" s="44">
        <f t="shared" si="206"/>
        <v>1762.7478349999999</v>
      </c>
      <c r="R186" s="44">
        <f t="shared" si="207"/>
        <v>1762.7500000000002</v>
      </c>
      <c r="S186" s="44">
        <f t="shared" si="208"/>
        <v>352.55</v>
      </c>
      <c r="T186" s="65">
        <f t="shared" si="209"/>
        <v>2115.3000000000002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62.66</v>
      </c>
      <c r="I187" s="44">
        <f t="shared" si="201"/>
        <v>15.67</v>
      </c>
      <c r="J187" s="44">
        <f>ROUND(17.233*0.95,2)</f>
        <v>16.37</v>
      </c>
      <c r="K187" s="43">
        <f t="shared" si="202"/>
        <v>1282.26</v>
      </c>
      <c r="L187" s="44">
        <f t="shared" si="203"/>
        <v>282.09719999999999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3165.1058349999998</v>
      </c>
      <c r="P187" s="45">
        <f t="shared" si="160"/>
        <v>125.23</v>
      </c>
      <c r="Q187" s="44">
        <f t="shared" si="206"/>
        <v>3290.3358349999999</v>
      </c>
      <c r="R187" s="44">
        <f t="shared" si="207"/>
        <v>3290.3333333333335</v>
      </c>
      <c r="S187" s="44">
        <f t="shared" si="208"/>
        <v>658.06666666666672</v>
      </c>
      <c r="T187" s="65">
        <f t="shared" si="209"/>
        <v>3948.4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62.66</v>
      </c>
      <c r="I188" s="44">
        <f t="shared" si="201"/>
        <v>15.67</v>
      </c>
      <c r="J188" s="44">
        <f>ROUND(49.233*0.95,2)</f>
        <v>46.77</v>
      </c>
      <c r="K188" s="43">
        <f t="shared" si="202"/>
        <v>3663.49</v>
      </c>
      <c r="L188" s="44">
        <f t="shared" si="203"/>
        <v>805.96780000000001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9042.8856350000005</v>
      </c>
      <c r="P188" s="45">
        <f t="shared" si="160"/>
        <v>357.79</v>
      </c>
      <c r="Q188" s="44">
        <f t="shared" si="206"/>
        <v>9400.6756350000014</v>
      </c>
      <c r="R188" s="44">
        <f t="shared" si="207"/>
        <v>9400.6749999999993</v>
      </c>
      <c r="S188" s="44">
        <f t="shared" si="208"/>
        <v>1880.135</v>
      </c>
      <c r="T188" s="65">
        <f t="shared" si="209"/>
        <v>11280.81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62.66</v>
      </c>
      <c r="I190" s="44">
        <f t="shared" ref="I190:I199" si="211">ROUND(H190*$I$10,2)</f>
        <v>15.67</v>
      </c>
      <c r="J190" s="44">
        <f>ROUND(0.283*0.95,2)</f>
        <v>0.27</v>
      </c>
      <c r="K190" s="43">
        <f t="shared" ref="K190:K199" si="212">ROUND((H190+I190)*J190,2)</f>
        <v>21.15</v>
      </c>
      <c r="L190" s="44">
        <f t="shared" ref="L190:L199" si="213">(K190*$L$10)</f>
        <v>4.6529999999999996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52.205084999999997</v>
      </c>
      <c r="P190" s="45">
        <f t="shared" si="160"/>
        <v>2.0699999999999998</v>
      </c>
      <c r="Q190" s="44">
        <f t="shared" ref="Q190:Q199" si="216">SUM(O190+P190)</f>
        <v>54.275084999999997</v>
      </c>
      <c r="R190" s="44">
        <f t="shared" ref="R190:R199" si="217">+T190-S190</f>
        <v>54.274999999999999</v>
      </c>
      <c r="S190" s="44">
        <f t="shared" ref="S190:S199" si="218">+T190/6</f>
        <v>10.854999999999999</v>
      </c>
      <c r="T190" s="65">
        <f t="shared" ref="T190:T199" si="219">ROUND(Q190*$T$10,2)</f>
        <v>65.13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62.66</v>
      </c>
      <c r="I191" s="44">
        <f t="shared" si="211"/>
        <v>15.67</v>
      </c>
      <c r="J191" s="44">
        <f>ROUND(0.455*0.95,2)</f>
        <v>0.43</v>
      </c>
      <c r="K191" s="43">
        <f t="shared" si="212"/>
        <v>33.68</v>
      </c>
      <c r="L191" s="44">
        <f t="shared" si="213"/>
        <v>7.4096000000000002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83.137365000000003</v>
      </c>
      <c r="P191" s="45">
        <f t="shared" si="160"/>
        <v>3.29</v>
      </c>
      <c r="Q191" s="44">
        <f t="shared" si="216"/>
        <v>86.427365000000009</v>
      </c>
      <c r="R191" s="44">
        <f t="shared" si="217"/>
        <v>86.424999999999997</v>
      </c>
      <c r="S191" s="44">
        <f t="shared" si="218"/>
        <v>17.285</v>
      </c>
      <c r="T191" s="65">
        <f t="shared" si="219"/>
        <v>103.71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62.66</v>
      </c>
      <c r="I192" s="44">
        <f t="shared" si="211"/>
        <v>15.67</v>
      </c>
      <c r="J192" s="44">
        <f>ROUND(0.767*0.95,2)</f>
        <v>0.73</v>
      </c>
      <c r="K192" s="43">
        <f t="shared" si="212"/>
        <v>57.18</v>
      </c>
      <c r="L192" s="44">
        <f t="shared" si="213"/>
        <v>12.579599999999999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141.14301499999999</v>
      </c>
      <c r="P192" s="45">
        <f t="shared" si="160"/>
        <v>5.58</v>
      </c>
      <c r="Q192" s="44">
        <f t="shared" si="216"/>
        <v>146.723015</v>
      </c>
      <c r="R192" s="44">
        <f t="shared" si="217"/>
        <v>146.72499999999999</v>
      </c>
      <c r="S192" s="44">
        <f t="shared" si="218"/>
        <v>29.344999999999999</v>
      </c>
      <c r="T192" s="65">
        <f t="shared" si="219"/>
        <v>176.07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62.66</v>
      </c>
      <c r="I193" s="44">
        <f t="shared" si="211"/>
        <v>15.67</v>
      </c>
      <c r="J193" s="44">
        <f>ROUND(1.583*0.95,2)</f>
        <v>1.5</v>
      </c>
      <c r="K193" s="43">
        <f t="shared" si="212"/>
        <v>117.5</v>
      </c>
      <c r="L193" s="44">
        <f t="shared" si="213"/>
        <v>25.85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290.02825000000001</v>
      </c>
      <c r="P193" s="45">
        <f t="shared" si="160"/>
        <v>11.48</v>
      </c>
      <c r="Q193" s="44">
        <f t="shared" si="216"/>
        <v>301.50825000000003</v>
      </c>
      <c r="R193" s="44">
        <f t="shared" si="217"/>
        <v>301.50833333333333</v>
      </c>
      <c r="S193" s="44">
        <f t="shared" si="218"/>
        <v>60.301666666666669</v>
      </c>
      <c r="T193" s="65">
        <f t="shared" si="219"/>
        <v>361.81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62.66</v>
      </c>
      <c r="I194" s="44">
        <f t="shared" si="211"/>
        <v>15.67</v>
      </c>
      <c r="J194" s="44">
        <f>ROUND(3.183*0.95,2)</f>
        <v>3.02</v>
      </c>
      <c r="K194" s="43">
        <f t="shared" si="212"/>
        <v>236.56</v>
      </c>
      <c r="L194" s="44">
        <f t="shared" si="213"/>
        <v>52.043199999999999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583.91540999999995</v>
      </c>
      <c r="P194" s="45">
        <f t="shared" si="160"/>
        <v>23.1</v>
      </c>
      <c r="Q194" s="44">
        <f t="shared" si="216"/>
        <v>607.01540999999997</v>
      </c>
      <c r="R194" s="44">
        <f t="shared" si="217"/>
        <v>607.01666666666665</v>
      </c>
      <c r="S194" s="44">
        <f t="shared" si="218"/>
        <v>121.40333333333332</v>
      </c>
      <c r="T194" s="65">
        <f t="shared" si="219"/>
        <v>728.42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62.66</v>
      </c>
      <c r="I195" s="44">
        <f t="shared" si="211"/>
        <v>15.67</v>
      </c>
      <c r="J195" s="44">
        <f>ROUND((3.183+1)*0.95,2)</f>
        <v>3.97</v>
      </c>
      <c r="K195" s="43">
        <f t="shared" si="212"/>
        <v>310.97000000000003</v>
      </c>
      <c r="L195" s="44">
        <f t="shared" si="213"/>
        <v>68.41340000000001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767.59183500000006</v>
      </c>
      <c r="P195" s="45">
        <f t="shared" si="160"/>
        <v>30.37</v>
      </c>
      <c r="Q195" s="44">
        <f t="shared" si="216"/>
        <v>797.96183500000006</v>
      </c>
      <c r="R195" s="44">
        <f t="shared" si="217"/>
        <v>797.95833333333326</v>
      </c>
      <c r="S195" s="44">
        <f t="shared" si="218"/>
        <v>159.59166666666667</v>
      </c>
      <c r="T195" s="65">
        <f t="shared" si="219"/>
        <v>957.55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62.66</v>
      </c>
      <c r="I196" s="44">
        <f t="shared" si="211"/>
        <v>15.67</v>
      </c>
      <c r="J196" s="44">
        <f>ROUND((4.183+1)*0.95,2)</f>
        <v>4.92</v>
      </c>
      <c r="K196" s="43">
        <f t="shared" si="212"/>
        <v>385.38</v>
      </c>
      <c r="L196" s="44">
        <f t="shared" si="213"/>
        <v>84.783599999999993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951.26825999999983</v>
      </c>
      <c r="P196" s="45">
        <f t="shared" si="160"/>
        <v>37.64</v>
      </c>
      <c r="Q196" s="44">
        <f t="shared" si="216"/>
        <v>988.90825999999981</v>
      </c>
      <c r="R196" s="44">
        <f t="shared" si="217"/>
        <v>988.90833333333342</v>
      </c>
      <c r="S196" s="44">
        <f t="shared" si="218"/>
        <v>197.78166666666667</v>
      </c>
      <c r="T196" s="65">
        <f t="shared" si="219"/>
        <v>1186.69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62.66</v>
      </c>
      <c r="I197" s="44">
        <f t="shared" si="211"/>
        <v>15.67</v>
      </c>
      <c r="J197" s="44">
        <f>ROUND((5.183+1)*0.95,2)</f>
        <v>5.87</v>
      </c>
      <c r="K197" s="43">
        <f t="shared" si="212"/>
        <v>459.8</v>
      </c>
      <c r="L197" s="44">
        <f t="shared" si="213"/>
        <v>101.15600000000001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1134.9568850000001</v>
      </c>
      <c r="P197" s="45">
        <f t="shared" si="160"/>
        <v>44.91</v>
      </c>
      <c r="Q197" s="44">
        <f t="shared" si="216"/>
        <v>1179.8668850000001</v>
      </c>
      <c r="R197" s="44">
        <f t="shared" si="217"/>
        <v>1179.8666666666666</v>
      </c>
      <c r="S197" s="44">
        <f t="shared" si="218"/>
        <v>235.97333333333333</v>
      </c>
      <c r="T197" s="65">
        <f t="shared" si="219"/>
        <v>1415.84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62.66</v>
      </c>
      <c r="I198" s="44">
        <f t="shared" si="211"/>
        <v>15.67</v>
      </c>
      <c r="J198" s="44">
        <f>ROUND((6.183+1)*0.95,2)</f>
        <v>6.82</v>
      </c>
      <c r="K198" s="43">
        <f t="shared" si="212"/>
        <v>534.21</v>
      </c>
      <c r="L198" s="44">
        <f t="shared" si="213"/>
        <v>117.5262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1318.6333099999999</v>
      </c>
      <c r="P198" s="45">
        <f t="shared" si="160"/>
        <v>52.17</v>
      </c>
      <c r="Q198" s="44">
        <f t="shared" si="216"/>
        <v>1370.80331</v>
      </c>
      <c r="R198" s="44">
        <f t="shared" si="217"/>
        <v>1370.8</v>
      </c>
      <c r="S198" s="44">
        <f t="shared" si="218"/>
        <v>274.16000000000003</v>
      </c>
      <c r="T198" s="65">
        <f t="shared" si="219"/>
        <v>1644.96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62.66</v>
      </c>
      <c r="I199" s="44">
        <f t="shared" si="211"/>
        <v>15.67</v>
      </c>
      <c r="J199" s="44">
        <f>ROUND((7.183+1)*0.95,2)</f>
        <v>7.77</v>
      </c>
      <c r="K199" s="43">
        <f t="shared" si="212"/>
        <v>608.62</v>
      </c>
      <c r="L199" s="44">
        <f t="shared" si="213"/>
        <v>133.8964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1502.309735</v>
      </c>
      <c r="P199" s="45">
        <f t="shared" si="160"/>
        <v>59.44</v>
      </c>
      <c r="Q199" s="44">
        <f t="shared" si="216"/>
        <v>1561.7497350000001</v>
      </c>
      <c r="R199" s="44">
        <f t="shared" si="217"/>
        <v>1561.75</v>
      </c>
      <c r="S199" s="44">
        <f t="shared" si="218"/>
        <v>312.34999999999997</v>
      </c>
      <c r="T199" s="65">
        <f t="shared" si="219"/>
        <v>1874.1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62.66</v>
      </c>
      <c r="I201" s="44">
        <f t="shared" ref="I201:I210" si="221">ROUND(H201*$I$10,2)</f>
        <v>15.67</v>
      </c>
      <c r="J201" s="44">
        <f>ROUND(0.167*0.95,2)</f>
        <v>0.16</v>
      </c>
      <c r="K201" s="43">
        <f t="shared" ref="K201:K210" si="222">ROUND((H201+I201)*J201,2)</f>
        <v>12.53</v>
      </c>
      <c r="L201" s="44">
        <f t="shared" ref="L201:L210" si="223">(K201*$L$10)</f>
        <v>2.7565999999999997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30.932279999999999</v>
      </c>
      <c r="P201" s="45">
        <f t="shared" si="160"/>
        <v>1.22</v>
      </c>
      <c r="Q201" s="44">
        <f t="shared" ref="Q201:Q210" si="226">SUM(O201+P201)</f>
        <v>32.152279999999998</v>
      </c>
      <c r="R201" s="44">
        <f t="shared" ref="R201:R210" si="227">+T201-S201</f>
        <v>32.15</v>
      </c>
      <c r="S201" s="44">
        <f t="shared" ref="S201:S210" si="228">+T201/6</f>
        <v>6.43</v>
      </c>
      <c r="T201" s="65">
        <f t="shared" ref="T201:T210" si="229">ROUND(Q201*$T$10,2)</f>
        <v>38.58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62.66</v>
      </c>
      <c r="I202" s="44">
        <f t="shared" si="221"/>
        <v>15.67</v>
      </c>
      <c r="J202" s="44">
        <f>ROUND(0.3*0.95,2)</f>
        <v>0.28999999999999998</v>
      </c>
      <c r="K202" s="43">
        <f t="shared" si="222"/>
        <v>22.72</v>
      </c>
      <c r="L202" s="44">
        <f t="shared" si="223"/>
        <v>4.9984000000000002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56.076194999999998</v>
      </c>
      <c r="P202" s="45">
        <f t="shared" si="160"/>
        <v>2.2200000000000002</v>
      </c>
      <c r="Q202" s="44">
        <f t="shared" si="226"/>
        <v>58.296194999999997</v>
      </c>
      <c r="R202" s="44">
        <f t="shared" si="227"/>
        <v>58.3</v>
      </c>
      <c r="S202" s="44">
        <f t="shared" si="228"/>
        <v>11.659999999999998</v>
      </c>
      <c r="T202" s="65">
        <f t="shared" si="229"/>
        <v>69.959999999999994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62.66</v>
      </c>
      <c r="I203" s="44">
        <f t="shared" si="221"/>
        <v>15.67</v>
      </c>
      <c r="J203" s="44">
        <f>ROUND(0.513*0.95,2)</f>
        <v>0.49</v>
      </c>
      <c r="K203" s="43">
        <f t="shared" si="222"/>
        <v>38.380000000000003</v>
      </c>
      <c r="L203" s="44">
        <f t="shared" si="223"/>
        <v>8.4436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94.738494999999986</v>
      </c>
      <c r="P203" s="45">
        <f t="shared" si="160"/>
        <v>3.75</v>
      </c>
      <c r="Q203" s="44">
        <f t="shared" si="226"/>
        <v>98.488494999999986</v>
      </c>
      <c r="R203" s="44">
        <f t="shared" si="227"/>
        <v>98.49166666666666</v>
      </c>
      <c r="S203" s="44">
        <f t="shared" si="228"/>
        <v>19.698333333333334</v>
      </c>
      <c r="T203" s="65">
        <f t="shared" si="229"/>
        <v>118.19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62.66</v>
      </c>
      <c r="I204" s="44">
        <f t="shared" si="221"/>
        <v>15.67</v>
      </c>
      <c r="J204" s="44">
        <f>ROUND(0.75*0.95,2)</f>
        <v>0.71</v>
      </c>
      <c r="K204" s="43">
        <f t="shared" si="222"/>
        <v>55.61</v>
      </c>
      <c r="L204" s="44">
        <f t="shared" si="223"/>
        <v>12.2342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137.27190499999998</v>
      </c>
      <c r="P204" s="45">
        <f t="shared" si="160"/>
        <v>5.43</v>
      </c>
      <c r="Q204" s="44">
        <f t="shared" si="226"/>
        <v>142.70190499999998</v>
      </c>
      <c r="R204" s="44">
        <f t="shared" si="227"/>
        <v>142.70000000000002</v>
      </c>
      <c r="S204" s="44">
        <f t="shared" si="228"/>
        <v>28.540000000000003</v>
      </c>
      <c r="T204" s="65">
        <f t="shared" si="229"/>
        <v>171.24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62.66</v>
      </c>
      <c r="I205" s="44">
        <f t="shared" si="221"/>
        <v>15.67</v>
      </c>
      <c r="J205" s="44">
        <f>ROUND(1.367*0.95,2)</f>
        <v>1.3</v>
      </c>
      <c r="K205" s="43">
        <f t="shared" si="222"/>
        <v>101.83</v>
      </c>
      <c r="L205" s="44">
        <f t="shared" si="223"/>
        <v>22.4026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251.35374999999996</v>
      </c>
      <c r="P205" s="45">
        <f t="shared" si="160"/>
        <v>9.9499999999999993</v>
      </c>
      <c r="Q205" s="44">
        <f t="shared" si="226"/>
        <v>261.30374999999998</v>
      </c>
      <c r="R205" s="44">
        <f t="shared" si="227"/>
        <v>261.3</v>
      </c>
      <c r="S205" s="44">
        <f t="shared" si="228"/>
        <v>52.26</v>
      </c>
      <c r="T205" s="65">
        <f t="shared" si="229"/>
        <v>313.56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62.66</v>
      </c>
      <c r="I206" s="44">
        <f t="shared" si="221"/>
        <v>15.67</v>
      </c>
      <c r="J206" s="44">
        <f>ROUND((1.367+0.6)*0.95,2)</f>
        <v>1.87</v>
      </c>
      <c r="K206" s="43">
        <f t="shared" si="222"/>
        <v>146.47999999999999</v>
      </c>
      <c r="L206" s="44">
        <f t="shared" si="223"/>
        <v>32.2256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361.56448499999999</v>
      </c>
      <c r="P206" s="45">
        <f t="shared" si="160"/>
        <v>14.31</v>
      </c>
      <c r="Q206" s="44">
        <f t="shared" si="226"/>
        <v>375.87448499999999</v>
      </c>
      <c r="R206" s="44">
        <f t="shared" si="227"/>
        <v>375.875</v>
      </c>
      <c r="S206" s="44">
        <f t="shared" si="228"/>
        <v>75.174999999999997</v>
      </c>
      <c r="T206" s="65">
        <f t="shared" si="229"/>
        <v>451.05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62.66</v>
      </c>
      <c r="I207" s="44">
        <f t="shared" si="221"/>
        <v>15.67</v>
      </c>
      <c r="J207" s="44">
        <f>ROUND((1.967+0.6)*0.95,2)</f>
        <v>2.44</v>
      </c>
      <c r="K207" s="43">
        <f t="shared" si="222"/>
        <v>191.13</v>
      </c>
      <c r="L207" s="44">
        <f t="shared" si="223"/>
        <v>42.0486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471.77521999999999</v>
      </c>
      <c r="P207" s="45">
        <f t="shared" si="160"/>
        <v>18.670000000000002</v>
      </c>
      <c r="Q207" s="44">
        <f t="shared" si="226"/>
        <v>490.44522000000001</v>
      </c>
      <c r="R207" s="44">
        <f t="shared" si="227"/>
        <v>490.44166666666666</v>
      </c>
      <c r="S207" s="44">
        <f t="shared" si="228"/>
        <v>98.088333333333324</v>
      </c>
      <c r="T207" s="65">
        <f t="shared" si="229"/>
        <v>588.53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62.66</v>
      </c>
      <c r="I208" s="44">
        <f t="shared" si="221"/>
        <v>15.67</v>
      </c>
      <c r="J208" s="44">
        <f>ROUND((2.567+0.6)*0.95,2)</f>
        <v>3.01</v>
      </c>
      <c r="K208" s="43">
        <f t="shared" si="222"/>
        <v>235.77</v>
      </c>
      <c r="L208" s="44">
        <f t="shared" si="223"/>
        <v>51.869400000000006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581.97375499999998</v>
      </c>
      <c r="P208" s="45">
        <f t="shared" si="160"/>
        <v>23.03</v>
      </c>
      <c r="Q208" s="44">
        <f t="shared" si="226"/>
        <v>605.00375499999996</v>
      </c>
      <c r="R208" s="44">
        <f t="shared" si="227"/>
        <v>605</v>
      </c>
      <c r="S208" s="44">
        <f t="shared" si="228"/>
        <v>121</v>
      </c>
      <c r="T208" s="65">
        <f t="shared" si="229"/>
        <v>726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62.66</v>
      </c>
      <c r="I209" s="44">
        <f t="shared" si="221"/>
        <v>15.67</v>
      </c>
      <c r="J209" s="44">
        <f>ROUND((3.167+0.6)*0.95,2)</f>
        <v>3.58</v>
      </c>
      <c r="K209" s="43">
        <f t="shared" si="222"/>
        <v>280.42</v>
      </c>
      <c r="L209" s="44">
        <f t="shared" si="223"/>
        <v>61.692400000000006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692.18448999999998</v>
      </c>
      <c r="P209" s="45">
        <f t="shared" si="160"/>
        <v>27.39</v>
      </c>
      <c r="Q209" s="44">
        <f t="shared" si="226"/>
        <v>719.57448999999997</v>
      </c>
      <c r="R209" s="44">
        <f t="shared" si="227"/>
        <v>719.57500000000005</v>
      </c>
      <c r="S209" s="44">
        <f t="shared" si="228"/>
        <v>143.91499999999999</v>
      </c>
      <c r="T209" s="65">
        <f t="shared" si="229"/>
        <v>863.49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62.66</v>
      </c>
      <c r="I210" s="44">
        <f t="shared" si="221"/>
        <v>15.67</v>
      </c>
      <c r="J210" s="44">
        <f>ROUND((3.767+0.6)*0.95,2)</f>
        <v>4.1500000000000004</v>
      </c>
      <c r="K210" s="43">
        <f t="shared" si="222"/>
        <v>325.07</v>
      </c>
      <c r="L210" s="44">
        <f t="shared" si="223"/>
        <v>71.5154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802.3952250000001</v>
      </c>
      <c r="P210" s="45">
        <f t="shared" si="160"/>
        <v>31.75</v>
      </c>
      <c r="Q210" s="44">
        <f t="shared" si="226"/>
        <v>834.1452250000001</v>
      </c>
      <c r="R210" s="44">
        <f t="shared" si="227"/>
        <v>834.14166666666665</v>
      </c>
      <c r="S210" s="44">
        <f t="shared" si="228"/>
        <v>166.82833333333335</v>
      </c>
      <c r="T210" s="65">
        <f t="shared" si="229"/>
        <v>1000.97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62.66</v>
      </c>
      <c r="I212" s="44">
        <f t="shared" ref="I212:I240" si="231">ROUND(H212*$I$10,2)</f>
        <v>15.67</v>
      </c>
      <c r="J212" s="44">
        <f>ROUND(0.275*0.95,2)</f>
        <v>0.26</v>
      </c>
      <c r="K212" s="43">
        <f t="shared" ref="K212:K240" si="232">ROUND((H212+I212)*J212,2)</f>
        <v>20.37</v>
      </c>
      <c r="L212" s="44">
        <f t="shared" ref="L212:L244" si="233">(K212*$L$10)</f>
        <v>4.4813999999999998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50.27563</v>
      </c>
      <c r="P212" s="45">
        <f t="shared" si="160"/>
        <v>1.99</v>
      </c>
      <c r="Q212" s="44">
        <f t="shared" ref="Q212:Q240" si="236">SUM(O212+P212)</f>
        <v>52.265630000000002</v>
      </c>
      <c r="R212" s="44">
        <f t="shared" ref="R212:R240" si="237">+T212-S212</f>
        <v>52.266666666666666</v>
      </c>
      <c r="S212" s="44">
        <f t="shared" ref="S212:S240" si="238">+T212/6</f>
        <v>10.453333333333333</v>
      </c>
      <c r="T212" s="65">
        <f t="shared" ref="T212:T271" si="239">ROUND(Q212*$T$10,2)</f>
        <v>62.72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62.66</v>
      </c>
      <c r="I213" s="44">
        <f t="shared" si="231"/>
        <v>15.67</v>
      </c>
      <c r="J213" s="44">
        <f>ROUND(0.441*0.95,2)</f>
        <v>0.42</v>
      </c>
      <c r="K213" s="43">
        <f t="shared" si="232"/>
        <v>32.9</v>
      </c>
      <c r="L213" s="44">
        <f t="shared" si="233"/>
        <v>7.2379999999999995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81.207909999999984</v>
      </c>
      <c r="P213" s="45">
        <f t="shared" si="160"/>
        <v>3.21</v>
      </c>
      <c r="Q213" s="44">
        <f t="shared" si="236"/>
        <v>84.417909999999978</v>
      </c>
      <c r="R213" s="44">
        <f t="shared" si="237"/>
        <v>84.416666666666657</v>
      </c>
      <c r="S213" s="44">
        <f t="shared" si="238"/>
        <v>16.883333333333333</v>
      </c>
      <c r="T213" s="65">
        <f t="shared" si="239"/>
        <v>101.3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62.66</v>
      </c>
      <c r="I214" s="44">
        <f t="shared" si="231"/>
        <v>15.67</v>
      </c>
      <c r="J214" s="44">
        <f>ROUND(0.708*0.95,2)</f>
        <v>0.67</v>
      </c>
      <c r="K214" s="43">
        <f t="shared" si="232"/>
        <v>52.48</v>
      </c>
      <c r="L214" s="44">
        <f t="shared" si="233"/>
        <v>11.545599999999999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129.54188500000001</v>
      </c>
      <c r="P214" s="45">
        <f t="shared" si="160"/>
        <v>5.13</v>
      </c>
      <c r="Q214" s="44">
        <f t="shared" si="236"/>
        <v>134.671885</v>
      </c>
      <c r="R214" s="44">
        <f t="shared" si="237"/>
        <v>134.67500000000001</v>
      </c>
      <c r="S214" s="44">
        <f t="shared" si="238"/>
        <v>26.935000000000002</v>
      </c>
      <c r="T214" s="65">
        <f t="shared" si="239"/>
        <v>161.61000000000001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62.66</v>
      </c>
      <c r="I215" s="44">
        <f t="shared" si="231"/>
        <v>15.67</v>
      </c>
      <c r="J215" s="44">
        <f>ROUND(1.358*0.95,2)</f>
        <v>1.29</v>
      </c>
      <c r="K215" s="43">
        <f t="shared" si="232"/>
        <v>101.05</v>
      </c>
      <c r="L215" s="44">
        <f t="shared" si="233"/>
        <v>22.230999999999998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249.42429499999997</v>
      </c>
      <c r="P215" s="45">
        <f t="shared" si="160"/>
        <v>9.8699999999999992</v>
      </c>
      <c r="Q215" s="44">
        <f t="shared" si="236"/>
        <v>259.29429499999998</v>
      </c>
      <c r="R215" s="44">
        <f t="shared" si="237"/>
        <v>259.29166666666663</v>
      </c>
      <c r="S215" s="44">
        <f t="shared" si="238"/>
        <v>51.858333333333327</v>
      </c>
      <c r="T215" s="65">
        <f t="shared" si="239"/>
        <v>311.14999999999998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62.66</v>
      </c>
      <c r="I216" s="44">
        <f t="shared" si="231"/>
        <v>15.67</v>
      </c>
      <c r="J216" s="44">
        <f>ROUND(2.608*0.95,2)</f>
        <v>2.48</v>
      </c>
      <c r="K216" s="43">
        <f t="shared" si="232"/>
        <v>194.26</v>
      </c>
      <c r="L216" s="44">
        <f t="shared" si="233"/>
        <v>42.737200000000001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479.50523999999996</v>
      </c>
      <c r="P216" s="45">
        <f t="shared" si="160"/>
        <v>18.97</v>
      </c>
      <c r="Q216" s="44">
        <f t="shared" si="236"/>
        <v>498.47523999999999</v>
      </c>
      <c r="R216" s="44">
        <f t="shared" si="237"/>
        <v>498.47499999999997</v>
      </c>
      <c r="S216" s="44">
        <f t="shared" si="238"/>
        <v>99.694999999999993</v>
      </c>
      <c r="T216" s="65">
        <f t="shared" si="239"/>
        <v>598.16999999999996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62.66</v>
      </c>
      <c r="I217" s="44">
        <f t="shared" si="231"/>
        <v>15.67</v>
      </c>
      <c r="J217" s="44">
        <f>ROUND((2.608+0.9)*0.95,2)</f>
        <v>3.33</v>
      </c>
      <c r="K217" s="43">
        <f t="shared" si="232"/>
        <v>260.83999999999997</v>
      </c>
      <c r="L217" s="44">
        <f t="shared" si="233"/>
        <v>57.384799999999991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643.85051499999997</v>
      </c>
      <c r="P217" s="45">
        <f t="shared" si="160"/>
        <v>25.47</v>
      </c>
      <c r="Q217" s="44">
        <f t="shared" si="236"/>
        <v>669.320515</v>
      </c>
      <c r="R217" s="44">
        <f t="shared" si="237"/>
        <v>669.31666666666661</v>
      </c>
      <c r="S217" s="44">
        <f t="shared" si="238"/>
        <v>133.86333333333332</v>
      </c>
      <c r="T217" s="65">
        <f t="shared" si="239"/>
        <v>803.18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62.66</v>
      </c>
      <c r="I218" s="44">
        <f t="shared" si="231"/>
        <v>15.67</v>
      </c>
      <c r="J218" s="44">
        <f>ROUND((3.508+0.9)*0.95,2)</f>
        <v>4.1900000000000004</v>
      </c>
      <c r="K218" s="43">
        <f t="shared" si="232"/>
        <v>328.2</v>
      </c>
      <c r="L218" s="44">
        <f t="shared" si="233"/>
        <v>72.203999999999994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810.12524499999995</v>
      </c>
      <c r="P218" s="45">
        <f t="shared" si="160"/>
        <v>32.049999999999997</v>
      </c>
      <c r="Q218" s="44">
        <f t="shared" si="236"/>
        <v>842.1752449999999</v>
      </c>
      <c r="R218" s="44">
        <f t="shared" si="237"/>
        <v>842.17499999999995</v>
      </c>
      <c r="S218" s="44">
        <f t="shared" si="238"/>
        <v>168.435</v>
      </c>
      <c r="T218" s="65">
        <f t="shared" si="239"/>
        <v>1010.61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62.66</v>
      </c>
      <c r="I219" s="44">
        <f t="shared" si="231"/>
        <v>15.67</v>
      </c>
      <c r="J219" s="44">
        <f>ROUND((4.408+0.9)*0.95,2)</f>
        <v>5.04</v>
      </c>
      <c r="K219" s="43">
        <f t="shared" si="232"/>
        <v>394.78</v>
      </c>
      <c r="L219" s="44">
        <f t="shared" si="233"/>
        <v>86.851599999999991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974.47051999999996</v>
      </c>
      <c r="P219" s="45">
        <f t="shared" si="160"/>
        <v>38.56</v>
      </c>
      <c r="Q219" s="44">
        <f t="shared" si="236"/>
        <v>1013.03052</v>
      </c>
      <c r="R219" s="44">
        <f t="shared" si="237"/>
        <v>1013.0333333333334</v>
      </c>
      <c r="S219" s="44">
        <f t="shared" si="238"/>
        <v>202.60666666666668</v>
      </c>
      <c r="T219" s="65">
        <f t="shared" si="239"/>
        <v>1215.6400000000001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62.66</v>
      </c>
      <c r="I220" s="44">
        <f t="shared" si="231"/>
        <v>15.67</v>
      </c>
      <c r="J220" s="44">
        <f>ROUND((5.308+0.9)*0.95,2)</f>
        <v>5.9</v>
      </c>
      <c r="K220" s="43">
        <f t="shared" si="232"/>
        <v>462.15</v>
      </c>
      <c r="L220" s="44">
        <f t="shared" si="233"/>
        <v>101.673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1140.7574500000001</v>
      </c>
      <c r="P220" s="45">
        <f t="shared" si="160"/>
        <v>45.14</v>
      </c>
      <c r="Q220" s="44">
        <f t="shared" si="236"/>
        <v>1185.8974500000002</v>
      </c>
      <c r="R220" s="44">
        <f t="shared" si="237"/>
        <v>1185.8999999999999</v>
      </c>
      <c r="S220" s="44">
        <f t="shared" si="238"/>
        <v>237.17999999999998</v>
      </c>
      <c r="T220" s="65">
        <f t="shared" si="239"/>
        <v>1423.08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62.66</v>
      </c>
      <c r="I221" s="44">
        <f t="shared" si="231"/>
        <v>15.67</v>
      </c>
      <c r="J221" s="44">
        <f>ROUND((6.208+0.9)*0.95,2)</f>
        <v>6.75</v>
      </c>
      <c r="K221" s="43">
        <f t="shared" si="232"/>
        <v>528.73</v>
      </c>
      <c r="L221" s="44">
        <f t="shared" si="233"/>
        <v>116.3206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1305.102725</v>
      </c>
      <c r="P221" s="45">
        <f t="shared" si="160"/>
        <v>51.64</v>
      </c>
      <c r="Q221" s="44">
        <f t="shared" si="236"/>
        <v>1356.7427250000001</v>
      </c>
      <c r="R221" s="44">
        <f t="shared" si="237"/>
        <v>1356.7416666666666</v>
      </c>
      <c r="S221" s="44">
        <f t="shared" si="238"/>
        <v>271.3483333333333</v>
      </c>
      <c r="T221" s="65">
        <f t="shared" si="239"/>
        <v>1628.09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62.66</v>
      </c>
      <c r="I222" s="44">
        <f t="shared" si="231"/>
        <v>15.67</v>
      </c>
      <c r="J222" s="44">
        <f>ROUND(0.467*0.95,2)</f>
        <v>0.44</v>
      </c>
      <c r="K222" s="43">
        <f t="shared" si="232"/>
        <v>34.47</v>
      </c>
      <c r="L222" s="44">
        <f t="shared" si="233"/>
        <v>7.5834000000000001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85.07902</v>
      </c>
      <c r="P222" s="45">
        <f t="shared" si="160"/>
        <v>3.37</v>
      </c>
      <c r="Q222" s="44">
        <f t="shared" si="236"/>
        <v>88.449020000000004</v>
      </c>
      <c r="R222" s="44">
        <f t="shared" si="237"/>
        <v>88.45</v>
      </c>
      <c r="S222" s="44">
        <f t="shared" si="238"/>
        <v>17.690000000000001</v>
      </c>
      <c r="T222" s="65">
        <f t="shared" si="239"/>
        <v>106.14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59.72</v>
      </c>
      <c r="I223" s="44">
        <f t="shared" si="231"/>
        <v>14.93</v>
      </c>
      <c r="J223" s="44">
        <f>ROUND(1.065*0.95,2)</f>
        <v>1.01</v>
      </c>
      <c r="K223" s="43">
        <f t="shared" si="232"/>
        <v>75.400000000000006</v>
      </c>
      <c r="L223" s="44">
        <f t="shared" si="233"/>
        <v>16.588000000000001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190.75135499999999</v>
      </c>
      <c r="P223" s="45">
        <f t="shared" si="160"/>
        <v>7.73</v>
      </c>
      <c r="Q223" s="44">
        <f t="shared" si="236"/>
        <v>198.48135499999998</v>
      </c>
      <c r="R223" s="44">
        <f t="shared" si="237"/>
        <v>198.48333333333335</v>
      </c>
      <c r="S223" s="44">
        <f t="shared" si="238"/>
        <v>39.696666666666665</v>
      </c>
      <c r="T223" s="65">
        <f t="shared" si="239"/>
        <v>238.18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59.72</v>
      </c>
      <c r="I224" s="44">
        <f t="shared" si="231"/>
        <v>14.93</v>
      </c>
      <c r="J224" s="44">
        <f>ROUND(0.83*0.95,2)</f>
        <v>0.79</v>
      </c>
      <c r="K224" s="43">
        <f t="shared" si="232"/>
        <v>58.97</v>
      </c>
      <c r="L224" s="44">
        <f t="shared" si="233"/>
        <v>12.9734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149.19394500000001</v>
      </c>
      <c r="P224" s="45">
        <f t="shared" si="160"/>
        <v>6.04</v>
      </c>
      <c r="Q224" s="44">
        <f t="shared" si="236"/>
        <v>155.23394500000001</v>
      </c>
      <c r="R224" s="44">
        <f t="shared" si="237"/>
        <v>155.23333333333335</v>
      </c>
      <c r="S224" s="44">
        <f t="shared" si="238"/>
        <v>31.046666666666667</v>
      </c>
      <c r="T224" s="65">
        <f t="shared" si="239"/>
        <v>186.28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60.7</v>
      </c>
      <c r="I225" s="44">
        <f t="shared" si="231"/>
        <v>15.18</v>
      </c>
      <c r="J225" s="223">
        <f>ROUND((0.83+0.415)*0.95,2)</f>
        <v>1.18</v>
      </c>
      <c r="K225" s="43">
        <f t="shared" si="232"/>
        <v>89.54</v>
      </c>
      <c r="L225" s="44">
        <f t="shared" si="233"/>
        <v>19.698800000000002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224.62568999999999</v>
      </c>
      <c r="P225" s="45">
        <f t="shared" ref="P225:P271" si="240">ROUND(J225*$P$10,2)</f>
        <v>9.0299999999999994</v>
      </c>
      <c r="Q225" s="44">
        <f t="shared" si="236"/>
        <v>233.65568999999999</v>
      </c>
      <c r="R225" s="44">
        <f t="shared" si="237"/>
        <v>233.65833333333333</v>
      </c>
      <c r="S225" s="44">
        <f t="shared" si="238"/>
        <v>46.731666666666662</v>
      </c>
      <c r="T225" s="65">
        <f t="shared" si="239"/>
        <v>280.39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59.72</v>
      </c>
      <c r="I226" s="44">
        <f t="shared" si="231"/>
        <v>14.93</v>
      </c>
      <c r="J226" s="44">
        <f>ROUND(0.523*0.95,2)</f>
        <v>0.5</v>
      </c>
      <c r="K226" s="43">
        <f t="shared" si="232"/>
        <v>37.33</v>
      </c>
      <c r="L226" s="44">
        <f t="shared" si="233"/>
        <v>8.2126000000000001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94.43535</v>
      </c>
      <c r="P226" s="45">
        <f t="shared" si="240"/>
        <v>3.83</v>
      </c>
      <c r="Q226" s="44">
        <f t="shared" si="236"/>
        <v>98.265349999999998</v>
      </c>
      <c r="R226" s="44">
        <f t="shared" si="237"/>
        <v>98.266666666666666</v>
      </c>
      <c r="S226" s="44">
        <f t="shared" si="238"/>
        <v>19.653333333333332</v>
      </c>
      <c r="T226" s="65">
        <f t="shared" si="239"/>
        <v>117.92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59.72</v>
      </c>
      <c r="I227" s="44">
        <f t="shared" si="231"/>
        <v>14.93</v>
      </c>
      <c r="J227" s="44">
        <f>ROUND((0.523+1.138)*0.95,2)</f>
        <v>1.58</v>
      </c>
      <c r="K227" s="43">
        <f t="shared" si="232"/>
        <v>117.95</v>
      </c>
      <c r="L227" s="44">
        <f t="shared" si="233"/>
        <v>25.949000000000002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298.40009000000003</v>
      </c>
      <c r="P227" s="45">
        <f t="shared" si="240"/>
        <v>12.09</v>
      </c>
      <c r="Q227" s="44">
        <f t="shared" si="236"/>
        <v>310.49009000000001</v>
      </c>
      <c r="R227" s="44">
        <f t="shared" si="237"/>
        <v>310.49166666666667</v>
      </c>
      <c r="S227" s="44">
        <f t="shared" si="238"/>
        <v>62.098333333333329</v>
      </c>
      <c r="T227" s="65">
        <f t="shared" si="239"/>
        <v>372.59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59.72</v>
      </c>
      <c r="I228" s="44">
        <f t="shared" si="231"/>
        <v>14.93</v>
      </c>
      <c r="J228" s="44">
        <f>ROUND(0.668*0.95,2)</f>
        <v>0.63</v>
      </c>
      <c r="K228" s="43">
        <f t="shared" si="232"/>
        <v>47.03</v>
      </c>
      <c r="L228" s="44">
        <f t="shared" si="233"/>
        <v>10.3466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118.981465</v>
      </c>
      <c r="P228" s="45">
        <f t="shared" si="240"/>
        <v>4.82</v>
      </c>
      <c r="Q228" s="44">
        <f t="shared" si="236"/>
        <v>123.80146500000001</v>
      </c>
      <c r="R228" s="44">
        <f t="shared" si="237"/>
        <v>123.8</v>
      </c>
      <c r="S228" s="44">
        <f t="shared" si="238"/>
        <v>24.76</v>
      </c>
      <c r="T228" s="65">
        <f t="shared" si="239"/>
        <v>148.56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59.72</v>
      </c>
      <c r="I229" s="44">
        <f t="shared" si="231"/>
        <v>14.93</v>
      </c>
      <c r="J229" s="44">
        <f>ROUND(1.18*0.95,2)</f>
        <v>1.1200000000000001</v>
      </c>
      <c r="K229" s="43">
        <f t="shared" si="232"/>
        <v>83.61</v>
      </c>
      <c r="L229" s="44">
        <f t="shared" si="233"/>
        <v>18.394200000000001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211.52395999999999</v>
      </c>
      <c r="P229" s="45">
        <f t="shared" si="240"/>
        <v>8.57</v>
      </c>
      <c r="Q229" s="44">
        <f t="shared" si="236"/>
        <v>220.09395999999998</v>
      </c>
      <c r="R229" s="44">
        <f t="shared" si="237"/>
        <v>220.09166666666667</v>
      </c>
      <c r="S229" s="44">
        <f t="shared" si="238"/>
        <v>44.018333333333338</v>
      </c>
      <c r="T229" s="65">
        <f t="shared" si="239"/>
        <v>264.11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59.72</v>
      </c>
      <c r="I230" s="44">
        <f t="shared" si="231"/>
        <v>14.93</v>
      </c>
      <c r="J230" s="44">
        <f>ROUND(0.333*0.95,2)</f>
        <v>0.32</v>
      </c>
      <c r="K230" s="43">
        <f t="shared" si="232"/>
        <v>23.89</v>
      </c>
      <c r="L230" s="44">
        <f t="shared" si="233"/>
        <v>5.2557999999999998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60.437159999999999</v>
      </c>
      <c r="P230" s="45">
        <f t="shared" si="240"/>
        <v>2.4500000000000002</v>
      </c>
      <c r="Q230" s="44">
        <f t="shared" si="236"/>
        <v>62.887160000000002</v>
      </c>
      <c r="R230" s="44">
        <f t="shared" si="237"/>
        <v>62.883333333333326</v>
      </c>
      <c r="S230" s="44">
        <f t="shared" si="238"/>
        <v>12.576666666666666</v>
      </c>
      <c r="T230" s="65">
        <f t="shared" si="239"/>
        <v>75.459999999999994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59.72</v>
      </c>
      <c r="I231" s="44">
        <f t="shared" si="231"/>
        <v>14.93</v>
      </c>
      <c r="J231" s="44">
        <f>ROUND(2.18*0.95,2)</f>
        <v>2.0699999999999998</v>
      </c>
      <c r="K231" s="43">
        <f t="shared" si="232"/>
        <v>154.53</v>
      </c>
      <c r="L231" s="44">
        <f t="shared" si="233"/>
        <v>33.996600000000001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390.94258499999995</v>
      </c>
      <c r="P231" s="45">
        <f t="shared" si="240"/>
        <v>15.84</v>
      </c>
      <c r="Q231" s="44">
        <f t="shared" si="236"/>
        <v>406.78258499999993</v>
      </c>
      <c r="R231" s="44">
        <f t="shared" si="237"/>
        <v>406.7833333333333</v>
      </c>
      <c r="S231" s="44">
        <f t="shared" si="238"/>
        <v>81.356666666666669</v>
      </c>
      <c r="T231" s="65">
        <f t="shared" si="239"/>
        <v>488.14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59.72</v>
      </c>
      <c r="I232" s="44">
        <f t="shared" si="231"/>
        <v>14.93</v>
      </c>
      <c r="J232" s="44">
        <f>ROUND(0.833*0.95,2)</f>
        <v>0.79</v>
      </c>
      <c r="K232" s="43">
        <f t="shared" si="232"/>
        <v>58.97</v>
      </c>
      <c r="L232" s="44">
        <f t="shared" si="233"/>
        <v>12.9734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149.19394500000001</v>
      </c>
      <c r="P232" s="45">
        <f t="shared" si="240"/>
        <v>6.04</v>
      </c>
      <c r="Q232" s="44">
        <f t="shared" si="236"/>
        <v>155.23394500000001</v>
      </c>
      <c r="R232" s="44">
        <f t="shared" si="237"/>
        <v>155.23333333333335</v>
      </c>
      <c r="S232" s="44">
        <f t="shared" si="238"/>
        <v>31.046666666666667</v>
      </c>
      <c r="T232" s="65">
        <f t="shared" si="239"/>
        <v>186.28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59.72</v>
      </c>
      <c r="I233" s="44">
        <f t="shared" si="231"/>
        <v>14.93</v>
      </c>
      <c r="J233" s="44">
        <f>ROUND(0.13*0.95,2)</f>
        <v>0.12</v>
      </c>
      <c r="K233" s="43">
        <f t="shared" si="232"/>
        <v>8.9600000000000009</v>
      </c>
      <c r="L233" s="44">
        <f t="shared" si="233"/>
        <v>1.9712000000000003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22.665459999999999</v>
      </c>
      <c r="P233" s="45">
        <f t="shared" si="240"/>
        <v>0.92</v>
      </c>
      <c r="Q233" s="44">
        <f t="shared" si="236"/>
        <v>23.585460000000001</v>
      </c>
      <c r="R233" s="44">
        <f t="shared" si="237"/>
        <v>23.583333333333336</v>
      </c>
      <c r="S233" s="44">
        <f t="shared" si="238"/>
        <v>4.7166666666666668</v>
      </c>
      <c r="T233" s="65">
        <f t="shared" si="239"/>
        <v>28.3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59.72</v>
      </c>
      <c r="I234" s="44">
        <f t="shared" si="231"/>
        <v>14.93</v>
      </c>
      <c r="J234" s="44">
        <f>ROUND(0.05*0.95,2)</f>
        <v>0.05</v>
      </c>
      <c r="K234" s="43">
        <f t="shared" si="232"/>
        <v>3.73</v>
      </c>
      <c r="L234" s="44">
        <f t="shared" si="233"/>
        <v>0.8206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9.4398749999999989</v>
      </c>
      <c r="P234" s="45">
        <f t="shared" si="240"/>
        <v>0.38</v>
      </c>
      <c r="Q234" s="44">
        <f t="shared" si="236"/>
        <v>9.8198749999999997</v>
      </c>
      <c r="R234" s="44">
        <f t="shared" si="237"/>
        <v>9.8166666666666664</v>
      </c>
      <c r="S234" s="44">
        <f t="shared" si="238"/>
        <v>1.9633333333333332</v>
      </c>
      <c r="T234" s="65">
        <f t="shared" si="239"/>
        <v>11.78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56.78</v>
      </c>
      <c r="I235" s="44">
        <f t="shared" si="231"/>
        <v>14.2</v>
      </c>
      <c r="J235" s="44">
        <f>ROUND(0.45*0.95,2)</f>
        <v>0.43</v>
      </c>
      <c r="K235" s="43">
        <f t="shared" si="232"/>
        <v>30.52</v>
      </c>
      <c r="L235" s="44">
        <f t="shared" si="233"/>
        <v>6.7144000000000004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79.282165000000006</v>
      </c>
      <c r="P235" s="45">
        <f t="shared" si="240"/>
        <v>3.29</v>
      </c>
      <c r="Q235" s="44">
        <f t="shared" si="236"/>
        <v>82.572165000000012</v>
      </c>
      <c r="R235" s="44">
        <f t="shared" si="237"/>
        <v>82.575000000000003</v>
      </c>
      <c r="S235" s="44">
        <f t="shared" si="238"/>
        <v>16.515000000000001</v>
      </c>
      <c r="T235" s="65">
        <f t="shared" si="239"/>
        <v>99.09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56.78</v>
      </c>
      <c r="I236" s="44">
        <f t="shared" si="231"/>
        <v>14.2</v>
      </c>
      <c r="J236" s="44">
        <f>ROUND(0.54*0.95,2)</f>
        <v>0.51</v>
      </c>
      <c r="K236" s="43">
        <f t="shared" si="232"/>
        <v>36.200000000000003</v>
      </c>
      <c r="L236" s="44">
        <f t="shared" si="233"/>
        <v>7.9640000000000004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94.034604999999999</v>
      </c>
      <c r="P236" s="45">
        <f t="shared" si="240"/>
        <v>3.9</v>
      </c>
      <c r="Q236" s="44">
        <f t="shared" si="236"/>
        <v>97.934605000000005</v>
      </c>
      <c r="R236" s="44">
        <f t="shared" si="237"/>
        <v>97.933333333333337</v>
      </c>
      <c r="S236" s="44">
        <f t="shared" si="238"/>
        <v>19.586666666666666</v>
      </c>
      <c r="T236" s="65">
        <f t="shared" si="239"/>
        <v>117.52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59.72</v>
      </c>
      <c r="I237" s="44">
        <f t="shared" si="231"/>
        <v>14.93</v>
      </c>
      <c r="J237" s="44">
        <f>ROUND(0.26*0.95,2)</f>
        <v>0.25</v>
      </c>
      <c r="K237" s="43">
        <f t="shared" si="232"/>
        <v>18.66</v>
      </c>
      <c r="L237" s="44">
        <f t="shared" si="233"/>
        <v>4.1052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47.211574999999996</v>
      </c>
      <c r="P237" s="45">
        <f t="shared" si="240"/>
        <v>1.91</v>
      </c>
      <c r="Q237" s="44">
        <f t="shared" si="236"/>
        <v>49.121574999999993</v>
      </c>
      <c r="R237" s="44">
        <f t="shared" si="237"/>
        <v>49.125</v>
      </c>
      <c r="S237" s="44">
        <f t="shared" si="238"/>
        <v>9.8250000000000011</v>
      </c>
      <c r="T237" s="65">
        <f t="shared" si="239"/>
        <v>58.95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59.72</v>
      </c>
      <c r="I238" s="44">
        <f t="shared" si="231"/>
        <v>14.93</v>
      </c>
      <c r="J238" s="44">
        <f>ROUND(0.16*0.95,2)</f>
        <v>0.15</v>
      </c>
      <c r="K238" s="43">
        <f t="shared" si="232"/>
        <v>11.2</v>
      </c>
      <c r="L238" s="44">
        <f t="shared" si="233"/>
        <v>2.464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28.331824999999998</v>
      </c>
      <c r="P238" s="45">
        <f t="shared" si="240"/>
        <v>1.1499999999999999</v>
      </c>
      <c r="Q238" s="44">
        <f t="shared" si="236"/>
        <v>29.481824999999997</v>
      </c>
      <c r="R238" s="44">
        <f t="shared" si="237"/>
        <v>29.483333333333334</v>
      </c>
      <c r="S238" s="44">
        <f t="shared" si="238"/>
        <v>5.8966666666666674</v>
      </c>
      <c r="T238" s="65">
        <f t="shared" si="239"/>
        <v>35.380000000000003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59.72</v>
      </c>
      <c r="I239" s="44">
        <f t="shared" si="231"/>
        <v>14.93</v>
      </c>
      <c r="J239" s="44">
        <f>ROUND(0.13*0.95,2)</f>
        <v>0.12</v>
      </c>
      <c r="K239" s="43">
        <f t="shared" si="232"/>
        <v>8.9600000000000009</v>
      </c>
      <c r="L239" s="44">
        <f t="shared" si="233"/>
        <v>1.9712000000000003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22.665459999999999</v>
      </c>
      <c r="P239" s="45">
        <f t="shared" si="240"/>
        <v>0.92</v>
      </c>
      <c r="Q239" s="44">
        <f t="shared" si="236"/>
        <v>23.585460000000001</v>
      </c>
      <c r="R239" s="44">
        <f t="shared" si="237"/>
        <v>23.583333333333336</v>
      </c>
      <c r="S239" s="44">
        <f t="shared" si="238"/>
        <v>4.7166666666666668</v>
      </c>
      <c r="T239" s="65">
        <f t="shared" si="239"/>
        <v>28.3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59.72</v>
      </c>
      <c r="I240" s="44">
        <f t="shared" si="231"/>
        <v>14.93</v>
      </c>
      <c r="J240" s="44">
        <f>ROUND(0.17*0.95,2)</f>
        <v>0.16</v>
      </c>
      <c r="K240" s="43">
        <f t="shared" si="232"/>
        <v>11.94</v>
      </c>
      <c r="L240" s="44">
        <f t="shared" si="233"/>
        <v>2.6267999999999998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30.212479999999999</v>
      </c>
      <c r="P240" s="45">
        <f t="shared" si="240"/>
        <v>1.22</v>
      </c>
      <c r="Q240" s="44">
        <f t="shared" si="236"/>
        <v>31.432479999999998</v>
      </c>
      <c r="R240" s="44">
        <f t="shared" si="237"/>
        <v>31.433333333333334</v>
      </c>
      <c r="S240" s="44">
        <f t="shared" si="238"/>
        <v>6.2866666666666662</v>
      </c>
      <c r="T240" s="65">
        <f t="shared" si="239"/>
        <v>37.72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59.72</v>
      </c>
      <c r="I242" s="44">
        <f>ROUND(H242*$I$10,2)</f>
        <v>14.93</v>
      </c>
      <c r="J242" s="44">
        <f>ROUND(0.31*0.95,2)</f>
        <v>0.28999999999999998</v>
      </c>
      <c r="K242" s="43">
        <f>ROUND((H242+I242)*J242,2)</f>
        <v>21.65</v>
      </c>
      <c r="L242" s="44">
        <f t="shared" si="233"/>
        <v>4.7629999999999999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54.770794999999993</v>
      </c>
      <c r="P242" s="45">
        <f t="shared" si="240"/>
        <v>2.2200000000000002</v>
      </c>
      <c r="Q242" s="44">
        <f>SUM(O242+P242)</f>
        <v>56.990794999999991</v>
      </c>
      <c r="R242" s="44">
        <f t="shared" ref="R242:R244" si="247">+T242-S242</f>
        <v>56.991666666666667</v>
      </c>
      <c r="S242" s="44">
        <f t="shared" ref="S242:S244" si="248">+T242/6</f>
        <v>11.398333333333333</v>
      </c>
      <c r="T242" s="65">
        <f t="shared" si="239"/>
        <v>68.39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59.72</v>
      </c>
      <c r="I243" s="44">
        <f>ROUND(H243*$I$10,2)</f>
        <v>14.93</v>
      </c>
      <c r="J243" s="44">
        <f>ROUND(0.25*0.95,2)</f>
        <v>0.24</v>
      </c>
      <c r="K243" s="43">
        <f>ROUND((H243+I243)*J243,2)</f>
        <v>17.920000000000002</v>
      </c>
      <c r="L243" s="44">
        <f t="shared" si="233"/>
        <v>3.9424000000000006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45.330919999999999</v>
      </c>
      <c r="P243" s="45">
        <f t="shared" si="240"/>
        <v>1.84</v>
      </c>
      <c r="Q243" s="44">
        <f>SUM(O243+P243)</f>
        <v>47.170920000000002</v>
      </c>
      <c r="R243" s="44">
        <f t="shared" si="247"/>
        <v>47.174999999999997</v>
      </c>
      <c r="S243" s="44">
        <f t="shared" si="248"/>
        <v>9.4350000000000005</v>
      </c>
      <c r="T243" s="65">
        <f t="shared" si="239"/>
        <v>56.61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59.72</v>
      </c>
      <c r="I244" s="44">
        <f>ROUND(H244*$I$10,2)</f>
        <v>14.93</v>
      </c>
      <c r="J244" s="44">
        <f>ROUND(0.07*0.95,2)</f>
        <v>7.0000000000000007E-2</v>
      </c>
      <c r="K244" s="43">
        <f>ROUND((H244+I244)*J244,2)</f>
        <v>5.23</v>
      </c>
      <c r="L244" s="44">
        <f t="shared" si="233"/>
        <v>1.1506000000000001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13.225585000000001</v>
      </c>
      <c r="P244" s="45">
        <f t="shared" si="240"/>
        <v>0.54</v>
      </c>
      <c r="Q244" s="44">
        <f>SUM(O244+P244)</f>
        <v>13.765585000000002</v>
      </c>
      <c r="R244" s="44">
        <f t="shared" si="247"/>
        <v>13.766666666666666</v>
      </c>
      <c r="S244" s="44">
        <f t="shared" si="248"/>
        <v>2.7533333333333334</v>
      </c>
      <c r="T244" s="65">
        <f t="shared" si="239"/>
        <v>16.52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59.72</v>
      </c>
      <c r="I246" s="44">
        <f t="shared" ref="I246:I251" si="249">ROUND(H246*$I$10,2)</f>
        <v>14.93</v>
      </c>
      <c r="J246" s="44">
        <f>ROUND(2.713*0.95,2)</f>
        <v>2.58</v>
      </c>
      <c r="K246" s="43">
        <f t="shared" ref="K246:K251" si="250">ROUND((H246+I246)*J246,2)</f>
        <v>192.6</v>
      </c>
      <c r="L246" s="44">
        <f t="shared" ref="L246:L271" si="251">(K246*$L$10)</f>
        <v>42.372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487.25858999999997</v>
      </c>
      <c r="P246" s="45">
        <f t="shared" si="240"/>
        <v>19.739999999999998</v>
      </c>
      <c r="Q246" s="44">
        <f t="shared" ref="Q246:Q251" si="254">SUM(O246+P246)</f>
        <v>506.99858999999998</v>
      </c>
      <c r="R246" s="44">
        <f t="shared" ref="R246:R251" si="255">+T246-S246</f>
        <v>507</v>
      </c>
      <c r="S246" s="44">
        <f t="shared" ref="S246:S251" si="256">+T246/6</f>
        <v>101.39999999999999</v>
      </c>
      <c r="T246" s="65">
        <f t="shared" si="239"/>
        <v>608.4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58.74</v>
      </c>
      <c r="I247" s="44">
        <f t="shared" si="249"/>
        <v>14.69</v>
      </c>
      <c r="J247" s="44">
        <f>ROUND((2.713+1.357)*0.95,2)</f>
        <v>3.87</v>
      </c>
      <c r="K247" s="43">
        <f t="shared" si="250"/>
        <v>284.17</v>
      </c>
      <c r="L247" s="44">
        <f t="shared" si="251"/>
        <v>62.517400000000002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725.11728500000004</v>
      </c>
      <c r="P247" s="45">
        <f t="shared" si="240"/>
        <v>29.61</v>
      </c>
      <c r="Q247" s="44">
        <f t="shared" si="254"/>
        <v>754.72728500000005</v>
      </c>
      <c r="R247" s="44">
        <f t="shared" si="255"/>
        <v>754.72499999999991</v>
      </c>
      <c r="S247" s="44">
        <f t="shared" si="256"/>
        <v>150.94499999999999</v>
      </c>
      <c r="T247" s="65">
        <f t="shared" si="239"/>
        <v>905.67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66.58</v>
      </c>
      <c r="I248" s="44">
        <f t="shared" si="249"/>
        <v>16.649999999999999</v>
      </c>
      <c r="J248" s="44">
        <f>ROUND(2.992*0.95,2)</f>
        <v>2.84</v>
      </c>
      <c r="K248" s="43">
        <f t="shared" si="250"/>
        <v>236.37</v>
      </c>
      <c r="L248" s="44">
        <f t="shared" si="251"/>
        <v>52.001400000000004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566.08221999999989</v>
      </c>
      <c r="P248" s="45">
        <f t="shared" si="240"/>
        <v>21.73</v>
      </c>
      <c r="Q248" s="44">
        <f t="shared" si="254"/>
        <v>587.81221999999991</v>
      </c>
      <c r="R248" s="44">
        <f t="shared" si="255"/>
        <v>587.80833333333339</v>
      </c>
      <c r="S248" s="44">
        <f t="shared" si="256"/>
        <v>117.56166666666667</v>
      </c>
      <c r="T248" s="65">
        <f t="shared" si="239"/>
        <v>705.37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60.7</v>
      </c>
      <c r="I249" s="44">
        <f t="shared" si="249"/>
        <v>15.18</v>
      </c>
      <c r="J249" s="44">
        <f>ROUND((2.992+1.496)*0.95,2)</f>
        <v>4.26</v>
      </c>
      <c r="K249" s="43">
        <f t="shared" si="250"/>
        <v>323.25</v>
      </c>
      <c r="L249" s="44">
        <f t="shared" si="251"/>
        <v>71.114999999999995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810.93123000000003</v>
      </c>
      <c r="P249" s="45">
        <f t="shared" si="240"/>
        <v>32.590000000000003</v>
      </c>
      <c r="Q249" s="44">
        <f t="shared" si="254"/>
        <v>843.52123000000006</v>
      </c>
      <c r="R249" s="44">
        <f t="shared" si="255"/>
        <v>843.52499999999998</v>
      </c>
      <c r="S249" s="44">
        <f t="shared" si="256"/>
        <v>168.70500000000001</v>
      </c>
      <c r="T249" s="65">
        <f t="shared" si="239"/>
        <v>1012.23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56.78</v>
      </c>
      <c r="I250" s="44">
        <f t="shared" si="249"/>
        <v>14.2</v>
      </c>
      <c r="J250" s="44">
        <f>ROUND(0.575*0.95,2)</f>
        <v>0.55000000000000004</v>
      </c>
      <c r="K250" s="43">
        <f t="shared" si="250"/>
        <v>39.04</v>
      </c>
      <c r="L250" s="44">
        <f t="shared" si="251"/>
        <v>8.5887999999999991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101.410825</v>
      </c>
      <c r="P250" s="45">
        <f t="shared" si="240"/>
        <v>4.21</v>
      </c>
      <c r="Q250" s="44">
        <f t="shared" si="254"/>
        <v>105.620825</v>
      </c>
      <c r="R250" s="44">
        <f t="shared" si="255"/>
        <v>105.61666666666666</v>
      </c>
      <c r="S250" s="44">
        <f t="shared" si="256"/>
        <v>21.123333333333331</v>
      </c>
      <c r="T250" s="65">
        <f t="shared" si="239"/>
        <v>126.74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58.74</v>
      </c>
      <c r="I251" s="44">
        <f t="shared" si="249"/>
        <v>14.69</v>
      </c>
      <c r="J251" s="44">
        <f>ROUND(1.955*0.95,2)</f>
        <v>1.86</v>
      </c>
      <c r="K251" s="43">
        <f t="shared" si="250"/>
        <v>136.58000000000001</v>
      </c>
      <c r="L251" s="44">
        <f t="shared" si="251"/>
        <v>30.047600000000003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348.50863000000004</v>
      </c>
      <c r="P251" s="45">
        <f t="shared" si="240"/>
        <v>14.23</v>
      </c>
      <c r="Q251" s="44">
        <f t="shared" si="254"/>
        <v>362.73863000000006</v>
      </c>
      <c r="R251" s="44">
        <f t="shared" si="255"/>
        <v>362.74166666666667</v>
      </c>
      <c r="S251" s="44">
        <f t="shared" si="256"/>
        <v>72.548333333333332</v>
      </c>
      <c r="T251" s="65">
        <f t="shared" si="239"/>
        <v>435.29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66.58</v>
      </c>
      <c r="I253" s="44">
        <f t="shared" ref="I253:I256" si="257">ROUND(H253*$I$10,2)</f>
        <v>16.649999999999999</v>
      </c>
      <c r="J253" s="44">
        <f>ROUND(4.932*0.95,2)</f>
        <v>4.6900000000000004</v>
      </c>
      <c r="K253" s="43">
        <f t="shared" ref="K253:K256" si="258">ROUND((H253+I253)*J253,2)</f>
        <v>390.35</v>
      </c>
      <c r="L253" s="44">
        <f t="shared" si="251"/>
        <v>85.87700000000001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934.84099500000002</v>
      </c>
      <c r="P253" s="45">
        <f t="shared" si="240"/>
        <v>35.880000000000003</v>
      </c>
      <c r="Q253" s="44">
        <f t="shared" ref="Q253:Q256" si="261">SUM(O253+P253)</f>
        <v>970.72099500000002</v>
      </c>
      <c r="R253" s="44">
        <f t="shared" ref="R253:R256" si="262">+T253-S253</f>
        <v>970.72499999999991</v>
      </c>
      <c r="S253" s="44">
        <f t="shared" ref="S253:S256" si="263">+T253/6</f>
        <v>194.14499999999998</v>
      </c>
      <c r="T253" s="65">
        <f t="shared" si="239"/>
        <v>1164.8699999999999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66.58</v>
      </c>
      <c r="I254" s="44">
        <f t="shared" si="257"/>
        <v>16.649999999999999</v>
      </c>
      <c r="J254" s="44">
        <f>ROUND(3.533*0.95,2)</f>
        <v>3.36</v>
      </c>
      <c r="K254" s="43">
        <f t="shared" si="258"/>
        <v>279.64999999999998</v>
      </c>
      <c r="L254" s="44">
        <f t="shared" si="251"/>
        <v>61.522999999999996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669.73227999999983</v>
      </c>
      <c r="P254" s="45">
        <f t="shared" si="240"/>
        <v>25.7</v>
      </c>
      <c r="Q254" s="44">
        <f t="shared" si="261"/>
        <v>695.43227999999988</v>
      </c>
      <c r="R254" s="44">
        <f t="shared" si="262"/>
        <v>695.43333333333328</v>
      </c>
      <c r="S254" s="44">
        <f t="shared" si="263"/>
        <v>139.08666666666667</v>
      </c>
      <c r="T254" s="65">
        <f t="shared" si="239"/>
        <v>834.52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66.58</v>
      </c>
      <c r="I255" s="44">
        <f t="shared" si="257"/>
        <v>16.649999999999999</v>
      </c>
      <c r="J255" s="44">
        <f>ROUND(0.417*0.95,2)</f>
        <v>0.4</v>
      </c>
      <c r="K255" s="43">
        <f t="shared" si="258"/>
        <v>33.29</v>
      </c>
      <c r="L255" s="44">
        <f t="shared" si="251"/>
        <v>7.3237999999999994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79.727999999999994</v>
      </c>
      <c r="P255" s="45">
        <f t="shared" si="240"/>
        <v>3.06</v>
      </c>
      <c r="Q255" s="44">
        <f t="shared" si="261"/>
        <v>82.787999999999997</v>
      </c>
      <c r="R255" s="44">
        <f t="shared" si="262"/>
        <v>82.791666666666657</v>
      </c>
      <c r="S255" s="44">
        <f t="shared" si="263"/>
        <v>16.558333333333334</v>
      </c>
      <c r="T255" s="65">
        <f t="shared" si="239"/>
        <v>99.35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66.58</v>
      </c>
      <c r="I256" s="44">
        <f t="shared" si="257"/>
        <v>16.649999999999999</v>
      </c>
      <c r="J256" s="44">
        <f>ROUND(1.59*0.95,2)</f>
        <v>1.51</v>
      </c>
      <c r="K256" s="43">
        <f t="shared" si="258"/>
        <v>125.68</v>
      </c>
      <c r="L256" s="44">
        <f t="shared" si="251"/>
        <v>27.649600000000003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300.985705</v>
      </c>
      <c r="P256" s="45">
        <f t="shared" si="240"/>
        <v>11.55</v>
      </c>
      <c r="Q256" s="44">
        <f t="shared" si="261"/>
        <v>312.53570500000001</v>
      </c>
      <c r="R256" s="44">
        <f t="shared" si="262"/>
        <v>312.53333333333336</v>
      </c>
      <c r="S256" s="44">
        <f t="shared" si="263"/>
        <v>62.506666666666668</v>
      </c>
      <c r="T256" s="65">
        <f t="shared" si="239"/>
        <v>375.04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66.58</v>
      </c>
      <c r="I258" s="44">
        <f t="shared" ref="I258:I271" si="266">ROUND(H258*$I$10,2)</f>
        <v>16.649999999999999</v>
      </c>
      <c r="J258" s="44">
        <f>ROUND(3.165*0.95,2)</f>
        <v>3.01</v>
      </c>
      <c r="K258" s="43">
        <f t="shared" ref="K258:K271" si="267">ROUND((H258+I258)*J258,2)</f>
        <v>250.52</v>
      </c>
      <c r="L258" s="44">
        <f t="shared" si="251"/>
        <v>55.114400000000003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599.96875499999999</v>
      </c>
      <c r="P258" s="45">
        <f t="shared" si="240"/>
        <v>23.03</v>
      </c>
      <c r="Q258" s="44">
        <f t="shared" ref="Q258:Q271" si="270">SUM(O258+P258)</f>
        <v>622.99875499999996</v>
      </c>
      <c r="R258" s="44">
        <f t="shared" ref="R258:R271" si="271">+T258-S258</f>
        <v>623</v>
      </c>
      <c r="S258" s="44">
        <f t="shared" ref="S258:S271" si="272">+T258/6</f>
        <v>124.60000000000001</v>
      </c>
      <c r="T258" s="65">
        <f t="shared" si="239"/>
        <v>747.6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66.58</v>
      </c>
      <c r="I259" s="44">
        <f t="shared" si="266"/>
        <v>16.649999999999999</v>
      </c>
      <c r="J259" s="44">
        <f>ROUND(4.5*0.95,2)</f>
        <v>4.28</v>
      </c>
      <c r="K259" s="43">
        <f t="shared" si="267"/>
        <v>356.22</v>
      </c>
      <c r="L259" s="44">
        <f t="shared" si="251"/>
        <v>78.368400000000008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853.11033999999995</v>
      </c>
      <c r="P259" s="45">
        <f t="shared" si="240"/>
        <v>32.74</v>
      </c>
      <c r="Q259" s="44">
        <f t="shared" si="270"/>
        <v>885.85033999999996</v>
      </c>
      <c r="R259" s="44">
        <f t="shared" si="271"/>
        <v>885.85</v>
      </c>
      <c r="S259" s="44">
        <f t="shared" si="272"/>
        <v>177.17</v>
      </c>
      <c r="T259" s="65">
        <f t="shared" si="239"/>
        <v>1063.02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66.58</v>
      </c>
      <c r="I260" s="44">
        <f t="shared" si="266"/>
        <v>16.649999999999999</v>
      </c>
      <c r="J260" s="44">
        <f>ROUND(0.5*0.95,2)</f>
        <v>0.48</v>
      </c>
      <c r="K260" s="43">
        <f t="shared" si="267"/>
        <v>39.950000000000003</v>
      </c>
      <c r="L260" s="44">
        <f t="shared" si="251"/>
        <v>8.7890000000000015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95.67604</v>
      </c>
      <c r="P260" s="45">
        <f t="shared" si="240"/>
        <v>3.67</v>
      </c>
      <c r="Q260" s="44">
        <f t="shared" si="270"/>
        <v>99.346040000000002</v>
      </c>
      <c r="R260" s="44">
        <f t="shared" si="271"/>
        <v>99.35</v>
      </c>
      <c r="S260" s="44">
        <f t="shared" si="272"/>
        <v>19.87</v>
      </c>
      <c r="T260" s="65">
        <f t="shared" si="239"/>
        <v>119.22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62.66</v>
      </c>
      <c r="I261" s="44">
        <f t="shared" si="266"/>
        <v>15.67</v>
      </c>
      <c r="J261" s="44">
        <f>ROUND(1.807*0.95,2)</f>
        <v>1.72</v>
      </c>
      <c r="K261" s="43">
        <f t="shared" si="267"/>
        <v>134.72999999999999</v>
      </c>
      <c r="L261" s="44">
        <f t="shared" si="251"/>
        <v>29.640599999999999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332.56166000000002</v>
      </c>
      <c r="P261" s="45">
        <f t="shared" si="240"/>
        <v>13.16</v>
      </c>
      <c r="Q261" s="44">
        <f t="shared" si="270"/>
        <v>345.72166000000004</v>
      </c>
      <c r="R261" s="44">
        <f t="shared" si="271"/>
        <v>345.72500000000002</v>
      </c>
      <c r="S261" s="44">
        <f t="shared" si="272"/>
        <v>69.144999999999996</v>
      </c>
      <c r="T261" s="65">
        <f t="shared" si="239"/>
        <v>414.87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62.66</v>
      </c>
      <c r="I262" s="44">
        <f t="shared" si="266"/>
        <v>15.67</v>
      </c>
      <c r="J262" s="44">
        <f>ROUND(7.907*0.95,2)</f>
        <v>7.51</v>
      </c>
      <c r="K262" s="43">
        <f t="shared" si="267"/>
        <v>588.26</v>
      </c>
      <c r="L262" s="44">
        <f t="shared" si="251"/>
        <v>129.41720000000001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1452.0463049999998</v>
      </c>
      <c r="P262" s="45">
        <f t="shared" si="240"/>
        <v>57.45</v>
      </c>
      <c r="Q262" s="44">
        <f t="shared" si="270"/>
        <v>1509.4963049999999</v>
      </c>
      <c r="R262" s="44">
        <f t="shared" si="271"/>
        <v>1509.5</v>
      </c>
      <c r="S262" s="44">
        <f t="shared" si="272"/>
        <v>301.90000000000003</v>
      </c>
      <c r="T262" s="65">
        <f t="shared" si="239"/>
        <v>1811.4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62.66</v>
      </c>
      <c r="I263" s="44">
        <f t="shared" si="266"/>
        <v>15.67</v>
      </c>
      <c r="J263" s="44">
        <f>ROUND((1)*0.95,2)</f>
        <v>0.95</v>
      </c>
      <c r="K263" s="43">
        <f t="shared" si="267"/>
        <v>74.41</v>
      </c>
      <c r="L263" s="44">
        <f t="shared" si="251"/>
        <v>16.370200000000001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183.67642499999999</v>
      </c>
      <c r="P263" s="45">
        <f t="shared" si="240"/>
        <v>7.27</v>
      </c>
      <c r="Q263" s="44">
        <f t="shared" si="270"/>
        <v>190.946425</v>
      </c>
      <c r="R263" s="44">
        <f t="shared" si="271"/>
        <v>190.95</v>
      </c>
      <c r="S263" s="44">
        <f t="shared" si="272"/>
        <v>38.19</v>
      </c>
      <c r="T263" s="65">
        <f t="shared" si="239"/>
        <v>229.14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62.66</v>
      </c>
      <c r="I264" s="44">
        <f t="shared" si="266"/>
        <v>15.67</v>
      </c>
      <c r="J264" s="44">
        <f>ROUND(1.917*0.95,2)</f>
        <v>1.82</v>
      </c>
      <c r="K264" s="43">
        <f t="shared" si="267"/>
        <v>142.56</v>
      </c>
      <c r="L264" s="44">
        <f t="shared" si="251"/>
        <v>31.363199999999999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351.89281</v>
      </c>
      <c r="P264" s="45">
        <f t="shared" si="240"/>
        <v>13.92</v>
      </c>
      <c r="Q264" s="44">
        <f t="shared" si="270"/>
        <v>365.81281000000001</v>
      </c>
      <c r="R264" s="44">
        <f t="shared" si="271"/>
        <v>365.81666666666666</v>
      </c>
      <c r="S264" s="44">
        <f t="shared" si="272"/>
        <v>73.163333333333341</v>
      </c>
      <c r="T264" s="65">
        <f t="shared" si="239"/>
        <v>438.98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62.66</v>
      </c>
      <c r="I265" s="44">
        <f t="shared" si="266"/>
        <v>15.67</v>
      </c>
      <c r="J265" s="44">
        <f>ROUND(1.617*0.95,2)</f>
        <v>1.54</v>
      </c>
      <c r="K265" s="43">
        <f t="shared" si="267"/>
        <v>120.63</v>
      </c>
      <c r="L265" s="44">
        <f t="shared" si="251"/>
        <v>26.538599999999999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297.75826999999992</v>
      </c>
      <c r="P265" s="45">
        <f t="shared" si="240"/>
        <v>11.78</v>
      </c>
      <c r="Q265" s="44">
        <f t="shared" si="270"/>
        <v>309.5382699999999</v>
      </c>
      <c r="R265" s="44">
        <f t="shared" si="271"/>
        <v>309.54166666666663</v>
      </c>
      <c r="S265" s="44">
        <f t="shared" si="272"/>
        <v>61.908333333333331</v>
      </c>
      <c r="T265" s="65">
        <f t="shared" si="239"/>
        <v>371.45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62.66</v>
      </c>
      <c r="I266" s="44">
        <f t="shared" si="266"/>
        <v>15.67</v>
      </c>
      <c r="J266" s="44">
        <f>ROUND(1*0.95,2)</f>
        <v>0.95</v>
      </c>
      <c r="K266" s="43">
        <f t="shared" si="267"/>
        <v>74.41</v>
      </c>
      <c r="L266" s="44">
        <f t="shared" si="251"/>
        <v>16.370200000000001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183.67642499999999</v>
      </c>
      <c r="P266" s="45">
        <f t="shared" si="240"/>
        <v>7.27</v>
      </c>
      <c r="Q266" s="44">
        <f t="shared" si="270"/>
        <v>190.946425</v>
      </c>
      <c r="R266" s="44">
        <f t="shared" si="271"/>
        <v>190.95</v>
      </c>
      <c r="S266" s="44">
        <f t="shared" si="272"/>
        <v>38.19</v>
      </c>
      <c r="T266" s="65">
        <f t="shared" si="239"/>
        <v>229.14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62.66</v>
      </c>
      <c r="I267" s="44">
        <f t="shared" si="266"/>
        <v>15.67</v>
      </c>
      <c r="J267" s="44">
        <f>ROUND(0.645*0.95,2)</f>
        <v>0.61</v>
      </c>
      <c r="K267" s="43">
        <f t="shared" si="267"/>
        <v>47.78</v>
      </c>
      <c r="L267" s="44">
        <f t="shared" si="251"/>
        <v>10.5116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117.94075500000001</v>
      </c>
      <c r="P267" s="45">
        <f t="shared" si="240"/>
        <v>4.67</v>
      </c>
      <c r="Q267" s="44">
        <f t="shared" si="270"/>
        <v>122.61075500000001</v>
      </c>
      <c r="R267" s="44">
        <f t="shared" si="271"/>
        <v>122.60833333333333</v>
      </c>
      <c r="S267" s="44">
        <f t="shared" si="272"/>
        <v>24.521666666666665</v>
      </c>
      <c r="T267" s="65">
        <f t="shared" si="239"/>
        <v>147.13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62.66</v>
      </c>
      <c r="I268" s="44">
        <f t="shared" si="266"/>
        <v>15.67</v>
      </c>
      <c r="J268" s="44">
        <f>ROUND(2.358*0.95,2)</f>
        <v>2.2400000000000002</v>
      </c>
      <c r="K268" s="43">
        <f t="shared" si="267"/>
        <v>175.46</v>
      </c>
      <c r="L268" s="44">
        <f t="shared" si="251"/>
        <v>38.601199999999999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433.10071999999997</v>
      </c>
      <c r="P268" s="45">
        <f t="shared" si="240"/>
        <v>17.14</v>
      </c>
      <c r="Q268" s="44">
        <f t="shared" si="270"/>
        <v>450.24071999999995</v>
      </c>
      <c r="R268" s="44">
        <f t="shared" si="271"/>
        <v>450.24166666666662</v>
      </c>
      <c r="S268" s="44">
        <f t="shared" si="272"/>
        <v>90.048333333333332</v>
      </c>
      <c r="T268" s="65">
        <f t="shared" si="239"/>
        <v>540.29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62.66</v>
      </c>
      <c r="I269" s="44">
        <f t="shared" si="266"/>
        <v>15.67</v>
      </c>
      <c r="J269" s="44">
        <f>ROUND(0.667*0.95,2)</f>
        <v>0.63</v>
      </c>
      <c r="K269" s="43">
        <f t="shared" si="267"/>
        <v>49.35</v>
      </c>
      <c r="L269" s="44">
        <f t="shared" si="251"/>
        <v>10.857000000000001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121.811865</v>
      </c>
      <c r="P269" s="45">
        <f t="shared" si="240"/>
        <v>4.82</v>
      </c>
      <c r="Q269" s="44">
        <f t="shared" si="270"/>
        <v>126.631865</v>
      </c>
      <c r="R269" s="44">
        <f t="shared" si="271"/>
        <v>126.63333333333334</v>
      </c>
      <c r="S269" s="44">
        <f t="shared" si="272"/>
        <v>25.326666666666668</v>
      </c>
      <c r="T269" s="65">
        <f t="shared" si="239"/>
        <v>151.96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62.66</v>
      </c>
      <c r="I270" s="44">
        <f t="shared" si="266"/>
        <v>15.67</v>
      </c>
      <c r="J270" s="44">
        <f>ROUND(1.373*0.95,2)</f>
        <v>1.3</v>
      </c>
      <c r="K270" s="43">
        <f t="shared" si="267"/>
        <v>101.83</v>
      </c>
      <c r="L270" s="44">
        <f t="shared" si="251"/>
        <v>22.4026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251.35374999999996</v>
      </c>
      <c r="P270" s="45">
        <f t="shared" si="240"/>
        <v>9.9499999999999993</v>
      </c>
      <c r="Q270" s="44">
        <f t="shared" si="270"/>
        <v>261.30374999999998</v>
      </c>
      <c r="R270" s="44">
        <f t="shared" si="271"/>
        <v>261.3</v>
      </c>
      <c r="S270" s="44">
        <f t="shared" si="272"/>
        <v>52.26</v>
      </c>
      <c r="T270" s="65">
        <f t="shared" si="239"/>
        <v>313.56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62.66</v>
      </c>
      <c r="I271" s="44">
        <f t="shared" si="266"/>
        <v>15.67</v>
      </c>
      <c r="J271" s="44">
        <f>ROUND(3.39*0.95,2)</f>
        <v>3.22</v>
      </c>
      <c r="K271" s="43">
        <f t="shared" si="267"/>
        <v>252.22</v>
      </c>
      <c r="L271" s="44">
        <f t="shared" si="251"/>
        <v>55.488399999999999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622.57771000000002</v>
      </c>
      <c r="P271" s="45">
        <f t="shared" si="240"/>
        <v>24.63</v>
      </c>
      <c r="Q271" s="44">
        <f t="shared" si="270"/>
        <v>647.20771000000002</v>
      </c>
      <c r="R271" s="44">
        <f t="shared" si="271"/>
        <v>647.20833333333326</v>
      </c>
      <c r="S271" s="44">
        <f t="shared" si="272"/>
        <v>129.44166666666666</v>
      </c>
      <c r="T271" s="65">
        <f t="shared" si="239"/>
        <v>776.65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A148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34">
    <mergeCell ref="V15:W15"/>
    <mergeCell ref="V16:W16"/>
    <mergeCell ref="V17:W17"/>
    <mergeCell ref="V11:W11"/>
    <mergeCell ref="V8:W8"/>
    <mergeCell ref="V13:W13"/>
    <mergeCell ref="V14:W14"/>
    <mergeCell ref="A8:A9"/>
    <mergeCell ref="B8:B9"/>
    <mergeCell ref="C8:C9"/>
    <mergeCell ref="D8:E8"/>
    <mergeCell ref="F8:F9"/>
    <mergeCell ref="T1:U1"/>
    <mergeCell ref="T2:U2"/>
    <mergeCell ref="T3:U3"/>
    <mergeCell ref="A5:U5"/>
    <mergeCell ref="A6:U6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P8:P9"/>
    <mergeCell ref="Q8:Q9"/>
    <mergeCell ref="T8:T9"/>
    <mergeCell ref="C275:E275"/>
    <mergeCell ref="C278:E278"/>
    <mergeCell ref="C280:F280"/>
    <mergeCell ref="N281:O281"/>
    <mergeCell ref="C282:F282"/>
  </mergeCells>
  <pageMargins left="0.7" right="0.7" top="0.75" bottom="0.75" header="0.3" footer="0.3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E317B-1DCE-408E-B5D6-B30FCC936D6C}">
  <dimension ref="A1:WVY282"/>
  <sheetViews>
    <sheetView topLeftCell="E79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31.52</v>
      </c>
      <c r="I13" s="43">
        <f>ROUND(H13*$I$10,2)</f>
        <v>7.88</v>
      </c>
      <c r="J13" s="44">
        <v>1</v>
      </c>
      <c r="K13" s="43">
        <f>ROUND((H13+I13)*J13,2)</f>
        <v>39.4</v>
      </c>
      <c r="L13" s="43">
        <f>ROUND(K13*$L$10,2)</f>
        <v>8.67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145.85999999999999</v>
      </c>
      <c r="P13" s="45">
        <f>ROUND(J13*$P$10,2)</f>
        <v>7.65</v>
      </c>
      <c r="Q13" s="45">
        <f>SUM(O13+P13)</f>
        <v>153.51</v>
      </c>
      <c r="R13" s="45">
        <f>+T13-S13</f>
        <v>153.50833333333333</v>
      </c>
      <c r="S13" s="45">
        <f>+T13/6</f>
        <v>30.701666666666668</v>
      </c>
      <c r="T13" s="45">
        <f>ROUND(Q13*$T$10,2)</f>
        <v>184.21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35.630000000000003</v>
      </c>
      <c r="I14" s="43">
        <f>ROUND(H14*$I$10,2)</f>
        <v>8.91</v>
      </c>
      <c r="J14" s="44">
        <v>1</v>
      </c>
      <c r="K14" s="43">
        <f>ROUND((H14+I14)*J14,2)</f>
        <v>44.54</v>
      </c>
      <c r="L14" s="43">
        <f>ROUND(K14*$L$10,2)</f>
        <v>9.8000000000000007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152.13</v>
      </c>
      <c r="P14" s="45">
        <f t="shared" ref="P14:P17" si="1">ROUND(J14*$P$10,2)</f>
        <v>7.65</v>
      </c>
      <c r="Q14" s="45">
        <f>SUM(O14+P14)</f>
        <v>159.78</v>
      </c>
      <c r="R14" s="45">
        <f t="shared" ref="R14:R17" si="2">+T14-S14</f>
        <v>159.78333333333333</v>
      </c>
      <c r="S14" s="45">
        <f t="shared" ref="S14:S17" si="3">+T14/6</f>
        <v>31.956666666666667</v>
      </c>
      <c r="T14" s="45">
        <f>ROUND(Q14*$T$10,2)</f>
        <v>191.74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39.74</v>
      </c>
      <c r="I15" s="43">
        <f>ROUND(H15*$I$10,2)</f>
        <v>9.94</v>
      </c>
      <c r="J15" s="44">
        <v>1</v>
      </c>
      <c r="K15" s="43">
        <f>ROUND((H15+I15)*J15,2)</f>
        <v>49.68</v>
      </c>
      <c r="L15" s="43">
        <f>ROUND(K15*$L$10,2)</f>
        <v>10.93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158.39999999999998</v>
      </c>
      <c r="P15" s="45">
        <f t="shared" si="1"/>
        <v>7.65</v>
      </c>
      <c r="Q15" s="45">
        <f>SUM(O15+P15)</f>
        <v>166.04999999999998</v>
      </c>
      <c r="R15" s="45">
        <f t="shared" si="2"/>
        <v>166.04999999999998</v>
      </c>
      <c r="S15" s="45">
        <f t="shared" si="3"/>
        <v>33.21</v>
      </c>
      <c r="T15" s="45">
        <f>ROUND(Q15*$T$10,2)</f>
        <v>199.26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43.86</v>
      </c>
      <c r="I16" s="43">
        <f>ROUND(H16*$I$10,2)</f>
        <v>10.97</v>
      </c>
      <c r="J16" s="44">
        <v>1</v>
      </c>
      <c r="K16" s="43">
        <f>ROUND((H16+I16)*J16,2)</f>
        <v>54.83</v>
      </c>
      <c r="L16" s="43">
        <f>ROUND(K16*$L$10,2)</f>
        <v>12.06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164.68</v>
      </c>
      <c r="P16" s="45">
        <f t="shared" si="1"/>
        <v>7.65</v>
      </c>
      <c r="Q16" s="45">
        <f>SUM(O16+P16)</f>
        <v>172.33</v>
      </c>
      <c r="R16" s="45">
        <f t="shared" si="2"/>
        <v>172.33333333333334</v>
      </c>
      <c r="S16" s="45">
        <f t="shared" si="3"/>
        <v>34.466666666666669</v>
      </c>
      <c r="T16" s="45">
        <f>ROUND(Q16*$T$10,2)</f>
        <v>206.8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49.34</v>
      </c>
      <c r="I17" s="43">
        <f>ROUND(H17*$I$10,2)</f>
        <v>12.34</v>
      </c>
      <c r="J17" s="44">
        <v>1</v>
      </c>
      <c r="K17" s="43">
        <f>ROUND((H17+I17)*J17,2)</f>
        <v>61.68</v>
      </c>
      <c r="L17" s="43">
        <f>ROUND(K17*$L$10,2)</f>
        <v>13.57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173.04</v>
      </c>
      <c r="P17" s="45">
        <f t="shared" si="1"/>
        <v>7.65</v>
      </c>
      <c r="Q17" s="45">
        <f>SUM(O17+P17)</f>
        <v>180.69</v>
      </c>
      <c r="R17" s="45">
        <f t="shared" si="2"/>
        <v>180.69166666666666</v>
      </c>
      <c r="S17" s="45">
        <f t="shared" si="3"/>
        <v>36.138333333333335</v>
      </c>
      <c r="T17" s="45">
        <f>ROUND(Q17*$T$10,2)</f>
        <v>216.83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33.58</v>
      </c>
      <c r="I21" s="64">
        <f t="shared" ref="I21:I34" si="5">ROUND(H21*$I$10,2)</f>
        <v>8.4</v>
      </c>
      <c r="J21" s="64">
        <f>ROUND(0.19*0.95,2)</f>
        <v>0.18</v>
      </c>
      <c r="K21" s="100">
        <f t="shared" ref="K21:K26" si="6">ROUND((H21+I21)*J21,2)</f>
        <v>7.56</v>
      </c>
      <c r="L21" s="64">
        <f>(K21*$L$10)</f>
        <v>1.6632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26.824589999999997</v>
      </c>
      <c r="P21" s="45">
        <f>ROUND(J21*$P$10,2)</f>
        <v>1.38</v>
      </c>
      <c r="Q21" s="64">
        <f>SUM(O21+P21)</f>
        <v>28.204589999999996</v>
      </c>
      <c r="R21" s="64">
        <f>+T21-S21</f>
        <v>28.208333333333336</v>
      </c>
      <c r="S21" s="64">
        <f>+T21/6</f>
        <v>5.6416666666666666</v>
      </c>
      <c r="T21" s="103">
        <f>ROUND(Q21*$T$10,2)</f>
        <v>33.85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33.58</v>
      </c>
      <c r="I22" s="64">
        <f t="shared" si="5"/>
        <v>8.4</v>
      </c>
      <c r="J22" s="64">
        <f>ROUND(0.26*0.95,2)</f>
        <v>0.25</v>
      </c>
      <c r="K22" s="100">
        <f t="shared" si="6"/>
        <v>10.5</v>
      </c>
      <c r="L22" s="64">
        <f t="shared" ref="L22:L26" si="7">(K22*$L$10)</f>
        <v>2.31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37.256374999999998</v>
      </c>
      <c r="P22" s="45">
        <f t="shared" ref="P22:P85" si="10">ROUND(J22*$P$10,2)</f>
        <v>1.91</v>
      </c>
      <c r="Q22" s="64">
        <f t="shared" ref="Q22:Q26" si="11">SUM(O22+P22)</f>
        <v>39.166374999999995</v>
      </c>
      <c r="R22" s="64">
        <f t="shared" ref="R22:R26" si="12">+T22-S22</f>
        <v>39.166666666666664</v>
      </c>
      <c r="S22" s="64">
        <f t="shared" ref="S22:S26" si="13">+T22/6</f>
        <v>7.833333333333333</v>
      </c>
      <c r="T22" s="103">
        <f t="shared" ref="T22:T34" si="14">ROUND(Q22*$T$10,2)</f>
        <v>47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33.58</v>
      </c>
      <c r="I23" s="64">
        <f t="shared" si="5"/>
        <v>8.4</v>
      </c>
      <c r="J23" s="64">
        <f>ROUND(0.42*0.95,2)</f>
        <v>0.4</v>
      </c>
      <c r="K23" s="100">
        <f t="shared" si="6"/>
        <v>16.79</v>
      </c>
      <c r="L23" s="64">
        <f t="shared" si="7"/>
        <v>3.6938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59.597999999999999</v>
      </c>
      <c r="P23" s="45">
        <f t="shared" si="10"/>
        <v>3.06</v>
      </c>
      <c r="Q23" s="64">
        <f t="shared" si="11"/>
        <v>62.658000000000001</v>
      </c>
      <c r="R23" s="64">
        <f t="shared" si="12"/>
        <v>62.658333333333331</v>
      </c>
      <c r="S23" s="64">
        <f t="shared" si="13"/>
        <v>12.531666666666666</v>
      </c>
      <c r="T23" s="103">
        <f t="shared" si="14"/>
        <v>75.19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33.58</v>
      </c>
      <c r="I24" s="64">
        <f t="shared" si="5"/>
        <v>8.4</v>
      </c>
      <c r="J24" s="64">
        <f>ROUND((0.42+0.19)*0.95,2)</f>
        <v>0.57999999999999996</v>
      </c>
      <c r="K24" s="100">
        <f t="shared" si="6"/>
        <v>24.35</v>
      </c>
      <c r="L24" s="64">
        <f t="shared" si="7"/>
        <v>5.3570000000000002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86.422589999999985</v>
      </c>
      <c r="P24" s="45">
        <f t="shared" si="10"/>
        <v>4.4400000000000004</v>
      </c>
      <c r="Q24" s="64">
        <f t="shared" si="11"/>
        <v>90.862589999999983</v>
      </c>
      <c r="R24" s="64">
        <f t="shared" si="12"/>
        <v>90.866666666666674</v>
      </c>
      <c r="S24" s="64">
        <f t="shared" si="13"/>
        <v>18.173333333333336</v>
      </c>
      <c r="T24" s="103">
        <f t="shared" si="14"/>
        <v>109.04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33.58</v>
      </c>
      <c r="I25" s="64">
        <f t="shared" si="5"/>
        <v>8.4</v>
      </c>
      <c r="J25" s="64">
        <f>ROUND((0.42+0.26)*0.95,2)</f>
        <v>0.65</v>
      </c>
      <c r="K25" s="100">
        <f t="shared" si="6"/>
        <v>27.29</v>
      </c>
      <c r="L25" s="64">
        <f t="shared" si="7"/>
        <v>6.0038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96.85437499999999</v>
      </c>
      <c r="P25" s="45">
        <f t="shared" si="10"/>
        <v>4.97</v>
      </c>
      <c r="Q25" s="64">
        <f t="shared" si="11"/>
        <v>101.82437499999999</v>
      </c>
      <c r="R25" s="64">
        <f t="shared" si="12"/>
        <v>101.825</v>
      </c>
      <c r="S25" s="64">
        <f t="shared" si="13"/>
        <v>20.364999999999998</v>
      </c>
      <c r="T25" s="103">
        <f t="shared" si="14"/>
        <v>122.19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33.58</v>
      </c>
      <c r="I26" s="64">
        <f t="shared" si="5"/>
        <v>8.4</v>
      </c>
      <c r="J26" s="64">
        <f>ROUND((0.42+0.42)*0.95,2)</f>
        <v>0.8</v>
      </c>
      <c r="K26" s="100">
        <f t="shared" si="6"/>
        <v>33.58</v>
      </c>
      <c r="L26" s="64">
        <f t="shared" si="7"/>
        <v>7.3875999999999999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119.196</v>
      </c>
      <c r="P26" s="45">
        <f t="shared" si="10"/>
        <v>6.12</v>
      </c>
      <c r="Q26" s="64">
        <f t="shared" si="11"/>
        <v>125.316</v>
      </c>
      <c r="R26" s="64">
        <f t="shared" si="12"/>
        <v>125.31666666666666</v>
      </c>
      <c r="S26" s="64">
        <f t="shared" si="13"/>
        <v>25.063333333333333</v>
      </c>
      <c r="T26" s="103">
        <f t="shared" si="14"/>
        <v>150.38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33.58</v>
      </c>
      <c r="I28" s="64">
        <f t="shared" si="5"/>
        <v>8.4</v>
      </c>
      <c r="J28" s="64">
        <f>ROUND((0.19*1.2)*0.95,2)</f>
        <v>0.22</v>
      </c>
      <c r="K28" s="100">
        <f t="shared" ref="K28:K34" si="16">ROUND((H28+I28)*J28,2)</f>
        <v>9.24</v>
      </c>
      <c r="L28" s="64">
        <f t="shared" ref="L28:L34" si="17">(K28*$L$10)</f>
        <v>2.0327999999999999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32.785609999999998</v>
      </c>
      <c r="P28" s="45">
        <f t="shared" si="10"/>
        <v>1.68</v>
      </c>
      <c r="Q28" s="64">
        <f t="shared" ref="Q28:Q34" si="20">SUM(O28+P28)</f>
        <v>34.465609999999998</v>
      </c>
      <c r="R28" s="64">
        <f>+T28-S28</f>
        <v>34.466666666666669</v>
      </c>
      <c r="S28" s="64">
        <f>+T28/6</f>
        <v>6.8933333333333335</v>
      </c>
      <c r="T28" s="103">
        <f t="shared" si="14"/>
        <v>41.36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33.58</v>
      </c>
      <c r="I29" s="64">
        <f t="shared" si="5"/>
        <v>8.4</v>
      </c>
      <c r="J29" s="64">
        <f>ROUND((0.26*1.2)*0.95,2)</f>
        <v>0.3</v>
      </c>
      <c r="K29" s="100">
        <f t="shared" si="16"/>
        <v>12.59</v>
      </c>
      <c r="L29" s="64">
        <f t="shared" si="17"/>
        <v>2.7698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44.695449999999994</v>
      </c>
      <c r="P29" s="45">
        <f t="shared" si="10"/>
        <v>2.2999999999999998</v>
      </c>
      <c r="Q29" s="64">
        <f t="shared" si="20"/>
        <v>46.995449999999991</v>
      </c>
      <c r="R29" s="64">
        <f t="shared" ref="R29:R34" si="21">+T29-S29</f>
        <v>46.991666666666667</v>
      </c>
      <c r="S29" s="64">
        <f t="shared" ref="S29:S34" si="22">+T29/6</f>
        <v>9.3983333333333334</v>
      </c>
      <c r="T29" s="103">
        <f t="shared" si="14"/>
        <v>56.39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33.58</v>
      </c>
      <c r="I30" s="64">
        <f t="shared" si="5"/>
        <v>8.4</v>
      </c>
      <c r="J30" s="64">
        <f>ROUND((0.42*1.2)*0.95,2)</f>
        <v>0.48</v>
      </c>
      <c r="K30" s="100">
        <f t="shared" si="16"/>
        <v>20.149999999999999</v>
      </c>
      <c r="L30" s="64">
        <f t="shared" si="17"/>
        <v>4.4329999999999998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71.520039999999995</v>
      </c>
      <c r="P30" s="45">
        <f t="shared" si="10"/>
        <v>3.67</v>
      </c>
      <c r="Q30" s="64">
        <f t="shared" si="20"/>
        <v>75.190039999999996</v>
      </c>
      <c r="R30" s="64">
        <f t="shared" si="21"/>
        <v>75.191666666666663</v>
      </c>
      <c r="S30" s="64">
        <f t="shared" si="22"/>
        <v>15.038333333333334</v>
      </c>
      <c r="T30" s="103">
        <f t="shared" si="14"/>
        <v>90.23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33.58</v>
      </c>
      <c r="I31" s="64">
        <f t="shared" si="5"/>
        <v>8.4</v>
      </c>
      <c r="J31" s="64">
        <f>ROUND(((0.42+0.19)*1.2)*0.95,2)</f>
        <v>0.7</v>
      </c>
      <c r="K31" s="100">
        <f t="shared" si="16"/>
        <v>29.39</v>
      </c>
      <c r="L31" s="64">
        <f t="shared" si="17"/>
        <v>6.4657999999999998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104.30565</v>
      </c>
      <c r="P31" s="45">
        <f t="shared" si="10"/>
        <v>5.36</v>
      </c>
      <c r="Q31" s="64">
        <f t="shared" si="20"/>
        <v>109.66565</v>
      </c>
      <c r="R31" s="64">
        <f t="shared" si="21"/>
        <v>109.66666666666666</v>
      </c>
      <c r="S31" s="64">
        <f t="shared" si="22"/>
        <v>21.933333333333334</v>
      </c>
      <c r="T31" s="103">
        <f t="shared" si="14"/>
        <v>131.6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33.58</v>
      </c>
      <c r="I32" s="64">
        <f t="shared" si="5"/>
        <v>8.4</v>
      </c>
      <c r="J32" s="64">
        <f>ROUND(((0.42+0.26)*1.2)*0.95,2)</f>
        <v>0.78</v>
      </c>
      <c r="K32" s="100">
        <f t="shared" si="16"/>
        <v>32.74</v>
      </c>
      <c r="L32" s="64">
        <f t="shared" si="17"/>
        <v>7.2028000000000008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116.21549</v>
      </c>
      <c r="P32" s="45">
        <f t="shared" si="10"/>
        <v>5.97</v>
      </c>
      <c r="Q32" s="64">
        <f t="shared" si="20"/>
        <v>122.18549</v>
      </c>
      <c r="R32" s="64">
        <f t="shared" si="21"/>
        <v>122.18333333333334</v>
      </c>
      <c r="S32" s="64">
        <f t="shared" si="22"/>
        <v>24.436666666666667</v>
      </c>
      <c r="T32" s="103">
        <f t="shared" si="14"/>
        <v>146.62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33.58</v>
      </c>
      <c r="I33" s="64">
        <f t="shared" si="5"/>
        <v>8.4</v>
      </c>
      <c r="J33" s="64">
        <f>ROUND(((0.42+0.42)*1.2)*0.95,2)</f>
        <v>0.96</v>
      </c>
      <c r="K33" s="100">
        <f t="shared" si="16"/>
        <v>40.299999999999997</v>
      </c>
      <c r="L33" s="44">
        <f t="shared" si="17"/>
        <v>8.8659999999999997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143.04007999999999</v>
      </c>
      <c r="P33" s="45">
        <f t="shared" si="10"/>
        <v>7.34</v>
      </c>
      <c r="Q33" s="44">
        <f t="shared" si="20"/>
        <v>150.38007999999999</v>
      </c>
      <c r="R33" s="44">
        <f t="shared" si="21"/>
        <v>150.38333333333333</v>
      </c>
      <c r="S33" s="44">
        <f t="shared" si="22"/>
        <v>30.076666666666668</v>
      </c>
      <c r="T33" s="65">
        <f t="shared" si="14"/>
        <v>180.46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33.58</v>
      </c>
      <c r="I34" s="64">
        <f t="shared" si="5"/>
        <v>8.4</v>
      </c>
      <c r="J34" s="64">
        <f>ROUND(0.064*0.95,2)</f>
        <v>0.06</v>
      </c>
      <c r="K34" s="100">
        <f t="shared" si="16"/>
        <v>2.52</v>
      </c>
      <c r="L34" s="64">
        <f t="shared" si="17"/>
        <v>0.5544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8.9415300000000002</v>
      </c>
      <c r="P34" s="45">
        <f t="shared" si="10"/>
        <v>0.46</v>
      </c>
      <c r="Q34" s="64">
        <f t="shared" si="20"/>
        <v>9.4015300000000011</v>
      </c>
      <c r="R34" s="64">
        <f t="shared" si="21"/>
        <v>9.3999999999999986</v>
      </c>
      <c r="S34" s="64">
        <f t="shared" si="22"/>
        <v>1.88</v>
      </c>
      <c r="T34" s="103">
        <f t="shared" si="14"/>
        <v>11.28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33.58</v>
      </c>
      <c r="I37" s="64">
        <f t="shared" ref="I37:I59" si="24">ROUND(H37*$I$10,2)</f>
        <v>8.4</v>
      </c>
      <c r="J37" s="64">
        <f>ROUND(0.11*0.95,2)</f>
        <v>0.1</v>
      </c>
      <c r="K37" s="100">
        <f t="shared" ref="K37:K42" si="25">ROUND((H37+I37)*J37,2)</f>
        <v>4.2</v>
      </c>
      <c r="L37" s="64">
        <f t="shared" ref="L37:L42" si="26">(K37*$L$10)</f>
        <v>0.92400000000000004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14.90255</v>
      </c>
      <c r="P37" s="45">
        <f t="shared" si="10"/>
        <v>0.77</v>
      </c>
      <c r="Q37" s="64">
        <f>SUM(O37+P37)</f>
        <v>15.672549999999999</v>
      </c>
      <c r="R37" s="64">
        <f t="shared" ref="R37:R42" si="28">+T37-S37</f>
        <v>15.674999999999999</v>
      </c>
      <c r="S37" s="64">
        <f t="shared" ref="S37:S42" si="29">+T37/6</f>
        <v>3.1349999999999998</v>
      </c>
      <c r="T37" s="103">
        <f t="shared" ref="T37:T59" si="30">ROUND(Q37*$T$10,2)</f>
        <v>18.809999999999999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33.58</v>
      </c>
      <c r="I38" s="64">
        <f t="shared" si="24"/>
        <v>8.4</v>
      </c>
      <c r="J38" s="64">
        <f>ROUND(0.14*0.95,2)</f>
        <v>0.13</v>
      </c>
      <c r="K38" s="100">
        <f t="shared" si="25"/>
        <v>5.46</v>
      </c>
      <c r="L38" s="64">
        <f t="shared" si="26"/>
        <v>1.2012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19.373315000000002</v>
      </c>
      <c r="P38" s="45">
        <f t="shared" si="10"/>
        <v>0.99</v>
      </c>
      <c r="Q38" s="64">
        <f t="shared" ref="Q38:Q42" si="32">SUM(O38+P38)</f>
        <v>20.363315</v>
      </c>
      <c r="R38" s="64">
        <f t="shared" si="28"/>
        <v>20.366666666666667</v>
      </c>
      <c r="S38" s="64">
        <f t="shared" si="29"/>
        <v>4.0733333333333333</v>
      </c>
      <c r="T38" s="103">
        <f t="shared" si="30"/>
        <v>24.44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33.58</v>
      </c>
      <c r="I39" s="64">
        <f t="shared" si="24"/>
        <v>8.4</v>
      </c>
      <c r="J39" s="64">
        <f>ROUND(0.2*0.95,2)</f>
        <v>0.19</v>
      </c>
      <c r="K39" s="100">
        <f t="shared" si="25"/>
        <v>7.98</v>
      </c>
      <c r="L39" s="64">
        <f t="shared" si="26"/>
        <v>1.7556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28.314844999999998</v>
      </c>
      <c r="P39" s="45">
        <f t="shared" si="10"/>
        <v>1.45</v>
      </c>
      <c r="Q39" s="64">
        <f t="shared" si="32"/>
        <v>29.764844999999998</v>
      </c>
      <c r="R39" s="64">
        <f t="shared" si="28"/>
        <v>29.766666666666666</v>
      </c>
      <c r="S39" s="64">
        <f t="shared" si="29"/>
        <v>5.9533333333333331</v>
      </c>
      <c r="T39" s="103">
        <f t="shared" si="30"/>
        <v>35.72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33.58</v>
      </c>
      <c r="I40" s="64">
        <f t="shared" si="24"/>
        <v>8.4</v>
      </c>
      <c r="J40" s="64">
        <f>ROUND((0.2+0.11)*0.95,2)</f>
        <v>0.28999999999999998</v>
      </c>
      <c r="K40" s="100">
        <f t="shared" si="25"/>
        <v>12.17</v>
      </c>
      <c r="L40" s="64">
        <f t="shared" si="26"/>
        <v>2.6774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43.205195000000003</v>
      </c>
      <c r="P40" s="45">
        <f t="shared" si="10"/>
        <v>2.2200000000000002</v>
      </c>
      <c r="Q40" s="64">
        <f t="shared" si="32"/>
        <v>45.425195000000002</v>
      </c>
      <c r="R40" s="64">
        <f t="shared" si="28"/>
        <v>45.424999999999997</v>
      </c>
      <c r="S40" s="64">
        <f t="shared" si="29"/>
        <v>9.0849999999999991</v>
      </c>
      <c r="T40" s="103">
        <f t="shared" si="30"/>
        <v>54.51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33.58</v>
      </c>
      <c r="I41" s="64">
        <f t="shared" si="24"/>
        <v>8.4</v>
      </c>
      <c r="J41" s="64">
        <f>ROUND((0.2+0.14)*0.95,2)</f>
        <v>0.32</v>
      </c>
      <c r="K41" s="100">
        <f t="shared" si="25"/>
        <v>13.43</v>
      </c>
      <c r="L41" s="64">
        <f t="shared" si="26"/>
        <v>2.9546000000000001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47.675959999999996</v>
      </c>
      <c r="P41" s="45">
        <f t="shared" si="10"/>
        <v>2.4500000000000002</v>
      </c>
      <c r="Q41" s="64">
        <f t="shared" si="32"/>
        <v>50.125959999999999</v>
      </c>
      <c r="R41" s="64">
        <f t="shared" si="28"/>
        <v>50.125</v>
      </c>
      <c r="S41" s="64">
        <f t="shared" si="29"/>
        <v>10.025</v>
      </c>
      <c r="T41" s="103">
        <f t="shared" si="30"/>
        <v>60.15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33.58</v>
      </c>
      <c r="I42" s="64">
        <f t="shared" si="24"/>
        <v>8.4</v>
      </c>
      <c r="J42" s="64">
        <f>ROUND((0.2+0.2)*0.95,2)</f>
        <v>0.38</v>
      </c>
      <c r="K42" s="100">
        <f t="shared" si="25"/>
        <v>15.95</v>
      </c>
      <c r="L42" s="64">
        <f t="shared" si="26"/>
        <v>3.5089999999999999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56.617490000000004</v>
      </c>
      <c r="P42" s="45">
        <f t="shared" si="10"/>
        <v>2.91</v>
      </c>
      <c r="Q42" s="64">
        <f t="shared" si="32"/>
        <v>59.52749</v>
      </c>
      <c r="R42" s="64">
        <f t="shared" si="28"/>
        <v>59.525000000000006</v>
      </c>
      <c r="S42" s="64">
        <f t="shared" si="29"/>
        <v>11.905000000000001</v>
      </c>
      <c r="T42" s="103">
        <f t="shared" si="30"/>
        <v>71.430000000000007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33.58</v>
      </c>
      <c r="I44" s="64">
        <f t="shared" si="24"/>
        <v>8.4</v>
      </c>
      <c r="J44" s="64">
        <f>ROUND(0.03*0.95,2)</f>
        <v>0.03</v>
      </c>
      <c r="K44" s="100">
        <f t="shared" ref="K44:K52" si="34">ROUND((H44+I44)*J44,2)</f>
        <v>1.26</v>
      </c>
      <c r="L44" s="64">
        <f t="shared" ref="L44:L52" si="35">(K44*$L$10)</f>
        <v>0.2772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4.4707650000000001</v>
      </c>
      <c r="P44" s="45">
        <f t="shared" si="10"/>
        <v>0.23</v>
      </c>
      <c r="Q44" s="64">
        <f t="shared" ref="Q44:Q52" si="38">SUM(O44+P44)</f>
        <v>4.7007650000000005</v>
      </c>
      <c r="R44" s="64">
        <f>+T44-S44</f>
        <v>4.6999999999999993</v>
      </c>
      <c r="S44" s="64">
        <f>+T44/6</f>
        <v>0.94</v>
      </c>
      <c r="T44" s="103">
        <f t="shared" si="30"/>
        <v>5.64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33.58</v>
      </c>
      <c r="I45" s="64">
        <f t="shared" si="24"/>
        <v>8.4</v>
      </c>
      <c r="J45" s="64">
        <f>ROUND(0.05*0.95,2)</f>
        <v>0.05</v>
      </c>
      <c r="K45" s="100">
        <f t="shared" si="34"/>
        <v>2.1</v>
      </c>
      <c r="L45" s="64">
        <f t="shared" si="35"/>
        <v>0.46200000000000002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7.4512749999999999</v>
      </c>
      <c r="P45" s="45">
        <f t="shared" si="10"/>
        <v>0.38</v>
      </c>
      <c r="Q45" s="64">
        <f t="shared" si="38"/>
        <v>7.8312749999999998</v>
      </c>
      <c r="R45" s="64">
        <f>+T45-S45</f>
        <v>7.8333333333333339</v>
      </c>
      <c r="S45" s="64">
        <f>+T45/6</f>
        <v>1.5666666666666667</v>
      </c>
      <c r="T45" s="103">
        <f t="shared" si="30"/>
        <v>9.4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33.58</v>
      </c>
      <c r="I46" s="64">
        <f t="shared" si="24"/>
        <v>8.4</v>
      </c>
      <c r="J46" s="64">
        <f>ROUND(0.07*0.95,2)</f>
        <v>7.0000000000000007E-2</v>
      </c>
      <c r="K46" s="100">
        <f t="shared" si="34"/>
        <v>2.94</v>
      </c>
      <c r="L46" s="64">
        <f t="shared" si="35"/>
        <v>0.64680000000000004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10.431785</v>
      </c>
      <c r="P46" s="45">
        <f t="shared" si="10"/>
        <v>0.54</v>
      </c>
      <c r="Q46" s="64">
        <f t="shared" si="38"/>
        <v>10.971785000000001</v>
      </c>
      <c r="R46" s="64">
        <f t="shared" ref="R46:R52" si="39">+T46-S46</f>
        <v>10.975</v>
      </c>
      <c r="S46" s="64">
        <f t="shared" ref="S46:S52" si="40">+T46/6</f>
        <v>2.1949999999999998</v>
      </c>
      <c r="T46" s="103">
        <f t="shared" si="30"/>
        <v>13.17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37.69</v>
      </c>
      <c r="I47" s="64">
        <f t="shared" si="24"/>
        <v>9.42</v>
      </c>
      <c r="J47" s="64">
        <f>ROUND(2*0.95,2)</f>
        <v>1.9</v>
      </c>
      <c r="K47" s="100">
        <f t="shared" si="34"/>
        <v>89.51</v>
      </c>
      <c r="L47" s="64">
        <f t="shared" si="35"/>
        <v>19.6922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294.99465000000004</v>
      </c>
      <c r="P47" s="45">
        <f t="shared" si="10"/>
        <v>14.54</v>
      </c>
      <c r="Q47" s="64">
        <f t="shared" si="38"/>
        <v>309.53465000000006</v>
      </c>
      <c r="R47" s="64">
        <f t="shared" si="39"/>
        <v>309.5333333333333</v>
      </c>
      <c r="S47" s="64">
        <f t="shared" si="40"/>
        <v>61.906666666666666</v>
      </c>
      <c r="T47" s="103">
        <f t="shared" si="30"/>
        <v>371.44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37.69</v>
      </c>
      <c r="I48" s="64">
        <f t="shared" si="24"/>
        <v>9.42</v>
      </c>
      <c r="J48" s="64">
        <f>ROUND((2*1.2)*0.95,2)</f>
        <v>2.2799999999999998</v>
      </c>
      <c r="K48" s="100">
        <f t="shared" si="34"/>
        <v>107.41</v>
      </c>
      <c r="L48" s="64">
        <f t="shared" si="35"/>
        <v>23.630199999999999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353.99113999999997</v>
      </c>
      <c r="P48" s="45">
        <f t="shared" si="10"/>
        <v>17.440000000000001</v>
      </c>
      <c r="Q48" s="64">
        <f t="shared" si="38"/>
        <v>371.43113999999997</v>
      </c>
      <c r="R48" s="64">
        <f t="shared" si="39"/>
        <v>371.43333333333334</v>
      </c>
      <c r="S48" s="64">
        <f t="shared" si="40"/>
        <v>74.286666666666676</v>
      </c>
      <c r="T48" s="103">
        <f t="shared" si="30"/>
        <v>445.72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33.58</v>
      </c>
      <c r="I49" s="64">
        <f t="shared" si="24"/>
        <v>8.4</v>
      </c>
      <c r="J49" s="64">
        <f>ROUND(0.05*0.95,2)</f>
        <v>0.05</v>
      </c>
      <c r="K49" s="100">
        <f t="shared" si="34"/>
        <v>2.1</v>
      </c>
      <c r="L49" s="64">
        <f t="shared" si="35"/>
        <v>0.46200000000000002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7.4512749999999999</v>
      </c>
      <c r="P49" s="45">
        <f t="shared" si="10"/>
        <v>0.38</v>
      </c>
      <c r="Q49" s="64">
        <f t="shared" si="38"/>
        <v>7.8312749999999998</v>
      </c>
      <c r="R49" s="64">
        <f t="shared" si="39"/>
        <v>7.8333333333333339</v>
      </c>
      <c r="S49" s="64">
        <f t="shared" si="40"/>
        <v>1.5666666666666667</v>
      </c>
      <c r="T49" s="103">
        <f t="shared" si="30"/>
        <v>9.4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33.58</v>
      </c>
      <c r="I50" s="64">
        <f t="shared" si="24"/>
        <v>8.4</v>
      </c>
      <c r="J50" s="64">
        <f>ROUND((0.05*0.8)*0.95,2)</f>
        <v>0.04</v>
      </c>
      <c r="K50" s="100">
        <f t="shared" si="34"/>
        <v>1.68</v>
      </c>
      <c r="L50" s="64">
        <f t="shared" si="35"/>
        <v>0.36959999999999998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5.9610199999999995</v>
      </c>
      <c r="P50" s="45">
        <f t="shared" si="10"/>
        <v>0.31</v>
      </c>
      <c r="Q50" s="64">
        <f t="shared" si="38"/>
        <v>6.2710199999999992</v>
      </c>
      <c r="R50" s="64">
        <f t="shared" si="39"/>
        <v>6.2750000000000004</v>
      </c>
      <c r="S50" s="64">
        <f t="shared" si="40"/>
        <v>1.2550000000000001</v>
      </c>
      <c r="T50" s="103">
        <f t="shared" si="30"/>
        <v>7.53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33.58</v>
      </c>
      <c r="I51" s="64">
        <f t="shared" si="24"/>
        <v>8.4</v>
      </c>
      <c r="J51" s="64">
        <f>ROUND((0.05*1.2)*0.95,2)</f>
        <v>0.06</v>
      </c>
      <c r="K51" s="100">
        <f t="shared" si="34"/>
        <v>2.52</v>
      </c>
      <c r="L51" s="64">
        <f t="shared" si="35"/>
        <v>0.5544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8.9415300000000002</v>
      </c>
      <c r="P51" s="45">
        <f t="shared" si="10"/>
        <v>0.46</v>
      </c>
      <c r="Q51" s="64">
        <f t="shared" si="38"/>
        <v>9.4015300000000011</v>
      </c>
      <c r="R51" s="64">
        <f t="shared" si="39"/>
        <v>9.3999999999999986</v>
      </c>
      <c r="S51" s="64">
        <f t="shared" si="40"/>
        <v>1.88</v>
      </c>
      <c r="T51" s="103">
        <f t="shared" si="30"/>
        <v>11.28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33.58</v>
      </c>
      <c r="I52" s="64">
        <f t="shared" si="24"/>
        <v>8.4</v>
      </c>
      <c r="J52" s="64">
        <f>ROUND(0.05*0.95,2)</f>
        <v>0.05</v>
      </c>
      <c r="K52" s="100">
        <f t="shared" si="34"/>
        <v>2.1</v>
      </c>
      <c r="L52" s="64">
        <f t="shared" si="35"/>
        <v>0.46200000000000002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7.4512749999999999</v>
      </c>
      <c r="P52" s="45">
        <f t="shared" si="10"/>
        <v>0.38</v>
      </c>
      <c r="Q52" s="64">
        <f t="shared" si="38"/>
        <v>7.8312749999999998</v>
      </c>
      <c r="R52" s="64">
        <f t="shared" si="39"/>
        <v>7.8333333333333339</v>
      </c>
      <c r="S52" s="64">
        <f t="shared" si="40"/>
        <v>1.5666666666666667</v>
      </c>
      <c r="T52" s="103">
        <f t="shared" si="30"/>
        <v>9.4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33.58</v>
      </c>
      <c r="I54" s="64">
        <f t="shared" si="24"/>
        <v>8.4</v>
      </c>
      <c r="J54" s="64">
        <f>ROUND(0.26*0.95,2)</f>
        <v>0.25</v>
      </c>
      <c r="K54" s="100">
        <f t="shared" ref="K54:K59" si="43">ROUND((H54+I54)*J54,2)</f>
        <v>10.5</v>
      </c>
      <c r="L54" s="64">
        <f t="shared" ref="L54:L59" si="44">(K54*$L$10)</f>
        <v>2.31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37.256374999999998</v>
      </c>
      <c r="P54" s="45">
        <f t="shared" si="10"/>
        <v>1.91</v>
      </c>
      <c r="Q54" s="64">
        <f t="shared" ref="Q54:Q59" si="47">SUM(O54+P54)</f>
        <v>39.166374999999995</v>
      </c>
      <c r="R54" s="64">
        <f t="shared" ref="R54:R59" si="48">+T54-S54</f>
        <v>39.166666666666664</v>
      </c>
      <c r="S54" s="64">
        <f t="shared" ref="S54:S59" si="49">+T54/6</f>
        <v>7.833333333333333</v>
      </c>
      <c r="T54" s="103">
        <f t="shared" si="30"/>
        <v>47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33.58</v>
      </c>
      <c r="I55" s="64">
        <f t="shared" si="24"/>
        <v>8.4</v>
      </c>
      <c r="J55" s="64">
        <f>ROUND(0.05*0.95,2)</f>
        <v>0.05</v>
      </c>
      <c r="K55" s="100">
        <f t="shared" si="43"/>
        <v>2.1</v>
      </c>
      <c r="L55" s="64">
        <f t="shared" si="44"/>
        <v>0.46200000000000002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7.4512749999999999</v>
      </c>
      <c r="P55" s="45">
        <f t="shared" si="10"/>
        <v>0.38</v>
      </c>
      <c r="Q55" s="64">
        <f t="shared" si="47"/>
        <v>7.8312749999999998</v>
      </c>
      <c r="R55" s="64">
        <f t="shared" si="48"/>
        <v>7.8333333333333339</v>
      </c>
      <c r="S55" s="64">
        <f t="shared" si="49"/>
        <v>1.5666666666666667</v>
      </c>
      <c r="T55" s="103">
        <f t="shared" si="30"/>
        <v>9.4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33.58</v>
      </c>
      <c r="I56" s="64">
        <f t="shared" si="24"/>
        <v>8.4</v>
      </c>
      <c r="J56" s="64">
        <f>ROUND(0.08*0.95,2)</f>
        <v>0.08</v>
      </c>
      <c r="K56" s="100">
        <f t="shared" si="43"/>
        <v>3.36</v>
      </c>
      <c r="L56" s="64">
        <f t="shared" si="44"/>
        <v>0.73919999999999997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11.922039999999999</v>
      </c>
      <c r="P56" s="45">
        <f t="shared" si="10"/>
        <v>0.61</v>
      </c>
      <c r="Q56" s="64">
        <f t="shared" si="47"/>
        <v>12.532039999999999</v>
      </c>
      <c r="R56" s="64">
        <f t="shared" si="48"/>
        <v>12.533333333333333</v>
      </c>
      <c r="S56" s="64">
        <f t="shared" si="49"/>
        <v>2.5066666666666664</v>
      </c>
      <c r="T56" s="103">
        <f t="shared" si="30"/>
        <v>15.04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33.58</v>
      </c>
      <c r="I57" s="64">
        <f t="shared" si="24"/>
        <v>8.4</v>
      </c>
      <c r="J57" s="64">
        <f>ROUND((0.08*1.2)*0.95,2)</f>
        <v>0.09</v>
      </c>
      <c r="K57" s="100">
        <f t="shared" si="43"/>
        <v>3.78</v>
      </c>
      <c r="L57" s="64">
        <f t="shared" si="44"/>
        <v>0.83160000000000001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13.412294999999999</v>
      </c>
      <c r="P57" s="45">
        <f t="shared" si="10"/>
        <v>0.69</v>
      </c>
      <c r="Q57" s="64">
        <f t="shared" si="47"/>
        <v>14.102294999999998</v>
      </c>
      <c r="R57" s="64">
        <f t="shared" si="48"/>
        <v>14.100000000000001</v>
      </c>
      <c r="S57" s="64">
        <f t="shared" si="49"/>
        <v>2.8200000000000003</v>
      </c>
      <c r="T57" s="103">
        <f t="shared" si="30"/>
        <v>16.920000000000002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33.58</v>
      </c>
      <c r="I58" s="64">
        <f t="shared" si="24"/>
        <v>8.4</v>
      </c>
      <c r="J58" s="64">
        <f>ROUND(0.06*0.95,2)</f>
        <v>0.06</v>
      </c>
      <c r="K58" s="100">
        <f t="shared" si="43"/>
        <v>2.52</v>
      </c>
      <c r="L58" s="64">
        <f t="shared" si="44"/>
        <v>0.5544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8.9415300000000002</v>
      </c>
      <c r="P58" s="45">
        <f t="shared" si="10"/>
        <v>0.46</v>
      </c>
      <c r="Q58" s="64">
        <f t="shared" si="47"/>
        <v>9.4015300000000011</v>
      </c>
      <c r="R58" s="64">
        <f t="shared" si="48"/>
        <v>9.3999999999999986</v>
      </c>
      <c r="S58" s="64">
        <f t="shared" si="49"/>
        <v>1.88</v>
      </c>
      <c r="T58" s="103">
        <f t="shared" si="30"/>
        <v>11.28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33.58</v>
      </c>
      <c r="I59" s="64">
        <f t="shared" si="24"/>
        <v>8.4</v>
      </c>
      <c r="J59" s="64">
        <f>ROUND((0.06*1.2)*0.95,2)</f>
        <v>7.0000000000000007E-2</v>
      </c>
      <c r="K59" s="100">
        <f t="shared" si="43"/>
        <v>2.94</v>
      </c>
      <c r="L59" s="64">
        <f t="shared" si="44"/>
        <v>0.64680000000000004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10.431785</v>
      </c>
      <c r="P59" s="45">
        <f t="shared" si="10"/>
        <v>0.54</v>
      </c>
      <c r="Q59" s="64">
        <f t="shared" si="47"/>
        <v>10.971785000000001</v>
      </c>
      <c r="R59" s="64">
        <f t="shared" si="48"/>
        <v>10.975</v>
      </c>
      <c r="S59" s="64">
        <f t="shared" si="49"/>
        <v>2.1949999999999998</v>
      </c>
      <c r="T59" s="103">
        <f t="shared" si="30"/>
        <v>13.17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33.58</v>
      </c>
      <c r="I62" s="64">
        <f>ROUND(H62*$I$10,2)</f>
        <v>8.4</v>
      </c>
      <c r="J62" s="64">
        <f>ROUND(0.53*0.95,2)</f>
        <v>0.5</v>
      </c>
      <c r="K62" s="100">
        <f>ROUND((H62+I62)*J62,2)</f>
        <v>20.99</v>
      </c>
      <c r="L62" s="64">
        <f t="shared" ref="L62:L64" si="51">(K62*$L$10)</f>
        <v>4.6177999999999999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74.50054999999999</v>
      </c>
      <c r="P62" s="45">
        <f t="shared" si="10"/>
        <v>3.83</v>
      </c>
      <c r="Q62" s="64">
        <f>SUM(O62+P62)</f>
        <v>78.330549999999988</v>
      </c>
      <c r="R62" s="64">
        <f t="shared" ref="R62:R64" si="53">+T62-S62</f>
        <v>78.333333333333329</v>
      </c>
      <c r="S62" s="64">
        <f t="shared" ref="S62:S64" si="54">+T62/6</f>
        <v>15.666666666666666</v>
      </c>
      <c r="T62" s="103">
        <f>ROUND(Q62*$T$10,2)</f>
        <v>94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33.58</v>
      </c>
      <c r="I63" s="64">
        <f>ROUND(H63*$I$10,2)</f>
        <v>8.4</v>
      </c>
      <c r="J63" s="64">
        <f>ROUND(0.3*0.95,2)</f>
        <v>0.28999999999999998</v>
      </c>
      <c r="K63" s="100">
        <f>ROUND((H63+I63)*J63,2)</f>
        <v>12.17</v>
      </c>
      <c r="L63" s="64">
        <f t="shared" si="51"/>
        <v>2.6774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43.205195000000003</v>
      </c>
      <c r="P63" s="45">
        <f t="shared" si="10"/>
        <v>2.2200000000000002</v>
      </c>
      <c r="Q63" s="64">
        <f>SUM(O63+P63)</f>
        <v>45.425195000000002</v>
      </c>
      <c r="R63" s="64">
        <f t="shared" si="53"/>
        <v>45.424999999999997</v>
      </c>
      <c r="S63" s="64">
        <f t="shared" si="54"/>
        <v>9.0849999999999991</v>
      </c>
      <c r="T63" s="103">
        <f>ROUND(Q63*$T$10,2)</f>
        <v>54.51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33.58</v>
      </c>
      <c r="I64" s="64">
        <f>ROUND(H64*$I$10,2)</f>
        <v>8.4</v>
      </c>
      <c r="J64" s="64">
        <f>ROUND(0.09*0.95,2)</f>
        <v>0.09</v>
      </c>
      <c r="K64" s="100">
        <f>ROUND((H64+I64)*J64,2)</f>
        <v>3.78</v>
      </c>
      <c r="L64" s="64">
        <f t="shared" si="51"/>
        <v>0.83160000000000001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13.412294999999999</v>
      </c>
      <c r="P64" s="45">
        <f t="shared" si="10"/>
        <v>0.69</v>
      </c>
      <c r="Q64" s="64">
        <f>SUM(O64+P64)</f>
        <v>14.102294999999998</v>
      </c>
      <c r="R64" s="64">
        <f t="shared" si="53"/>
        <v>14.100000000000001</v>
      </c>
      <c r="S64" s="64">
        <f t="shared" si="54"/>
        <v>2.8200000000000003</v>
      </c>
      <c r="T64" s="103">
        <f>ROUND(Q64*$T$10,2)</f>
        <v>16.920000000000002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33.58</v>
      </c>
      <c r="I67" s="64">
        <f t="shared" ref="I67:I93" si="56">ROUND(H67*$I$10,2)</f>
        <v>8.4</v>
      </c>
      <c r="J67" s="64">
        <f>ROUND((0.53*1.2)*0.95,2)</f>
        <v>0.6</v>
      </c>
      <c r="K67" s="100">
        <f>ROUND((H67+I67)*J67,2)</f>
        <v>25.19</v>
      </c>
      <c r="L67" s="64">
        <f t="shared" ref="L67:L69" si="57">(K67*$L$10)</f>
        <v>5.5418000000000003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89.403099999999995</v>
      </c>
      <c r="P67" s="45">
        <f t="shared" si="10"/>
        <v>4.59</v>
      </c>
      <c r="Q67" s="64">
        <f>SUM(O67+P67)</f>
        <v>93.993099999999998</v>
      </c>
      <c r="R67" s="64">
        <f t="shared" ref="R67:R69" si="59">+T67-S67</f>
        <v>93.991666666666674</v>
      </c>
      <c r="S67" s="64">
        <f t="shared" ref="S67:S69" si="60">+T67/6</f>
        <v>18.798333333333336</v>
      </c>
      <c r="T67" s="103">
        <f t="shared" ref="T67:T93" si="61">ROUND(Q67*$T$10,2)</f>
        <v>112.79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33.58</v>
      </c>
      <c r="I68" s="64">
        <f t="shared" si="56"/>
        <v>8.4</v>
      </c>
      <c r="J68" s="64">
        <f>ROUND((0.3*1.2)*0.95,2)</f>
        <v>0.34</v>
      </c>
      <c r="K68" s="100">
        <f>ROUND((H68+I68)*J68,2)</f>
        <v>14.27</v>
      </c>
      <c r="L68" s="64">
        <f t="shared" si="57"/>
        <v>3.1393999999999997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50.656469999999999</v>
      </c>
      <c r="P68" s="45">
        <f t="shared" si="10"/>
        <v>2.6</v>
      </c>
      <c r="Q68" s="64">
        <f>SUM(O68+P68)</f>
        <v>53.25647</v>
      </c>
      <c r="R68" s="64">
        <f t="shared" si="59"/>
        <v>53.258333333333333</v>
      </c>
      <c r="S68" s="64">
        <f t="shared" si="60"/>
        <v>10.651666666666666</v>
      </c>
      <c r="T68" s="103">
        <f t="shared" si="61"/>
        <v>63.91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33.58</v>
      </c>
      <c r="I69" s="64">
        <f t="shared" si="56"/>
        <v>8.4</v>
      </c>
      <c r="J69" s="64">
        <f>ROUND((0.09*1.2)*0.95,2)</f>
        <v>0.1</v>
      </c>
      <c r="K69" s="100">
        <f>ROUND((H69+I69)*J69,2)</f>
        <v>4.2</v>
      </c>
      <c r="L69" s="64">
        <f t="shared" si="57"/>
        <v>0.92400000000000004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14.90255</v>
      </c>
      <c r="P69" s="45">
        <f t="shared" si="10"/>
        <v>0.77</v>
      </c>
      <c r="Q69" s="64">
        <f>SUM(O69+P69)</f>
        <v>15.672549999999999</v>
      </c>
      <c r="R69" s="64">
        <f t="shared" si="59"/>
        <v>15.674999999999999</v>
      </c>
      <c r="S69" s="64">
        <f t="shared" si="60"/>
        <v>3.1349999999999998</v>
      </c>
      <c r="T69" s="103">
        <f t="shared" si="61"/>
        <v>18.809999999999999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35.630000000000003</v>
      </c>
      <c r="I72" s="64">
        <f t="shared" si="56"/>
        <v>8.91</v>
      </c>
      <c r="J72" s="64">
        <f>ROUND(0.5*0.95,2)</f>
        <v>0.48</v>
      </c>
      <c r="K72" s="100">
        <f>ROUND((H72+I72)*J72,2)</f>
        <v>21.38</v>
      </c>
      <c r="L72" s="64">
        <f t="shared" ref="L72:L73" si="62">(K72*$L$10)</f>
        <v>4.7035999999999998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73.020639999999986</v>
      </c>
      <c r="P72" s="45">
        <f t="shared" si="10"/>
        <v>3.67</v>
      </c>
      <c r="Q72" s="64">
        <f>SUM(O72+P72)</f>
        <v>76.690639999999988</v>
      </c>
      <c r="R72" s="64">
        <f t="shared" ref="R72:R73" si="64">+T72-S72</f>
        <v>76.691666666666663</v>
      </c>
      <c r="S72" s="64">
        <f t="shared" ref="S72:S73" si="65">+T72/6</f>
        <v>15.338333333333333</v>
      </c>
      <c r="T72" s="103">
        <f t="shared" si="61"/>
        <v>92.03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35.630000000000003</v>
      </c>
      <c r="I73" s="64">
        <f t="shared" si="56"/>
        <v>8.91</v>
      </c>
      <c r="J73" s="64">
        <f>ROUND(1.4*0.95,2)</f>
        <v>1.33</v>
      </c>
      <c r="K73" s="100">
        <f>ROUND((H73+I73)*J73,2)</f>
        <v>59.24</v>
      </c>
      <c r="L73" s="64">
        <f t="shared" si="62"/>
        <v>13.0328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202.32751500000001</v>
      </c>
      <c r="P73" s="45">
        <f t="shared" si="10"/>
        <v>10.17</v>
      </c>
      <c r="Q73" s="64">
        <f>SUM(O73+P73)</f>
        <v>212.49751499999999</v>
      </c>
      <c r="R73" s="64">
        <f t="shared" si="64"/>
        <v>212.5</v>
      </c>
      <c r="S73" s="64">
        <f t="shared" si="65"/>
        <v>42.5</v>
      </c>
      <c r="T73" s="103">
        <f t="shared" si="61"/>
        <v>255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35.630000000000003</v>
      </c>
      <c r="I75" s="64">
        <f t="shared" si="56"/>
        <v>8.91</v>
      </c>
      <c r="J75" s="64">
        <f>ROUND(0.5*0.95,2)</f>
        <v>0.48</v>
      </c>
      <c r="K75" s="100">
        <f>ROUND((H75+I75)*J75,2)</f>
        <v>21.38</v>
      </c>
      <c r="L75" s="64">
        <f t="shared" ref="L75:L76" si="66">(K75*$L$10)</f>
        <v>4.7035999999999998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73.020639999999986</v>
      </c>
      <c r="P75" s="45">
        <f t="shared" si="10"/>
        <v>3.67</v>
      </c>
      <c r="Q75" s="64">
        <f>SUM(O75+P75)</f>
        <v>76.690639999999988</v>
      </c>
      <c r="R75" s="64">
        <f t="shared" ref="R75:R76" si="68">+T75-S75</f>
        <v>76.691666666666663</v>
      </c>
      <c r="S75" s="64">
        <f t="shared" ref="S75:S76" si="69">+T75/6</f>
        <v>15.338333333333333</v>
      </c>
      <c r="T75" s="103">
        <f t="shared" si="61"/>
        <v>92.03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35.630000000000003</v>
      </c>
      <c r="I76" s="64">
        <f t="shared" si="56"/>
        <v>8.91</v>
      </c>
      <c r="J76" s="64">
        <f>ROUND(1.6*0.95,2)</f>
        <v>1.52</v>
      </c>
      <c r="K76" s="100">
        <f>ROUND((H76+I76)*J76,2)</f>
        <v>67.7</v>
      </c>
      <c r="L76" s="64">
        <f t="shared" si="66"/>
        <v>14.894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231.22796</v>
      </c>
      <c r="P76" s="45">
        <f t="shared" si="10"/>
        <v>11.63</v>
      </c>
      <c r="Q76" s="64">
        <f>SUM(O76+P76)</f>
        <v>242.85795999999999</v>
      </c>
      <c r="R76" s="64">
        <f t="shared" si="68"/>
        <v>242.85833333333335</v>
      </c>
      <c r="S76" s="64">
        <f t="shared" si="69"/>
        <v>48.571666666666665</v>
      </c>
      <c r="T76" s="103">
        <f t="shared" si="61"/>
        <v>291.43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35.630000000000003</v>
      </c>
      <c r="I78" s="64">
        <f t="shared" si="56"/>
        <v>8.91</v>
      </c>
      <c r="J78" s="64">
        <f>ROUND(1.38*0.95,2)</f>
        <v>1.31</v>
      </c>
      <c r="K78" s="100">
        <f>ROUND((H78+I78)*J78,2)</f>
        <v>58.35</v>
      </c>
      <c r="L78" s="64">
        <f t="shared" ref="L78:L81" si="70">(K78*$L$10)</f>
        <v>12.837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199.28600500000002</v>
      </c>
      <c r="P78" s="45">
        <f t="shared" si="10"/>
        <v>10.02</v>
      </c>
      <c r="Q78" s="64">
        <f>SUM(O78+P78)</f>
        <v>209.30600500000003</v>
      </c>
      <c r="R78" s="64">
        <f t="shared" ref="R78:R81" si="72">+T78-S78</f>
        <v>209.30833333333334</v>
      </c>
      <c r="S78" s="64">
        <f t="shared" ref="S78:S81" si="73">+T78/6</f>
        <v>41.861666666666665</v>
      </c>
      <c r="T78" s="103">
        <f t="shared" si="61"/>
        <v>251.17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35.630000000000003</v>
      </c>
      <c r="I79" s="64">
        <f t="shared" si="56"/>
        <v>8.91</v>
      </c>
      <c r="J79" s="64">
        <f>ROUND(1.68*0.95,2)</f>
        <v>1.6</v>
      </c>
      <c r="K79" s="100">
        <f>ROUND((H79+I79)*J79,2)</f>
        <v>71.260000000000005</v>
      </c>
      <c r="L79" s="64">
        <f t="shared" si="70"/>
        <v>15.677200000000001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243.39400000000001</v>
      </c>
      <c r="P79" s="45">
        <f t="shared" si="10"/>
        <v>12.24</v>
      </c>
      <c r="Q79" s="64">
        <f>SUM(O79+P79)</f>
        <v>255.63400000000001</v>
      </c>
      <c r="R79" s="64">
        <f t="shared" si="72"/>
        <v>255.63333333333333</v>
      </c>
      <c r="S79" s="64">
        <f t="shared" si="73"/>
        <v>51.126666666666665</v>
      </c>
      <c r="T79" s="103">
        <f t="shared" si="61"/>
        <v>306.76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35.630000000000003</v>
      </c>
      <c r="I80" s="64">
        <f t="shared" si="56"/>
        <v>8.91</v>
      </c>
      <c r="J80" s="64">
        <f>ROUND(1.91*0.95,2)</f>
        <v>1.81</v>
      </c>
      <c r="K80" s="100">
        <f>ROUND((H80+I80)*J80,2)</f>
        <v>80.62</v>
      </c>
      <c r="L80" s="64">
        <f t="shared" si="70"/>
        <v>17.7364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275.34815500000002</v>
      </c>
      <c r="P80" s="45">
        <f t="shared" si="10"/>
        <v>13.85</v>
      </c>
      <c r="Q80" s="64">
        <f>SUM(O80+P80)</f>
        <v>289.19815500000004</v>
      </c>
      <c r="R80" s="64">
        <f t="shared" si="72"/>
        <v>289.20000000000005</v>
      </c>
      <c r="S80" s="64">
        <f t="shared" si="73"/>
        <v>57.84</v>
      </c>
      <c r="T80" s="103">
        <f t="shared" si="61"/>
        <v>347.04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35.630000000000003</v>
      </c>
      <c r="I81" s="64">
        <f t="shared" si="56"/>
        <v>8.91</v>
      </c>
      <c r="J81" s="64">
        <f>ROUND(2.2*0.95,2)</f>
        <v>2.09</v>
      </c>
      <c r="K81" s="100">
        <f>ROUND((H81+I81)*J81,2)</f>
        <v>93.09</v>
      </c>
      <c r="L81" s="64">
        <f t="shared" si="70"/>
        <v>20.479800000000001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317.94149499999997</v>
      </c>
      <c r="P81" s="45">
        <f t="shared" si="10"/>
        <v>15.99</v>
      </c>
      <c r="Q81" s="64">
        <f>SUM(O81+P81)</f>
        <v>333.93149499999998</v>
      </c>
      <c r="R81" s="64">
        <f t="shared" si="72"/>
        <v>333.93333333333334</v>
      </c>
      <c r="S81" s="64">
        <f t="shared" si="73"/>
        <v>66.786666666666676</v>
      </c>
      <c r="T81" s="103">
        <f t="shared" si="61"/>
        <v>400.72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35.630000000000003</v>
      </c>
      <c r="I83" s="64">
        <f t="shared" si="56"/>
        <v>8.91</v>
      </c>
      <c r="J83" s="64">
        <f>ROUND(0.57*0.95,2)</f>
        <v>0.54</v>
      </c>
      <c r="K83" s="100">
        <f>ROUND((H83+I83)*J83,2)</f>
        <v>24.05</v>
      </c>
      <c r="L83" s="64">
        <f t="shared" ref="L83:L85" si="74">(K83*$L$10)</f>
        <v>5.2910000000000004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82.145169999999993</v>
      </c>
      <c r="P83" s="45">
        <f t="shared" si="10"/>
        <v>4.13</v>
      </c>
      <c r="Q83" s="64">
        <f>SUM(O83+P83)</f>
        <v>86.275169999999989</v>
      </c>
      <c r="R83" s="64">
        <f t="shared" ref="R83:R85" si="76">+T83-S83</f>
        <v>86.275000000000006</v>
      </c>
      <c r="S83" s="64">
        <f t="shared" ref="S83:S85" si="77">+T83/6</f>
        <v>17.254999999999999</v>
      </c>
      <c r="T83" s="103">
        <f t="shared" si="61"/>
        <v>103.53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35.630000000000003</v>
      </c>
      <c r="I84" s="64">
        <f t="shared" si="56"/>
        <v>8.91</v>
      </c>
      <c r="J84" s="64">
        <f>ROUND(0.62*0.95,2)</f>
        <v>0.59</v>
      </c>
      <c r="K84" s="100">
        <f>ROUND((H84+I84)*J84,2)</f>
        <v>26.28</v>
      </c>
      <c r="L84" s="64">
        <f t="shared" si="74"/>
        <v>5.7816000000000001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89.755044999999996</v>
      </c>
      <c r="P84" s="45">
        <f t="shared" si="10"/>
        <v>4.51</v>
      </c>
      <c r="Q84" s="64">
        <f>SUM(O84+P84)</f>
        <v>94.265045000000001</v>
      </c>
      <c r="R84" s="64">
        <f t="shared" si="76"/>
        <v>94.266666666666666</v>
      </c>
      <c r="S84" s="64">
        <f t="shared" si="77"/>
        <v>18.853333333333335</v>
      </c>
      <c r="T84" s="103">
        <f t="shared" si="61"/>
        <v>113.12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35.630000000000003</v>
      </c>
      <c r="I85" s="64">
        <f t="shared" si="56"/>
        <v>8.91</v>
      </c>
      <c r="J85" s="64">
        <f>ROUND(0.83*0.95,2)</f>
        <v>0.79</v>
      </c>
      <c r="K85" s="100">
        <f>ROUND((H85+I85)*J85,2)</f>
        <v>35.19</v>
      </c>
      <c r="L85" s="64">
        <f t="shared" si="74"/>
        <v>7.7417999999999996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120.182345</v>
      </c>
      <c r="P85" s="45">
        <f t="shared" si="10"/>
        <v>6.04</v>
      </c>
      <c r="Q85" s="64">
        <f>SUM(O85+P85)</f>
        <v>126.222345</v>
      </c>
      <c r="R85" s="64">
        <f t="shared" si="76"/>
        <v>126.22499999999999</v>
      </c>
      <c r="S85" s="64">
        <f t="shared" si="77"/>
        <v>25.245000000000001</v>
      </c>
      <c r="T85" s="103">
        <f t="shared" si="61"/>
        <v>151.47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35.630000000000003</v>
      </c>
      <c r="I87" s="64">
        <f t="shared" si="56"/>
        <v>8.91</v>
      </c>
      <c r="J87" s="64">
        <f>ROUND((0.25*1.2)*0.95,2)</f>
        <v>0.28999999999999998</v>
      </c>
      <c r="K87" s="100">
        <f>ROUND((H87+I87)*J87,2)</f>
        <v>12.92</v>
      </c>
      <c r="L87" s="64">
        <f>(K87*$L$10)</f>
        <v>2.8424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44.120194999999995</v>
      </c>
      <c r="P87" s="45">
        <f t="shared" ref="P87:P150" si="79">ROUND(J87*$P$10,2)</f>
        <v>2.2200000000000002</v>
      </c>
      <c r="Q87" s="64">
        <f>SUM(O87+P87)</f>
        <v>46.340194999999994</v>
      </c>
      <c r="R87" s="64">
        <f>+T87-S87</f>
        <v>46.341666666666669</v>
      </c>
      <c r="S87" s="64">
        <f>+T87/6</f>
        <v>9.2683333333333326</v>
      </c>
      <c r="T87" s="103">
        <f t="shared" si="61"/>
        <v>55.61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35.630000000000003</v>
      </c>
      <c r="I89" s="64">
        <f t="shared" si="56"/>
        <v>8.91</v>
      </c>
      <c r="J89" s="64">
        <f>ROUND((0.5*1.2)*0.95,2)</f>
        <v>0.56999999999999995</v>
      </c>
      <c r="K89" s="100">
        <f>ROUND((H89+I89)*J89,2)</f>
        <v>25.39</v>
      </c>
      <c r="L89" s="64">
        <f t="shared" ref="L89:L90" si="80">(K89*$L$10)</f>
        <v>5.5857999999999999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86.713534999999979</v>
      </c>
      <c r="P89" s="45">
        <f t="shared" si="79"/>
        <v>4.3600000000000003</v>
      </c>
      <c r="Q89" s="64">
        <f>SUM(O89+P89)</f>
        <v>91.073534999999978</v>
      </c>
      <c r="R89" s="64">
        <f t="shared" ref="R89:R90" si="82">+T89-S89</f>
        <v>91.075000000000003</v>
      </c>
      <c r="S89" s="64">
        <f t="shared" ref="S89:S90" si="83">+T89/6</f>
        <v>18.215</v>
      </c>
      <c r="T89" s="103">
        <f t="shared" si="61"/>
        <v>109.29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35.630000000000003</v>
      </c>
      <c r="I90" s="64">
        <f t="shared" si="56"/>
        <v>8.91</v>
      </c>
      <c r="J90" s="64">
        <f>ROUND((1.4*1.2)*0.95,2)</f>
        <v>1.6</v>
      </c>
      <c r="K90" s="100">
        <f>ROUND((H90+I90)*J90,2)</f>
        <v>71.260000000000005</v>
      </c>
      <c r="L90" s="64">
        <f t="shared" si="80"/>
        <v>15.677200000000001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243.39400000000001</v>
      </c>
      <c r="P90" s="45">
        <f t="shared" si="79"/>
        <v>12.24</v>
      </c>
      <c r="Q90" s="64">
        <f>SUM(O90+P90)</f>
        <v>255.63400000000001</v>
      </c>
      <c r="R90" s="64">
        <f t="shared" si="82"/>
        <v>255.63333333333333</v>
      </c>
      <c r="S90" s="64">
        <f t="shared" si="83"/>
        <v>51.126666666666665</v>
      </c>
      <c r="T90" s="103">
        <f t="shared" si="61"/>
        <v>306.76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35.630000000000003</v>
      </c>
      <c r="I92" s="64">
        <f t="shared" si="56"/>
        <v>8.91</v>
      </c>
      <c r="J92" s="64">
        <f>ROUND((0.5*1.2)*0.95,2)</f>
        <v>0.56999999999999995</v>
      </c>
      <c r="K92" s="100">
        <f>ROUND((H92+I92)*J92,2)</f>
        <v>25.39</v>
      </c>
      <c r="L92" s="64">
        <f t="shared" ref="L92" si="84">(K92*$L$10)</f>
        <v>5.5857999999999999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86.713534999999979</v>
      </c>
      <c r="P92" s="45">
        <f t="shared" si="79"/>
        <v>4.3600000000000003</v>
      </c>
      <c r="Q92" s="64">
        <f>SUM(O92+P92)</f>
        <v>91.073534999999978</v>
      </c>
      <c r="R92" s="64">
        <f t="shared" ref="R92:R93" si="86">+T92-S92</f>
        <v>91.075000000000003</v>
      </c>
      <c r="S92" s="64">
        <f t="shared" ref="S92:S93" si="87">+T92/6</f>
        <v>18.215</v>
      </c>
      <c r="T92" s="103">
        <f t="shared" si="61"/>
        <v>109.29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35.630000000000003</v>
      </c>
      <c r="I93" s="64">
        <f t="shared" si="56"/>
        <v>8.91</v>
      </c>
      <c r="J93" s="64">
        <f>ROUND((1.6*1.2)*0.95,2)</f>
        <v>1.82</v>
      </c>
      <c r="K93" s="100">
        <f>ROUND((H93+I93)*J93,2)</f>
        <v>81.06</v>
      </c>
      <c r="L93" s="64">
        <f>(K93*$L$10)</f>
        <v>17.833200000000001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276.86280999999997</v>
      </c>
      <c r="P93" s="45">
        <f t="shared" si="79"/>
        <v>13.92</v>
      </c>
      <c r="Q93" s="64">
        <f>SUM(O93+P93)</f>
        <v>290.78280999999998</v>
      </c>
      <c r="R93" s="64">
        <f t="shared" si="86"/>
        <v>290.7833333333333</v>
      </c>
      <c r="S93" s="64">
        <f t="shared" si="87"/>
        <v>58.156666666666666</v>
      </c>
      <c r="T93" s="103">
        <f t="shared" si="61"/>
        <v>348.94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39.74</v>
      </c>
      <c r="I95" s="64">
        <f>ROUND(H95*$I$10,2)</f>
        <v>9.94</v>
      </c>
      <c r="J95" s="64">
        <f>ROUND(0.38*0.95,2)</f>
        <v>0.36</v>
      </c>
      <c r="K95" s="100">
        <f>ROUND((H95+I95)*J95,2)</f>
        <v>17.88</v>
      </c>
      <c r="L95" s="64">
        <f t="shared" ref="L95:L96" si="88">(K95*$L$10)</f>
        <v>3.9335999999999998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57.016379999999991</v>
      </c>
      <c r="P95" s="45">
        <f t="shared" si="79"/>
        <v>2.75</v>
      </c>
      <c r="Q95" s="64">
        <f>SUM(O95+P95)</f>
        <v>59.766379999999991</v>
      </c>
      <c r="R95" s="64">
        <f t="shared" ref="R95:R96" si="90">+T95-S95</f>
        <v>59.766666666666666</v>
      </c>
      <c r="S95" s="64">
        <f t="shared" ref="S95:S96" si="91">+T95/6</f>
        <v>11.953333333333333</v>
      </c>
      <c r="T95" s="103">
        <f t="shared" ref="T95:T96" si="92">ROUND(Q95*$T$10,2)</f>
        <v>71.72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39.74</v>
      </c>
      <c r="I96" s="64">
        <f>ROUND(H96*$I$10,2)</f>
        <v>9.94</v>
      </c>
      <c r="J96" s="64">
        <f>ROUND(0.32*0.95,2)</f>
        <v>0.3</v>
      </c>
      <c r="K96" s="100">
        <f>ROUND((H96+I96)*J96,2)</f>
        <v>14.9</v>
      </c>
      <c r="L96" s="64">
        <f t="shared" si="88"/>
        <v>3.278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47.513649999999998</v>
      </c>
      <c r="P96" s="45">
        <f t="shared" si="79"/>
        <v>2.2999999999999998</v>
      </c>
      <c r="Q96" s="64">
        <f>SUM(O96+P96)</f>
        <v>49.813649999999996</v>
      </c>
      <c r="R96" s="64">
        <f t="shared" si="90"/>
        <v>49.81666666666667</v>
      </c>
      <c r="S96" s="64">
        <f t="shared" si="91"/>
        <v>9.9633333333333329</v>
      </c>
      <c r="T96" s="103">
        <f t="shared" si="92"/>
        <v>59.78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49.34</v>
      </c>
      <c r="I98" s="64">
        <f t="shared" ref="I98:I101" si="93">ROUND(H98*$I$10,2)</f>
        <v>12.34</v>
      </c>
      <c r="J98" s="64">
        <f>ROUND((1.5*0.95)/100,2)</f>
        <v>0.01</v>
      </c>
      <c r="K98" s="100">
        <f>ROUND((H98+I98)*J98,2)</f>
        <v>0.62</v>
      </c>
      <c r="L98" s="64">
        <f t="shared" ref="L98:L101" si="94">(K98*$L$10)</f>
        <v>0.13639999999999999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1.7342549999999999</v>
      </c>
      <c r="P98" s="45">
        <f t="shared" si="79"/>
        <v>0.08</v>
      </c>
      <c r="Q98" s="64">
        <f>SUM(O98+P98)</f>
        <v>1.814255</v>
      </c>
      <c r="R98" s="64">
        <f t="shared" ref="R98:R101" si="96">+T98-S98</f>
        <v>1.8166666666666669</v>
      </c>
      <c r="S98" s="64">
        <f t="shared" ref="S98:S101" si="97">+T98/6</f>
        <v>0.36333333333333334</v>
      </c>
      <c r="T98" s="103">
        <f t="shared" ref="T98:T101" si="98">ROUND(Q98*$T$10,2)</f>
        <v>2.1800000000000002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49.34</v>
      </c>
      <c r="I99" s="64">
        <f t="shared" si="93"/>
        <v>12.34</v>
      </c>
      <c r="J99" s="64">
        <f>ROUND((3.9*0.95)/100,2)</f>
        <v>0.04</v>
      </c>
      <c r="K99" s="100">
        <f>ROUND((H99+I99)*J99,2)</f>
        <v>2.4700000000000002</v>
      </c>
      <c r="L99" s="64">
        <f t="shared" si="94"/>
        <v>0.54339999999999999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6.9248200000000004</v>
      </c>
      <c r="P99" s="45">
        <f t="shared" si="79"/>
        <v>0.31</v>
      </c>
      <c r="Q99" s="64">
        <f>SUM(O99+P99)</f>
        <v>7.23482</v>
      </c>
      <c r="R99" s="64">
        <f t="shared" si="96"/>
        <v>7.2333333333333334</v>
      </c>
      <c r="S99" s="64">
        <f t="shared" si="97"/>
        <v>1.4466666666666665</v>
      </c>
      <c r="T99" s="103">
        <f t="shared" si="98"/>
        <v>8.68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41.11</v>
      </c>
      <c r="I100" s="44">
        <f t="shared" si="93"/>
        <v>10.28</v>
      </c>
      <c r="J100" s="44">
        <f>ROUND(1.5*0.95,2)</f>
        <v>1.43</v>
      </c>
      <c r="K100" s="43">
        <f>ROUND((H100+I100)*J100,2)</f>
        <v>73.489999999999995</v>
      </c>
      <c r="L100" s="44">
        <f t="shared" si="94"/>
        <v>16.1678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229.49106499999999</v>
      </c>
      <c r="P100" s="45">
        <f t="shared" si="79"/>
        <v>10.94</v>
      </c>
      <c r="Q100" s="44">
        <f>SUM(O100+P100)</f>
        <v>240.43106499999999</v>
      </c>
      <c r="R100" s="44">
        <f t="shared" si="96"/>
        <v>240.43333333333331</v>
      </c>
      <c r="S100" s="44">
        <f t="shared" si="97"/>
        <v>48.086666666666666</v>
      </c>
      <c r="T100" s="65">
        <f t="shared" si="98"/>
        <v>288.52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37.69</v>
      </c>
      <c r="I101" s="64">
        <f t="shared" si="93"/>
        <v>9.42</v>
      </c>
      <c r="J101" s="64">
        <f>ROUND(0.13*0.95,2)</f>
        <v>0.12</v>
      </c>
      <c r="K101" s="100">
        <f>ROUND((H101+I101)*J101,2)</f>
        <v>5.65</v>
      </c>
      <c r="L101" s="64">
        <f t="shared" si="94"/>
        <v>1.2430000000000001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18.62726</v>
      </c>
      <c r="P101" s="45">
        <f t="shared" si="79"/>
        <v>0.92</v>
      </c>
      <c r="Q101" s="64">
        <f>SUM(O101+P101)</f>
        <v>19.547260000000001</v>
      </c>
      <c r="R101" s="64">
        <f t="shared" si="96"/>
        <v>19.55</v>
      </c>
      <c r="S101" s="64">
        <f t="shared" si="97"/>
        <v>3.91</v>
      </c>
      <c r="T101" s="103">
        <f t="shared" si="98"/>
        <v>23.46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37.69</v>
      </c>
      <c r="I105" s="44">
        <f>ROUND(H105*$I$10,2)</f>
        <v>9.42</v>
      </c>
      <c r="J105" s="44">
        <f>ROUND(0.6*0.95,2)</f>
        <v>0.56999999999999995</v>
      </c>
      <c r="K105" s="43">
        <f t="shared" ref="K105:K112" si="100">ROUND((H105+I105)*J105,2)</f>
        <v>26.85</v>
      </c>
      <c r="L105" s="44">
        <f t="shared" ref="L105:L112" si="101">(K105*$L$10)</f>
        <v>5.907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88.494734999999991</v>
      </c>
      <c r="P105" s="45">
        <f t="shared" si="79"/>
        <v>4.3600000000000003</v>
      </c>
      <c r="Q105" s="44">
        <f t="shared" ref="Q105:Q112" si="104">SUM(O105+P105)</f>
        <v>92.854734999999991</v>
      </c>
      <c r="R105" s="44">
        <f t="shared" ref="R105:R112" si="105">+T105-S105</f>
        <v>92.858333333333334</v>
      </c>
      <c r="S105" s="44">
        <f t="shared" ref="S105:S112" si="106">+T105/6</f>
        <v>18.571666666666669</v>
      </c>
      <c r="T105" s="65">
        <f t="shared" ref="T105:T112" si="107">ROUND(Q105*$T$10,2)</f>
        <v>111.43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37.69</v>
      </c>
      <c r="I106" s="44">
        <f t="shared" ref="I106:I112" si="109">ROUND(H106*$I$10,2)</f>
        <v>9.42</v>
      </c>
      <c r="J106" s="44">
        <f>ROUND((0.6*1.8)*0.95,2)</f>
        <v>1.03</v>
      </c>
      <c r="K106" s="43">
        <f t="shared" si="100"/>
        <v>48.52</v>
      </c>
      <c r="L106" s="44">
        <f t="shared" si="101"/>
        <v>10.6744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159.913465</v>
      </c>
      <c r="P106" s="45">
        <f t="shared" si="79"/>
        <v>7.88</v>
      </c>
      <c r="Q106" s="44">
        <f t="shared" si="104"/>
        <v>167.793465</v>
      </c>
      <c r="R106" s="44">
        <f t="shared" si="105"/>
        <v>167.79166666666666</v>
      </c>
      <c r="S106" s="44">
        <f t="shared" si="106"/>
        <v>33.55833333333333</v>
      </c>
      <c r="T106" s="65">
        <f t="shared" si="107"/>
        <v>201.35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37.69</v>
      </c>
      <c r="I107" s="44">
        <f t="shared" si="109"/>
        <v>9.42</v>
      </c>
      <c r="J107" s="44">
        <f>ROUND(0.9*0.95,2)</f>
        <v>0.86</v>
      </c>
      <c r="K107" s="43">
        <f t="shared" si="100"/>
        <v>40.51</v>
      </c>
      <c r="L107" s="44">
        <f t="shared" si="101"/>
        <v>8.9122000000000003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133.51773</v>
      </c>
      <c r="P107" s="45">
        <f t="shared" si="79"/>
        <v>6.58</v>
      </c>
      <c r="Q107" s="44">
        <f t="shared" si="104"/>
        <v>140.09773000000001</v>
      </c>
      <c r="R107" s="44">
        <f t="shared" si="105"/>
        <v>140.1</v>
      </c>
      <c r="S107" s="44">
        <f t="shared" si="106"/>
        <v>28.02</v>
      </c>
      <c r="T107" s="65">
        <f t="shared" si="107"/>
        <v>168.12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37.69</v>
      </c>
      <c r="I108" s="44">
        <f t="shared" si="109"/>
        <v>9.42</v>
      </c>
      <c r="J108" s="44">
        <f>ROUND((0.9*1.8)*0.95,2)</f>
        <v>1.54</v>
      </c>
      <c r="K108" s="43">
        <f t="shared" si="100"/>
        <v>72.55</v>
      </c>
      <c r="L108" s="44">
        <f t="shared" si="101"/>
        <v>15.961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239.10066999999998</v>
      </c>
      <c r="P108" s="45">
        <f t="shared" si="79"/>
        <v>11.78</v>
      </c>
      <c r="Q108" s="44">
        <f t="shared" si="104"/>
        <v>250.88066999999998</v>
      </c>
      <c r="R108" s="44">
        <f t="shared" si="105"/>
        <v>250.88333333333333</v>
      </c>
      <c r="S108" s="44">
        <f t="shared" si="106"/>
        <v>50.176666666666669</v>
      </c>
      <c r="T108" s="65">
        <f t="shared" si="107"/>
        <v>301.06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37.69</v>
      </c>
      <c r="I109" s="44">
        <f t="shared" si="109"/>
        <v>9.42</v>
      </c>
      <c r="J109" s="44">
        <f>ROUND(1.2*0.95,2)</f>
        <v>1.1399999999999999</v>
      </c>
      <c r="K109" s="43">
        <f t="shared" si="100"/>
        <v>53.71</v>
      </c>
      <c r="L109" s="44">
        <f t="shared" si="101"/>
        <v>11.8162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177.00166999999999</v>
      </c>
      <c r="P109" s="45">
        <f t="shared" si="79"/>
        <v>8.7200000000000006</v>
      </c>
      <c r="Q109" s="44">
        <f t="shared" si="104"/>
        <v>185.72166999999999</v>
      </c>
      <c r="R109" s="44">
        <f t="shared" si="105"/>
        <v>185.72499999999999</v>
      </c>
      <c r="S109" s="44">
        <f t="shared" si="106"/>
        <v>37.145000000000003</v>
      </c>
      <c r="T109" s="65">
        <f t="shared" si="107"/>
        <v>222.87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37.69</v>
      </c>
      <c r="I110" s="44">
        <f t="shared" si="109"/>
        <v>9.42</v>
      </c>
      <c r="J110" s="44">
        <f>ROUND((1.2*1.8)*0.95,2)</f>
        <v>2.0499999999999998</v>
      </c>
      <c r="K110" s="43">
        <f t="shared" si="100"/>
        <v>96.58</v>
      </c>
      <c r="L110" s="44">
        <f t="shared" si="101"/>
        <v>21.247599999999998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318.28787499999993</v>
      </c>
      <c r="P110" s="45">
        <f t="shared" si="79"/>
        <v>15.68</v>
      </c>
      <c r="Q110" s="44">
        <f t="shared" si="104"/>
        <v>333.96787499999994</v>
      </c>
      <c r="R110" s="44">
        <f t="shared" si="105"/>
        <v>333.96666666666664</v>
      </c>
      <c r="S110" s="44">
        <f t="shared" si="106"/>
        <v>66.793333333333337</v>
      </c>
      <c r="T110" s="65">
        <f t="shared" si="107"/>
        <v>400.76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37.69</v>
      </c>
      <c r="I111" s="44">
        <f t="shared" si="109"/>
        <v>9.42</v>
      </c>
      <c r="J111" s="44">
        <f>ROUND(0.4*0.95,2)</f>
        <v>0.38</v>
      </c>
      <c r="K111" s="43">
        <f t="shared" si="100"/>
        <v>17.899999999999999</v>
      </c>
      <c r="L111" s="44">
        <f t="shared" si="101"/>
        <v>3.9379999999999997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58.996489999999994</v>
      </c>
      <c r="P111" s="45">
        <f t="shared" si="79"/>
        <v>2.91</v>
      </c>
      <c r="Q111" s="44">
        <f t="shared" si="104"/>
        <v>61.906489999999991</v>
      </c>
      <c r="R111" s="44">
        <f t="shared" si="105"/>
        <v>61.908333333333339</v>
      </c>
      <c r="S111" s="44">
        <f t="shared" si="106"/>
        <v>12.381666666666668</v>
      </c>
      <c r="T111" s="65">
        <f t="shared" si="107"/>
        <v>74.290000000000006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37.69</v>
      </c>
      <c r="I112" s="44">
        <f t="shared" si="109"/>
        <v>9.42</v>
      </c>
      <c r="J112" s="44">
        <f>ROUND((0.4*1.8)*0.95,2)</f>
        <v>0.68</v>
      </c>
      <c r="K112" s="43">
        <f t="shared" si="100"/>
        <v>32.03</v>
      </c>
      <c r="L112" s="44">
        <f t="shared" si="101"/>
        <v>7.0466000000000006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105.57074</v>
      </c>
      <c r="P112" s="45">
        <f t="shared" si="79"/>
        <v>5.2</v>
      </c>
      <c r="Q112" s="44">
        <f t="shared" si="104"/>
        <v>110.77074</v>
      </c>
      <c r="R112" s="44">
        <f t="shared" si="105"/>
        <v>110.76666666666665</v>
      </c>
      <c r="S112" s="44">
        <f t="shared" si="106"/>
        <v>22.153333333333332</v>
      </c>
      <c r="T112" s="65">
        <f t="shared" si="107"/>
        <v>132.91999999999999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39.74</v>
      </c>
      <c r="I114" s="44">
        <f>ROUND(H114*$I$10,2)</f>
        <v>9.94</v>
      </c>
      <c r="J114" s="44">
        <f>ROUND(3.51*0.95,2)</f>
        <v>3.33</v>
      </c>
      <c r="K114" s="43">
        <f t="shared" ref="K114:K122" si="110">ROUND((H114+I114)*J114,2)</f>
        <v>165.43</v>
      </c>
      <c r="L114" s="44">
        <f t="shared" ref="L114:L122" si="111">(K114*$L$10)</f>
        <v>36.394600000000004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527.45031500000005</v>
      </c>
      <c r="P114" s="45">
        <f t="shared" si="79"/>
        <v>25.47</v>
      </c>
      <c r="Q114" s="44">
        <f t="shared" ref="Q114:Q122" si="114">SUM(O114+P114)</f>
        <v>552.92031500000007</v>
      </c>
      <c r="R114" s="44">
        <f t="shared" ref="R114:R122" si="115">+T114-S114</f>
        <v>552.91666666666663</v>
      </c>
      <c r="S114" s="44">
        <f t="shared" ref="S114:S122" si="116">+T114/6</f>
        <v>110.58333333333333</v>
      </c>
      <c r="T114" s="65">
        <f t="shared" ref="T114:T122" si="117">ROUND(Q114*$T$10,2)</f>
        <v>663.5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39.74</v>
      </c>
      <c r="I115" s="44">
        <f t="shared" ref="I115:I122" si="119">ROUND(H115*$I$10,2)</f>
        <v>9.94</v>
      </c>
      <c r="J115" s="44">
        <f>ROUND((3.51*1.8)*0.95,2)</f>
        <v>6</v>
      </c>
      <c r="K115" s="43">
        <f t="shared" si="110"/>
        <v>298.08</v>
      </c>
      <c r="L115" s="44">
        <f t="shared" si="111"/>
        <v>65.577600000000004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950.37060000000008</v>
      </c>
      <c r="P115" s="45">
        <f t="shared" si="79"/>
        <v>45.9</v>
      </c>
      <c r="Q115" s="44">
        <f t="shared" si="114"/>
        <v>996.27060000000006</v>
      </c>
      <c r="R115" s="44">
        <f t="shared" si="115"/>
        <v>996.26666666666665</v>
      </c>
      <c r="S115" s="44">
        <f t="shared" si="116"/>
        <v>199.25333333333333</v>
      </c>
      <c r="T115" s="65">
        <f>ROUND(Q115*$T$10,2)</f>
        <v>1195.52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39.74</v>
      </c>
      <c r="I116" s="44">
        <f t="shared" si="119"/>
        <v>9.94</v>
      </c>
      <c r="J116" s="44">
        <f>ROUND(5.38*0.95,2)</f>
        <v>5.1100000000000003</v>
      </c>
      <c r="K116" s="43">
        <f t="shared" si="110"/>
        <v>253.86</v>
      </c>
      <c r="L116" s="44">
        <f t="shared" si="111"/>
        <v>55.849200000000003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809.39310499999988</v>
      </c>
      <c r="P116" s="45">
        <f t="shared" si="79"/>
        <v>39.090000000000003</v>
      </c>
      <c r="Q116" s="44">
        <f t="shared" si="114"/>
        <v>848.48310499999991</v>
      </c>
      <c r="R116" s="44">
        <f t="shared" si="115"/>
        <v>848.48333333333335</v>
      </c>
      <c r="S116" s="44">
        <f t="shared" si="116"/>
        <v>169.69666666666666</v>
      </c>
      <c r="T116" s="65">
        <f t="shared" si="117"/>
        <v>1018.18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39.74</v>
      </c>
      <c r="I117" s="44">
        <f t="shared" si="119"/>
        <v>9.94</v>
      </c>
      <c r="J117" s="44">
        <f>ROUND((5.38*1.8)*0.95,2)</f>
        <v>9.1999999999999993</v>
      </c>
      <c r="K117" s="43">
        <f t="shared" si="110"/>
        <v>457.06</v>
      </c>
      <c r="L117" s="44">
        <f t="shared" si="111"/>
        <v>100.5532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1457.2397999999998</v>
      </c>
      <c r="P117" s="45">
        <f t="shared" si="79"/>
        <v>70.38</v>
      </c>
      <c r="Q117" s="44">
        <f t="shared" si="114"/>
        <v>1527.6197999999999</v>
      </c>
      <c r="R117" s="44">
        <f t="shared" si="115"/>
        <v>1527.6166666666668</v>
      </c>
      <c r="S117" s="44">
        <f t="shared" si="116"/>
        <v>305.52333333333337</v>
      </c>
      <c r="T117" s="65">
        <f t="shared" si="117"/>
        <v>1833.14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39.74</v>
      </c>
      <c r="I118" s="44">
        <f t="shared" si="119"/>
        <v>9.94</v>
      </c>
      <c r="J118" s="44">
        <f>ROUND(7.02*0.95,2)</f>
        <v>6.67</v>
      </c>
      <c r="K118" s="43">
        <f t="shared" si="110"/>
        <v>331.37</v>
      </c>
      <c r="L118" s="44">
        <f t="shared" si="111"/>
        <v>72.901399999999995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1056.500685</v>
      </c>
      <c r="P118" s="45">
        <f t="shared" si="79"/>
        <v>51.03</v>
      </c>
      <c r="Q118" s="44">
        <f t="shared" si="114"/>
        <v>1107.5306849999999</v>
      </c>
      <c r="R118" s="44">
        <f t="shared" si="115"/>
        <v>1107.5333333333333</v>
      </c>
      <c r="S118" s="44">
        <f t="shared" si="116"/>
        <v>221.50666666666666</v>
      </c>
      <c r="T118" s="65">
        <f t="shared" si="117"/>
        <v>1329.04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39.74</v>
      </c>
      <c r="I119" s="44">
        <f t="shared" si="119"/>
        <v>9.94</v>
      </c>
      <c r="J119" s="44">
        <f>ROUND((7.02*1.8)*0.95,2)</f>
        <v>12</v>
      </c>
      <c r="K119" s="43">
        <f t="shared" si="110"/>
        <v>596.16</v>
      </c>
      <c r="L119" s="44">
        <f t="shared" si="111"/>
        <v>131.15520000000001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1900.7412000000002</v>
      </c>
      <c r="P119" s="45">
        <f t="shared" si="79"/>
        <v>91.8</v>
      </c>
      <c r="Q119" s="44">
        <f t="shared" si="114"/>
        <v>1992.5412000000001</v>
      </c>
      <c r="R119" s="44">
        <f t="shared" si="115"/>
        <v>1992.5416666666667</v>
      </c>
      <c r="S119" s="44">
        <f t="shared" si="116"/>
        <v>398.50833333333338</v>
      </c>
      <c r="T119" s="65">
        <f t="shared" si="117"/>
        <v>2391.0500000000002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37.69</v>
      </c>
      <c r="I120" s="44">
        <f t="shared" si="119"/>
        <v>9.42</v>
      </c>
      <c r="J120" s="44">
        <f>ROUND(2.2*0.95,2)</f>
        <v>2.09</v>
      </c>
      <c r="K120" s="43">
        <f t="shared" si="110"/>
        <v>98.46</v>
      </c>
      <c r="L120" s="44">
        <f t="shared" si="111"/>
        <v>21.661199999999997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324.49289499999998</v>
      </c>
      <c r="P120" s="45">
        <f t="shared" si="79"/>
        <v>15.99</v>
      </c>
      <c r="Q120" s="44">
        <f t="shared" si="114"/>
        <v>340.48289499999998</v>
      </c>
      <c r="R120" s="44">
        <f t="shared" si="115"/>
        <v>340.48333333333335</v>
      </c>
      <c r="S120" s="44">
        <f t="shared" si="116"/>
        <v>68.096666666666664</v>
      </c>
      <c r="T120" s="65">
        <f t="shared" si="117"/>
        <v>408.58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37.69</v>
      </c>
      <c r="I121" s="44">
        <f t="shared" si="119"/>
        <v>9.42</v>
      </c>
      <c r="J121" s="44">
        <f>ROUND((2.2*1.8)*0.95,2)</f>
        <v>3.76</v>
      </c>
      <c r="K121" s="43">
        <f t="shared" si="110"/>
        <v>177.13</v>
      </c>
      <c r="L121" s="44">
        <f t="shared" si="111"/>
        <v>38.968600000000002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583.77207999999996</v>
      </c>
      <c r="P121" s="45">
        <f t="shared" si="79"/>
        <v>28.76</v>
      </c>
      <c r="Q121" s="44">
        <f t="shared" si="114"/>
        <v>612.53207999999995</v>
      </c>
      <c r="R121" s="44">
        <f t="shared" si="115"/>
        <v>612.5333333333333</v>
      </c>
      <c r="S121" s="44">
        <f t="shared" si="116"/>
        <v>122.50666666666666</v>
      </c>
      <c r="T121" s="65">
        <f t="shared" si="117"/>
        <v>735.04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39.74</v>
      </c>
      <c r="I122" s="44">
        <f t="shared" si="119"/>
        <v>9.94</v>
      </c>
      <c r="J122" s="44">
        <f>ROUND(4.32*0.95,2)</f>
        <v>4.0999999999999996</v>
      </c>
      <c r="K122" s="43">
        <f t="shared" si="110"/>
        <v>203.69</v>
      </c>
      <c r="L122" s="44">
        <f t="shared" si="111"/>
        <v>44.811799999999998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649.42234999999994</v>
      </c>
      <c r="P122" s="45">
        <f t="shared" si="79"/>
        <v>31.37</v>
      </c>
      <c r="Q122" s="44">
        <f t="shared" si="114"/>
        <v>680.79234999999994</v>
      </c>
      <c r="R122" s="44">
        <f t="shared" si="115"/>
        <v>680.79166666666674</v>
      </c>
      <c r="S122" s="44">
        <f t="shared" si="116"/>
        <v>136.15833333333333</v>
      </c>
      <c r="T122" s="65">
        <f t="shared" si="117"/>
        <v>816.95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39.74</v>
      </c>
      <c r="I126" s="234">
        <f t="shared" ref="I126:I131" si="120">ROUND(H126*$I$10,2)</f>
        <v>9.94</v>
      </c>
      <c r="J126" s="44">
        <f>ROUND(13*0.95,2)</f>
        <v>12.35</v>
      </c>
      <c r="K126" s="235">
        <f t="shared" ref="K126:K131" si="121">ROUND((H126+I126)*J126,2)</f>
        <v>613.54999999999995</v>
      </c>
      <c r="L126" s="234">
        <f t="shared" ref="L126:L131" si="122">(K126*$L$10)</f>
        <v>134.98099999999999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1956.1819249999999</v>
      </c>
      <c r="P126" s="236">
        <f t="shared" si="79"/>
        <v>94.48</v>
      </c>
      <c r="Q126" s="234">
        <f t="shared" ref="Q126:Q131" si="125">SUM(O126+P126)</f>
        <v>2050.6619249999999</v>
      </c>
      <c r="R126" s="234">
        <f t="shared" ref="R126:R131" si="126">+T126-S126</f>
        <v>2050.6583333333333</v>
      </c>
      <c r="S126" s="234">
        <f t="shared" ref="S126:S131" si="127">+T126/6</f>
        <v>410.13166666666666</v>
      </c>
      <c r="T126" s="237">
        <f t="shared" ref="T126:T131" si="128">ROUND(Q126*$T$10,2)</f>
        <v>2460.79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39.74</v>
      </c>
      <c r="I127" s="234">
        <f t="shared" si="120"/>
        <v>9.94</v>
      </c>
      <c r="J127" s="44">
        <f>ROUND((13*1.95)*0.95,2)</f>
        <v>24.08</v>
      </c>
      <c r="K127" s="235">
        <f t="shared" si="121"/>
        <v>1196.29</v>
      </c>
      <c r="L127" s="234">
        <f t="shared" si="122"/>
        <v>263.18380000000002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3814.1486399999994</v>
      </c>
      <c r="P127" s="236">
        <f t="shared" si="79"/>
        <v>184.21</v>
      </c>
      <c r="Q127" s="234">
        <f t="shared" si="125"/>
        <v>3998.3586399999995</v>
      </c>
      <c r="R127" s="234">
        <f t="shared" si="126"/>
        <v>3998.3583333333331</v>
      </c>
      <c r="S127" s="234">
        <f t="shared" si="127"/>
        <v>799.67166666666662</v>
      </c>
      <c r="T127" s="237">
        <f t="shared" si="128"/>
        <v>4798.03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39.74</v>
      </c>
      <c r="I128" s="234">
        <f t="shared" si="120"/>
        <v>9.94</v>
      </c>
      <c r="J128" s="44">
        <f>ROUND(19.5*0.95,2)</f>
        <v>18.53</v>
      </c>
      <c r="K128" s="235">
        <f t="shared" si="121"/>
        <v>920.57</v>
      </c>
      <c r="L128" s="234">
        <f t="shared" si="122"/>
        <v>202.52540000000002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2935.0607150000001</v>
      </c>
      <c r="P128" s="236">
        <f t="shared" si="79"/>
        <v>141.75</v>
      </c>
      <c r="Q128" s="234">
        <f t="shared" si="125"/>
        <v>3076.8107150000001</v>
      </c>
      <c r="R128" s="234">
        <f t="shared" si="126"/>
        <v>3076.8083333333334</v>
      </c>
      <c r="S128" s="234">
        <f t="shared" si="127"/>
        <v>615.36166666666668</v>
      </c>
      <c r="T128" s="237">
        <f t="shared" si="128"/>
        <v>3692.17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39.74</v>
      </c>
      <c r="I129" s="234">
        <f t="shared" si="120"/>
        <v>9.94</v>
      </c>
      <c r="J129" s="44">
        <f>ROUND((19.5*1.95)*0.95,2)</f>
        <v>36.119999999999997</v>
      </c>
      <c r="K129" s="235">
        <f t="shared" si="121"/>
        <v>1794.44</v>
      </c>
      <c r="L129" s="234">
        <f t="shared" si="122"/>
        <v>394.77680000000004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5721.2290600000006</v>
      </c>
      <c r="P129" s="236">
        <f t="shared" si="79"/>
        <v>276.32</v>
      </c>
      <c r="Q129" s="234">
        <f t="shared" si="125"/>
        <v>5997.5490600000003</v>
      </c>
      <c r="R129" s="234">
        <f t="shared" si="126"/>
        <v>5997.55</v>
      </c>
      <c r="S129" s="234">
        <f t="shared" si="127"/>
        <v>1199.51</v>
      </c>
      <c r="T129" s="237">
        <f t="shared" si="128"/>
        <v>7197.06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39.74</v>
      </c>
      <c r="I130" s="234">
        <f t="shared" si="120"/>
        <v>9.94</v>
      </c>
      <c r="J130" s="44">
        <f>ROUND(26*0.95,2)</f>
        <v>24.7</v>
      </c>
      <c r="K130" s="235">
        <f t="shared" si="121"/>
        <v>1227.0999999999999</v>
      </c>
      <c r="L130" s="234">
        <f t="shared" si="122"/>
        <v>269.96199999999999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3912.3638499999997</v>
      </c>
      <c r="P130" s="236">
        <f t="shared" si="79"/>
        <v>188.96</v>
      </c>
      <c r="Q130" s="234">
        <f t="shared" si="125"/>
        <v>4101.3238499999998</v>
      </c>
      <c r="R130" s="234">
        <f t="shared" si="126"/>
        <v>4101.3249999999998</v>
      </c>
      <c r="S130" s="234">
        <f t="shared" si="127"/>
        <v>820.26499999999999</v>
      </c>
      <c r="T130" s="237">
        <f t="shared" si="128"/>
        <v>4921.59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39.74</v>
      </c>
      <c r="I131" s="234">
        <f t="shared" si="120"/>
        <v>9.94</v>
      </c>
      <c r="J131" s="44">
        <f>ROUND((26*1.95)*0.95,2)</f>
        <v>48.17</v>
      </c>
      <c r="K131" s="235">
        <f t="shared" si="121"/>
        <v>2393.09</v>
      </c>
      <c r="L131" s="234">
        <f t="shared" si="122"/>
        <v>526.47980000000007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7629.8973349999997</v>
      </c>
      <c r="P131" s="236">
        <f t="shared" si="79"/>
        <v>368.5</v>
      </c>
      <c r="Q131" s="234">
        <f t="shared" si="125"/>
        <v>7998.3973349999997</v>
      </c>
      <c r="R131" s="234">
        <f t="shared" si="126"/>
        <v>7998.4</v>
      </c>
      <c r="S131" s="234">
        <f t="shared" si="127"/>
        <v>1599.68</v>
      </c>
      <c r="T131" s="237">
        <f t="shared" si="128"/>
        <v>9598.08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39.74</v>
      </c>
      <c r="I133" s="234">
        <f t="shared" ref="I133:I138" si="131">ROUND(H133*$I$10,2)</f>
        <v>9.94</v>
      </c>
      <c r="J133" s="44">
        <f>ROUND(13.5*0.95,2)</f>
        <v>12.83</v>
      </c>
      <c r="K133" s="235">
        <f t="shared" ref="K133:K138" si="132">ROUND((H133+I133)*J133,2)</f>
        <v>637.39</v>
      </c>
      <c r="L133" s="234">
        <f t="shared" ref="L133:L138" si="133">(K133*$L$10)</f>
        <v>140.22579999999999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2032.203765</v>
      </c>
      <c r="P133" s="236">
        <f t="shared" si="79"/>
        <v>98.15</v>
      </c>
      <c r="Q133" s="234">
        <f t="shared" ref="Q133:Q138" si="136">SUM(O133+P133)</f>
        <v>2130.3537649999998</v>
      </c>
      <c r="R133" s="234">
        <f t="shared" ref="R133:R138" si="137">+T133-S133</f>
        <v>2130.35</v>
      </c>
      <c r="S133" s="234">
        <f t="shared" ref="S133:S138" si="138">+T133/6</f>
        <v>426.07</v>
      </c>
      <c r="T133" s="237">
        <f t="shared" ref="T133:T138" si="139">ROUND(Q133*$T$10,2)</f>
        <v>2556.42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39.74</v>
      </c>
      <c r="I134" s="234">
        <f t="shared" si="131"/>
        <v>9.94</v>
      </c>
      <c r="J134" s="44">
        <f>ROUND((13.5*1.95)*0.95,2)</f>
        <v>25.01</v>
      </c>
      <c r="K134" s="235">
        <f t="shared" si="132"/>
        <v>1242.5</v>
      </c>
      <c r="L134" s="234">
        <f t="shared" si="133"/>
        <v>273.35000000000002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3961.4653549999998</v>
      </c>
      <c r="P134" s="236">
        <f t="shared" si="79"/>
        <v>191.33</v>
      </c>
      <c r="Q134" s="234">
        <f t="shared" si="136"/>
        <v>4152.7953550000002</v>
      </c>
      <c r="R134" s="234">
        <f t="shared" si="137"/>
        <v>4152.791666666667</v>
      </c>
      <c r="S134" s="234">
        <f t="shared" si="138"/>
        <v>830.55833333333339</v>
      </c>
      <c r="T134" s="237">
        <f t="shared" si="139"/>
        <v>4983.3500000000004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39.74</v>
      </c>
      <c r="I135" s="234">
        <f t="shared" si="131"/>
        <v>9.94</v>
      </c>
      <c r="J135" s="44">
        <f>ROUND(20.28*0.95,2)</f>
        <v>19.27</v>
      </c>
      <c r="K135" s="235">
        <f t="shared" si="132"/>
        <v>957.33</v>
      </c>
      <c r="L135" s="234">
        <f t="shared" si="133"/>
        <v>210.61260000000001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3052.2691850000001</v>
      </c>
      <c r="P135" s="236">
        <f t="shared" si="79"/>
        <v>147.41999999999999</v>
      </c>
      <c r="Q135" s="234">
        <f t="shared" si="136"/>
        <v>3199.6891850000002</v>
      </c>
      <c r="R135" s="234">
        <f t="shared" si="137"/>
        <v>3199.6916666666666</v>
      </c>
      <c r="S135" s="234">
        <f t="shared" si="138"/>
        <v>639.93833333333339</v>
      </c>
      <c r="T135" s="237">
        <f t="shared" si="139"/>
        <v>3839.63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39.74</v>
      </c>
      <c r="I136" s="234">
        <f t="shared" si="131"/>
        <v>9.94</v>
      </c>
      <c r="J136" s="44">
        <f>ROUND((20.28*1.95)*0.95,2)</f>
        <v>37.57</v>
      </c>
      <c r="K136" s="235">
        <f t="shared" si="132"/>
        <v>1866.48</v>
      </c>
      <c r="L136" s="234">
        <f t="shared" si="133"/>
        <v>410.62560000000002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5950.9068349999989</v>
      </c>
      <c r="P136" s="236">
        <f t="shared" si="79"/>
        <v>287.41000000000003</v>
      </c>
      <c r="Q136" s="234">
        <f t="shared" si="136"/>
        <v>6238.3168349999987</v>
      </c>
      <c r="R136" s="234">
        <f t="shared" si="137"/>
        <v>6238.3166666666666</v>
      </c>
      <c r="S136" s="234">
        <f t="shared" si="138"/>
        <v>1247.6633333333332</v>
      </c>
      <c r="T136" s="237">
        <f t="shared" si="139"/>
        <v>7485.98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39.74</v>
      </c>
      <c r="I137" s="234">
        <f t="shared" si="131"/>
        <v>9.94</v>
      </c>
      <c r="J137" s="44">
        <f>ROUND(27*0.95,2)</f>
        <v>25.65</v>
      </c>
      <c r="K137" s="235">
        <f t="shared" si="132"/>
        <v>1274.29</v>
      </c>
      <c r="L137" s="234">
        <f t="shared" si="133"/>
        <v>280.34379999999999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4062.8318749999999</v>
      </c>
      <c r="P137" s="236">
        <f t="shared" si="79"/>
        <v>196.22</v>
      </c>
      <c r="Q137" s="234">
        <f t="shared" si="136"/>
        <v>4259.0518750000001</v>
      </c>
      <c r="R137" s="234">
        <f t="shared" si="137"/>
        <v>4259.0499999999993</v>
      </c>
      <c r="S137" s="234">
        <f t="shared" si="138"/>
        <v>851.81</v>
      </c>
      <c r="T137" s="237">
        <f t="shared" si="139"/>
        <v>5110.8599999999997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39.74</v>
      </c>
      <c r="I138" s="234">
        <f t="shared" si="131"/>
        <v>9.94</v>
      </c>
      <c r="J138" s="44">
        <f>ROUND((27*1.95)*0.95,2)</f>
        <v>50.02</v>
      </c>
      <c r="K138" s="235">
        <f t="shared" si="132"/>
        <v>2484.9899999999998</v>
      </c>
      <c r="L138" s="234">
        <f t="shared" si="133"/>
        <v>546.69779999999992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7922.9185099999995</v>
      </c>
      <c r="P138" s="236">
        <f t="shared" si="79"/>
        <v>382.65</v>
      </c>
      <c r="Q138" s="234">
        <f t="shared" si="136"/>
        <v>8305.5685099999992</v>
      </c>
      <c r="R138" s="234">
        <f t="shared" si="137"/>
        <v>8305.5666666666675</v>
      </c>
      <c r="S138" s="234">
        <f t="shared" si="138"/>
        <v>1661.1133333333335</v>
      </c>
      <c r="T138" s="237">
        <f t="shared" si="139"/>
        <v>9966.68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39.74</v>
      </c>
      <c r="I140" s="234">
        <f t="shared" ref="I140:I145" si="141">ROUND(H140*$I$10,2)</f>
        <v>9.94</v>
      </c>
      <c r="J140" s="44">
        <f>ROUND(10.8*0.95,2)</f>
        <v>10.26</v>
      </c>
      <c r="K140" s="235">
        <f t="shared" ref="K140:K145" si="142">ROUND((H140+I140)*J140,2)</f>
        <v>509.72</v>
      </c>
      <c r="L140" s="234">
        <f t="shared" ref="L140:L145" si="143">(K140*$L$10)</f>
        <v>112.1384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1625.1376299999999</v>
      </c>
      <c r="P140" s="236">
        <f t="shared" si="79"/>
        <v>78.489999999999995</v>
      </c>
      <c r="Q140" s="234">
        <f t="shared" ref="Q140:Q145" si="146">SUM(O140+P140)</f>
        <v>1703.62763</v>
      </c>
      <c r="R140" s="234">
        <f t="shared" ref="R140:R145" si="147">+T140-S140</f>
        <v>1703.625</v>
      </c>
      <c r="S140" s="234">
        <f t="shared" ref="S140:S145" si="148">+T140/6</f>
        <v>340.72499999999997</v>
      </c>
      <c r="T140" s="237">
        <f t="shared" ref="T140:T145" si="149">ROUND(Q140*$T$10,2)</f>
        <v>2044.35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39.74</v>
      </c>
      <c r="I141" s="234">
        <f t="shared" si="141"/>
        <v>9.94</v>
      </c>
      <c r="J141" s="44">
        <f>ROUND((10.8*1.95)*0.95,2)</f>
        <v>20.010000000000002</v>
      </c>
      <c r="K141" s="235">
        <f t="shared" si="142"/>
        <v>994.1</v>
      </c>
      <c r="L141" s="234">
        <f t="shared" si="143"/>
        <v>218.702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3169.4898550000003</v>
      </c>
      <c r="P141" s="236">
        <f t="shared" si="79"/>
        <v>153.08000000000001</v>
      </c>
      <c r="Q141" s="234">
        <f t="shared" si="146"/>
        <v>3322.5698550000002</v>
      </c>
      <c r="R141" s="234">
        <f t="shared" si="147"/>
        <v>3322.5666666666666</v>
      </c>
      <c r="S141" s="234">
        <f t="shared" si="148"/>
        <v>664.51333333333332</v>
      </c>
      <c r="T141" s="237">
        <f t="shared" si="149"/>
        <v>3987.08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39.74</v>
      </c>
      <c r="I142" s="234">
        <f t="shared" si="141"/>
        <v>9.94</v>
      </c>
      <c r="J142" s="44">
        <f>ROUND(16.22*0.95,2)</f>
        <v>15.41</v>
      </c>
      <c r="K142" s="235">
        <f t="shared" si="142"/>
        <v>765.57</v>
      </c>
      <c r="L142" s="234">
        <f t="shared" si="143"/>
        <v>168.42540000000002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2440.8699549999997</v>
      </c>
      <c r="P142" s="236">
        <f t="shared" si="79"/>
        <v>117.89</v>
      </c>
      <c r="Q142" s="234">
        <f t="shared" si="146"/>
        <v>2558.7599549999995</v>
      </c>
      <c r="R142" s="234">
        <f t="shared" si="147"/>
        <v>2558.7583333333337</v>
      </c>
      <c r="S142" s="234">
        <f t="shared" si="148"/>
        <v>511.75166666666672</v>
      </c>
      <c r="T142" s="237">
        <f t="shared" si="149"/>
        <v>3070.51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39.74</v>
      </c>
      <c r="I143" s="234">
        <f t="shared" si="141"/>
        <v>9.94</v>
      </c>
      <c r="J143" s="44">
        <f>ROUND((16.22*1.95)*0.95,2)</f>
        <v>30.05</v>
      </c>
      <c r="K143" s="235">
        <f t="shared" si="142"/>
        <v>1492.88</v>
      </c>
      <c r="L143" s="234">
        <f t="shared" si="143"/>
        <v>328.43360000000001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4759.7678750000005</v>
      </c>
      <c r="P143" s="236">
        <f t="shared" si="79"/>
        <v>229.88</v>
      </c>
      <c r="Q143" s="234">
        <f t="shared" si="146"/>
        <v>4989.6478750000006</v>
      </c>
      <c r="R143" s="234">
        <f t="shared" si="147"/>
        <v>4989.6499999999996</v>
      </c>
      <c r="S143" s="234">
        <f t="shared" si="148"/>
        <v>997.93</v>
      </c>
      <c r="T143" s="237">
        <f t="shared" si="149"/>
        <v>5987.58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39.74</v>
      </c>
      <c r="I144" s="234">
        <f t="shared" si="141"/>
        <v>9.94</v>
      </c>
      <c r="J144" s="44">
        <f>ROUND(21.57*0.95,2)</f>
        <v>20.49</v>
      </c>
      <c r="K144" s="235">
        <f t="shared" si="142"/>
        <v>1017.94</v>
      </c>
      <c r="L144" s="234">
        <f t="shared" si="143"/>
        <v>223.94680000000002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3245.5116949999997</v>
      </c>
      <c r="P144" s="236">
        <f t="shared" si="79"/>
        <v>156.75</v>
      </c>
      <c r="Q144" s="234">
        <f t="shared" si="146"/>
        <v>3402.2616949999997</v>
      </c>
      <c r="R144" s="234">
        <f t="shared" si="147"/>
        <v>3402.2583333333332</v>
      </c>
      <c r="S144" s="234">
        <f t="shared" si="148"/>
        <v>680.45166666666671</v>
      </c>
      <c r="T144" s="237">
        <f t="shared" si="149"/>
        <v>4082.71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39.74</v>
      </c>
      <c r="I145" s="234">
        <f t="shared" si="141"/>
        <v>9.94</v>
      </c>
      <c r="J145" s="44">
        <f>ROUND((21.57*1.95)*0.95,2)</f>
        <v>39.96</v>
      </c>
      <c r="K145" s="235">
        <f t="shared" si="142"/>
        <v>1985.21</v>
      </c>
      <c r="L145" s="234">
        <f t="shared" si="143"/>
        <v>436.74619999999999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6329.4647800000002</v>
      </c>
      <c r="P145" s="236">
        <f t="shared" si="79"/>
        <v>305.69</v>
      </c>
      <c r="Q145" s="234">
        <f t="shared" si="146"/>
        <v>6635.1547799999998</v>
      </c>
      <c r="R145" s="234">
        <f t="shared" si="147"/>
        <v>6635.1583333333328</v>
      </c>
      <c r="S145" s="234">
        <f t="shared" si="148"/>
        <v>1327.0316666666665</v>
      </c>
      <c r="T145" s="237">
        <f t="shared" si="149"/>
        <v>7962.19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39.74</v>
      </c>
      <c r="I147" s="234">
        <f t="shared" ref="I147:I154" si="151">ROUND(H147*$I$10,2)</f>
        <v>9.94</v>
      </c>
      <c r="J147" s="44">
        <f>ROUND(11.2*0.95,2)</f>
        <v>10.64</v>
      </c>
      <c r="K147" s="235">
        <f t="shared" ref="K147:K154" si="152">ROUND((H147+I147)*J147,2)</f>
        <v>528.6</v>
      </c>
      <c r="L147" s="234">
        <f t="shared" ref="L147:L154" si="153">(K147*$L$10)</f>
        <v>116.292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1685.3297200000002</v>
      </c>
      <c r="P147" s="236">
        <f t="shared" si="79"/>
        <v>81.400000000000006</v>
      </c>
      <c r="Q147" s="234">
        <f t="shared" ref="Q147:Q154" si="156">SUM(O147+P147)</f>
        <v>1766.7297200000003</v>
      </c>
      <c r="R147" s="234">
        <f t="shared" ref="R147:R154" si="157">+T147-S147</f>
        <v>1766.7333333333333</v>
      </c>
      <c r="S147" s="234">
        <f t="shared" ref="S147:S154" si="158">+T147/6</f>
        <v>353.34666666666664</v>
      </c>
      <c r="T147" s="237">
        <f t="shared" ref="T147:T154" si="159">ROUND(Q147*$T$10,2)</f>
        <v>2120.08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39.74</v>
      </c>
      <c r="I148" s="234">
        <f t="shared" si="151"/>
        <v>9.94</v>
      </c>
      <c r="J148" s="44">
        <f>ROUND((11.2*1.95)*0.95,2)</f>
        <v>20.75</v>
      </c>
      <c r="K148" s="235">
        <f t="shared" si="152"/>
        <v>1030.8599999999999</v>
      </c>
      <c r="L148" s="234">
        <f t="shared" si="153"/>
        <v>226.78919999999997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3286.6983249999998</v>
      </c>
      <c r="P148" s="236">
        <f t="shared" si="79"/>
        <v>158.74</v>
      </c>
      <c r="Q148" s="234">
        <f t="shared" si="156"/>
        <v>3445.4383250000001</v>
      </c>
      <c r="R148" s="234">
        <f t="shared" si="157"/>
        <v>3445.4416666666666</v>
      </c>
      <c r="S148" s="234">
        <f t="shared" si="158"/>
        <v>689.08833333333325</v>
      </c>
      <c r="T148" s="237">
        <f t="shared" si="159"/>
        <v>4134.53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39.74</v>
      </c>
      <c r="I149" s="234">
        <f t="shared" si="151"/>
        <v>9.94</v>
      </c>
      <c r="J149" s="44">
        <f>ROUND(16.82*0.95,2)</f>
        <v>15.98</v>
      </c>
      <c r="K149" s="235">
        <f t="shared" si="152"/>
        <v>793.89</v>
      </c>
      <c r="L149" s="234">
        <f t="shared" si="153"/>
        <v>174.6558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2531.1580900000004</v>
      </c>
      <c r="P149" s="236">
        <f t="shared" si="79"/>
        <v>122.25</v>
      </c>
      <c r="Q149" s="234">
        <f t="shared" si="156"/>
        <v>2653.4080900000004</v>
      </c>
      <c r="R149" s="234">
        <f t="shared" si="157"/>
        <v>2653.4083333333333</v>
      </c>
      <c r="S149" s="234">
        <f t="shared" si="158"/>
        <v>530.68166666666673</v>
      </c>
      <c r="T149" s="237">
        <f t="shared" si="159"/>
        <v>3184.09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39.74</v>
      </c>
      <c r="I150" s="234">
        <f t="shared" si="151"/>
        <v>9.94</v>
      </c>
      <c r="J150" s="44">
        <f>ROUND((16.82*1.95)*0.95,2)</f>
        <v>31.16</v>
      </c>
      <c r="K150" s="235">
        <f t="shared" si="152"/>
        <v>1548.03</v>
      </c>
      <c r="L150" s="234">
        <f t="shared" si="153"/>
        <v>340.56659999999999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4935.5927799999999</v>
      </c>
      <c r="P150" s="236">
        <f t="shared" si="79"/>
        <v>238.37</v>
      </c>
      <c r="Q150" s="234">
        <f t="shared" si="156"/>
        <v>5173.9627799999998</v>
      </c>
      <c r="R150" s="234">
        <f t="shared" si="157"/>
        <v>5173.9666666666672</v>
      </c>
      <c r="S150" s="234">
        <f t="shared" si="158"/>
        <v>1034.7933333333333</v>
      </c>
      <c r="T150" s="237">
        <f t="shared" si="159"/>
        <v>6208.76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39.74</v>
      </c>
      <c r="I151" s="234">
        <f t="shared" si="151"/>
        <v>9.94</v>
      </c>
      <c r="J151" s="44">
        <f>ROUND(22.38*0.95,2)</f>
        <v>21.26</v>
      </c>
      <c r="K151" s="235">
        <f t="shared" si="152"/>
        <v>1056.2</v>
      </c>
      <c r="L151" s="234">
        <f t="shared" si="153"/>
        <v>232.364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3367.4837299999999</v>
      </c>
      <c r="P151" s="236">
        <f t="shared" ref="P151:P224" si="160">ROUND(J151*$P$10,2)</f>
        <v>162.63999999999999</v>
      </c>
      <c r="Q151" s="234">
        <f t="shared" si="156"/>
        <v>3530.1237299999998</v>
      </c>
      <c r="R151" s="234">
        <f t="shared" si="157"/>
        <v>3530.1249999999995</v>
      </c>
      <c r="S151" s="234">
        <f t="shared" si="158"/>
        <v>706.02499999999998</v>
      </c>
      <c r="T151" s="237">
        <f t="shared" si="159"/>
        <v>4236.1499999999996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39.74</v>
      </c>
      <c r="I152" s="234">
        <f t="shared" si="151"/>
        <v>9.94</v>
      </c>
      <c r="J152" s="44">
        <f>ROUND((22.38*1.95)*0.95,2)</f>
        <v>41.46</v>
      </c>
      <c r="K152" s="235">
        <f t="shared" si="152"/>
        <v>2059.73</v>
      </c>
      <c r="L152" s="234">
        <f t="shared" si="153"/>
        <v>453.14060000000001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6567.0574300000007</v>
      </c>
      <c r="P152" s="236">
        <f t="shared" si="160"/>
        <v>317.17</v>
      </c>
      <c r="Q152" s="234">
        <f t="shared" si="156"/>
        <v>6884.2274300000008</v>
      </c>
      <c r="R152" s="234">
        <f t="shared" si="157"/>
        <v>6884.2249999999995</v>
      </c>
      <c r="S152" s="234">
        <f t="shared" si="158"/>
        <v>1376.845</v>
      </c>
      <c r="T152" s="237">
        <f t="shared" si="159"/>
        <v>8261.07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41.8</v>
      </c>
      <c r="I153" s="234">
        <f t="shared" si="151"/>
        <v>10.45</v>
      </c>
      <c r="J153" s="44">
        <f>ROUND(6.7*0.95,2)</f>
        <v>6.37</v>
      </c>
      <c r="K153" s="235">
        <f t="shared" si="152"/>
        <v>332.83</v>
      </c>
      <c r="L153" s="234">
        <f t="shared" si="153"/>
        <v>73.2226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1028.9462349999999</v>
      </c>
      <c r="P153" s="236">
        <f t="shared" si="160"/>
        <v>48.73</v>
      </c>
      <c r="Q153" s="234">
        <f t="shared" si="156"/>
        <v>1077.6762349999999</v>
      </c>
      <c r="R153" s="234">
        <f t="shared" si="157"/>
        <v>1077.675</v>
      </c>
      <c r="S153" s="234">
        <f t="shared" si="158"/>
        <v>215.535</v>
      </c>
      <c r="T153" s="237">
        <f t="shared" si="159"/>
        <v>1293.21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41.8</v>
      </c>
      <c r="I154" s="234">
        <f t="shared" si="151"/>
        <v>10.45</v>
      </c>
      <c r="J154" s="44">
        <f>ROUND((6.7*1.8)*0.95,2)</f>
        <v>11.46</v>
      </c>
      <c r="K154" s="235">
        <f t="shared" si="152"/>
        <v>598.79</v>
      </c>
      <c r="L154" s="234">
        <f t="shared" si="153"/>
        <v>131.7338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1851.14563</v>
      </c>
      <c r="P154" s="236">
        <f t="shared" si="160"/>
        <v>87.67</v>
      </c>
      <c r="Q154" s="234">
        <f t="shared" si="156"/>
        <v>1938.8156300000001</v>
      </c>
      <c r="R154" s="234">
        <f t="shared" si="157"/>
        <v>1938.8166666666666</v>
      </c>
      <c r="S154" s="234">
        <f t="shared" si="158"/>
        <v>387.76333333333332</v>
      </c>
      <c r="T154" s="237">
        <f t="shared" si="159"/>
        <v>2326.58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41.8</v>
      </c>
      <c r="I158" s="44">
        <f>ROUND(H158*$I$10,2)</f>
        <v>10.45</v>
      </c>
      <c r="J158" s="44">
        <f>ROUND(0.175*0.95,2)</f>
        <v>0.17</v>
      </c>
      <c r="K158" s="43">
        <f>ROUND((H158+I158)*J158,2)</f>
        <v>8.8800000000000008</v>
      </c>
      <c r="L158" s="44">
        <f t="shared" ref="L158:L162" si="161">(K158*$L$10)</f>
        <v>1.9536000000000002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27.457135000000001</v>
      </c>
      <c r="P158" s="45">
        <f t="shared" si="160"/>
        <v>1.3</v>
      </c>
      <c r="Q158" s="44">
        <f>SUM(O158+P158)</f>
        <v>28.757135000000002</v>
      </c>
      <c r="R158" s="44">
        <f t="shared" ref="R158:R161" si="163">+T158-S158</f>
        <v>28.758333333333333</v>
      </c>
      <c r="S158" s="44">
        <f t="shared" ref="S158:S161" si="164">+T158/6</f>
        <v>5.751666666666666</v>
      </c>
      <c r="T158" s="65">
        <f t="shared" ref="T158:T162" si="165">ROUND(Q158*$T$10,2)</f>
        <v>34.51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41.8</v>
      </c>
      <c r="I159" s="44">
        <f>ROUND(H159*$I$10,2)</f>
        <v>10.45</v>
      </c>
      <c r="J159" s="44">
        <f>ROUND(0.442*0.95,2)</f>
        <v>0.42</v>
      </c>
      <c r="K159" s="43">
        <f>ROUND((H159+I159)*J159,2)</f>
        <v>21.95</v>
      </c>
      <c r="L159" s="44">
        <f t="shared" si="161"/>
        <v>4.8289999999999997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67.848909999999989</v>
      </c>
      <c r="P159" s="45">
        <f t="shared" si="160"/>
        <v>3.21</v>
      </c>
      <c r="Q159" s="44">
        <f>SUM(O159+P159)</f>
        <v>71.058909999999983</v>
      </c>
      <c r="R159" s="44">
        <f t="shared" si="163"/>
        <v>71.058333333333337</v>
      </c>
      <c r="S159" s="44">
        <f t="shared" si="164"/>
        <v>14.211666666666666</v>
      </c>
      <c r="T159" s="65">
        <f t="shared" si="165"/>
        <v>85.27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41.8</v>
      </c>
      <c r="I160" s="44">
        <f>ROUND(H160*$I$10,2)</f>
        <v>10.45</v>
      </c>
      <c r="J160" s="44">
        <f>ROUND(2.142*0.95,2)</f>
        <v>2.0299999999999998</v>
      </c>
      <c r="K160" s="43">
        <f>ROUND((H160+I160)*J160,2)</f>
        <v>106.07</v>
      </c>
      <c r="L160" s="44">
        <f t="shared" si="161"/>
        <v>23.3354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327.90996499999994</v>
      </c>
      <c r="P160" s="45">
        <f t="shared" si="160"/>
        <v>15.53</v>
      </c>
      <c r="Q160" s="44">
        <f>SUM(O160+P160)</f>
        <v>343.43996499999992</v>
      </c>
      <c r="R160" s="44">
        <f t="shared" si="163"/>
        <v>343.44166666666666</v>
      </c>
      <c r="S160" s="44">
        <f t="shared" si="164"/>
        <v>68.688333333333333</v>
      </c>
      <c r="T160" s="65">
        <f t="shared" si="165"/>
        <v>412.13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41.8</v>
      </c>
      <c r="I161" s="44">
        <f>ROUND(H161*$I$10,2)</f>
        <v>10.45</v>
      </c>
      <c r="J161" s="44">
        <f>ROUND(4.175*0.95,2)</f>
        <v>3.97</v>
      </c>
      <c r="K161" s="43">
        <f>ROUND((H161+I161)*J161,2)</f>
        <v>207.43</v>
      </c>
      <c r="L161" s="44">
        <f t="shared" si="161"/>
        <v>45.634599999999999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641.27303500000005</v>
      </c>
      <c r="P161" s="45">
        <f t="shared" si="160"/>
        <v>30.37</v>
      </c>
      <c r="Q161" s="44">
        <f>SUM(O161+P161)</f>
        <v>671.64303500000005</v>
      </c>
      <c r="R161" s="44">
        <f t="shared" si="163"/>
        <v>671.64166666666665</v>
      </c>
      <c r="S161" s="44">
        <f t="shared" si="164"/>
        <v>134.32833333333335</v>
      </c>
      <c r="T161" s="65">
        <f t="shared" si="165"/>
        <v>805.97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41.8</v>
      </c>
      <c r="I162" s="44">
        <f>ROUND(H162*$I$10,2)</f>
        <v>10.45</v>
      </c>
      <c r="J162" s="44">
        <f>ROUND(0.125*0.95,2)</f>
        <v>0.12</v>
      </c>
      <c r="K162" s="43">
        <f>ROUND((H162+I162)*J162,2)</f>
        <v>6.27</v>
      </c>
      <c r="L162" s="44">
        <f t="shared" si="161"/>
        <v>1.3794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19.383659999999999</v>
      </c>
      <c r="P162" s="45">
        <f t="shared" si="160"/>
        <v>0.92</v>
      </c>
      <c r="Q162" s="44">
        <f>SUM(O162+P162)</f>
        <v>20.303660000000001</v>
      </c>
      <c r="R162" s="44">
        <f>+T162-S162</f>
        <v>20.3</v>
      </c>
      <c r="S162" s="44">
        <f>+T162/6</f>
        <v>4.0599999999999996</v>
      </c>
      <c r="T162" s="65">
        <f t="shared" si="165"/>
        <v>24.36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41.8</v>
      </c>
      <c r="I164" s="44">
        <f t="shared" ref="I164:I167" si="167">ROUND(H164*$I$10,2)</f>
        <v>10.45</v>
      </c>
      <c r="J164" s="44">
        <f>ROUND((0.175+0.1)*0.95,2)</f>
        <v>0.26</v>
      </c>
      <c r="K164" s="43">
        <f t="shared" ref="K164:K167" si="168">ROUND((H164+I164)*J164,2)</f>
        <v>13.59</v>
      </c>
      <c r="L164" s="44">
        <f t="shared" ref="L164:L167" si="169">(K164*$L$10)</f>
        <v>2.9897999999999998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42.00403</v>
      </c>
      <c r="P164" s="45">
        <f t="shared" ref="P164:P167" si="172">ROUND(J164*$P$10,2)</f>
        <v>1.99</v>
      </c>
      <c r="Q164" s="44">
        <f t="shared" ref="Q164:Q167" si="173">SUM(O164+P164)</f>
        <v>43.994030000000002</v>
      </c>
      <c r="R164" s="44">
        <f t="shared" ref="R164:R167" si="174">+T164-S164</f>
        <v>43.991666666666667</v>
      </c>
      <c r="S164" s="44">
        <f t="shared" ref="S164:S167" si="175">+T164/6</f>
        <v>8.7983333333333338</v>
      </c>
      <c r="T164" s="65">
        <f t="shared" ref="T164:T167" si="176">ROUND(Q164*$T$10,2)</f>
        <v>52.79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41.8</v>
      </c>
      <c r="I165" s="44">
        <f t="shared" si="167"/>
        <v>10.45</v>
      </c>
      <c r="J165" s="44">
        <f>ROUND((0.442+0.1)*0.95,2)</f>
        <v>0.51</v>
      </c>
      <c r="K165" s="43">
        <f t="shared" si="168"/>
        <v>26.65</v>
      </c>
      <c r="L165" s="44">
        <f t="shared" si="169"/>
        <v>5.8629999999999995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82.383605000000003</v>
      </c>
      <c r="P165" s="45">
        <f t="shared" si="172"/>
        <v>3.9</v>
      </c>
      <c r="Q165" s="44">
        <f t="shared" si="173"/>
        <v>86.283605000000009</v>
      </c>
      <c r="R165" s="44">
        <f t="shared" si="174"/>
        <v>86.283333333333331</v>
      </c>
      <c r="S165" s="44">
        <f t="shared" si="175"/>
        <v>17.256666666666668</v>
      </c>
      <c r="T165" s="65">
        <f t="shared" si="176"/>
        <v>103.54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41.8</v>
      </c>
      <c r="I166" s="44">
        <f t="shared" si="167"/>
        <v>10.45</v>
      </c>
      <c r="J166" s="44">
        <f>ROUND((2.142+0.1)*0.95,2)</f>
        <v>2.13</v>
      </c>
      <c r="K166" s="43">
        <f t="shared" si="168"/>
        <v>111.29</v>
      </c>
      <c r="L166" s="44">
        <f t="shared" si="169"/>
        <v>24.483800000000002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344.056915</v>
      </c>
      <c r="P166" s="45">
        <f t="shared" si="172"/>
        <v>16.29</v>
      </c>
      <c r="Q166" s="44">
        <f t="shared" si="173"/>
        <v>360.34691500000002</v>
      </c>
      <c r="R166" s="44">
        <f t="shared" si="174"/>
        <v>360.35</v>
      </c>
      <c r="S166" s="44">
        <f t="shared" si="175"/>
        <v>72.070000000000007</v>
      </c>
      <c r="T166" s="65">
        <f t="shared" si="176"/>
        <v>432.42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41.8</v>
      </c>
      <c r="I167" s="44">
        <f t="shared" si="167"/>
        <v>10.45</v>
      </c>
      <c r="J167" s="44">
        <f>ROUND((4.175+0.1)*0.95,2)</f>
        <v>4.0599999999999996</v>
      </c>
      <c r="K167" s="43">
        <f t="shared" si="168"/>
        <v>212.14</v>
      </c>
      <c r="L167" s="44">
        <f t="shared" si="169"/>
        <v>46.6708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655.81992999999989</v>
      </c>
      <c r="P167" s="45">
        <f t="shared" si="172"/>
        <v>31.06</v>
      </c>
      <c r="Q167" s="44">
        <f t="shared" si="173"/>
        <v>686.87992999999983</v>
      </c>
      <c r="R167" s="44">
        <f t="shared" si="174"/>
        <v>686.88333333333333</v>
      </c>
      <c r="S167" s="44">
        <f t="shared" si="175"/>
        <v>137.37666666666667</v>
      </c>
      <c r="T167" s="65">
        <f t="shared" si="176"/>
        <v>824.26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41.8</v>
      </c>
      <c r="I169" s="44">
        <f>ROUND(H169*$I$10,2)</f>
        <v>10.45</v>
      </c>
      <c r="J169" s="44">
        <f>ROUND(0.208*0.95,2)</f>
        <v>0.2</v>
      </c>
      <c r="K169" s="43">
        <f>ROUND((H169+I169)*J169,2)</f>
        <v>10.45</v>
      </c>
      <c r="L169" s="44">
        <f t="shared" ref="L169:L172" si="178">(K169*$L$10)</f>
        <v>2.2989999999999999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32.306100000000001</v>
      </c>
      <c r="P169" s="45">
        <f t="shared" si="160"/>
        <v>1.53</v>
      </c>
      <c r="Q169" s="44">
        <f>SUM(O169+P169)</f>
        <v>33.836100000000002</v>
      </c>
      <c r="R169" s="44">
        <f>+T169-S169</f>
        <v>33.833333333333336</v>
      </c>
      <c r="S169" s="44">
        <f>+T169/6</f>
        <v>6.7666666666666666</v>
      </c>
      <c r="T169" s="65">
        <f t="shared" ref="T169:T172" si="180">ROUND(Q169*$T$10,2)</f>
        <v>40.6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41.8</v>
      </c>
      <c r="I170" s="44">
        <f>ROUND(H170*$I$10,2)</f>
        <v>10.45</v>
      </c>
      <c r="J170" s="44">
        <f>ROUND(0.475*0.95,2)</f>
        <v>0.45</v>
      </c>
      <c r="K170" s="43">
        <f>ROUND((H170+I170)*J170,2)</f>
        <v>23.51</v>
      </c>
      <c r="L170" s="44">
        <f t="shared" si="178"/>
        <v>5.1722000000000001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72.685675000000003</v>
      </c>
      <c r="P170" s="45">
        <f t="shared" si="160"/>
        <v>3.44</v>
      </c>
      <c r="Q170" s="44">
        <f>SUM(O170+P170)</f>
        <v>76.125675000000001</v>
      </c>
      <c r="R170" s="44">
        <f>+T170-S170</f>
        <v>76.125</v>
      </c>
      <c r="S170" s="44">
        <f>+T170/6</f>
        <v>15.225</v>
      </c>
      <c r="T170" s="65">
        <f t="shared" si="180"/>
        <v>91.35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41.8</v>
      </c>
      <c r="I171" s="44">
        <f>ROUND(H171*$I$10,2)</f>
        <v>10.45</v>
      </c>
      <c r="J171" s="44">
        <f>ROUND(2.175*0.95,2)</f>
        <v>2.0699999999999998</v>
      </c>
      <c r="K171" s="43">
        <f>ROUND((H171+I171)*J171,2)</f>
        <v>108.16</v>
      </c>
      <c r="L171" s="44">
        <f t="shared" si="178"/>
        <v>23.795199999999998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334.37118499999997</v>
      </c>
      <c r="P171" s="45">
        <f t="shared" si="160"/>
        <v>15.84</v>
      </c>
      <c r="Q171" s="44">
        <f>SUM(O171+P171)</f>
        <v>350.21118499999994</v>
      </c>
      <c r="R171" s="44">
        <f t="shared" ref="R171:R172" si="181">+T171-S171</f>
        <v>350.20833333333331</v>
      </c>
      <c r="S171" s="44">
        <f t="shared" ref="S171:S172" si="182">+T171/6</f>
        <v>70.041666666666671</v>
      </c>
      <c r="T171" s="65">
        <f t="shared" si="180"/>
        <v>420.25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41.8</v>
      </c>
      <c r="I172" s="44">
        <f>ROUND(H172*$I$10,2)</f>
        <v>10.45</v>
      </c>
      <c r="J172" s="44">
        <f>ROUND(4.208*0.95,2)</f>
        <v>4</v>
      </c>
      <c r="K172" s="43">
        <f>ROUND((H172+I172)*J172,2)</f>
        <v>209</v>
      </c>
      <c r="L172" s="44">
        <f t="shared" si="178"/>
        <v>45.98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646.12199999999996</v>
      </c>
      <c r="P172" s="45">
        <f t="shared" si="160"/>
        <v>30.6</v>
      </c>
      <c r="Q172" s="44">
        <f>SUM(O172+P172)</f>
        <v>676.72199999999998</v>
      </c>
      <c r="R172" s="44">
        <f t="shared" si="181"/>
        <v>676.72500000000002</v>
      </c>
      <c r="S172" s="44">
        <f t="shared" si="182"/>
        <v>135.345</v>
      </c>
      <c r="T172" s="65">
        <f t="shared" si="180"/>
        <v>812.07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41.8</v>
      </c>
      <c r="I174" s="44">
        <f t="shared" ref="I174:I177" si="184">ROUND(H174*$I$10,2)</f>
        <v>10.45</v>
      </c>
      <c r="J174" s="44">
        <f>ROUND((0.208+0.1)*0.95,2)</f>
        <v>0.28999999999999998</v>
      </c>
      <c r="K174" s="43">
        <f t="shared" ref="K174:K176" si="185">ROUND((H174+I174)*J174,2)</f>
        <v>15.15</v>
      </c>
      <c r="L174" s="44">
        <f t="shared" ref="L174:L177" si="186">(K174*$L$10)</f>
        <v>3.3330000000000002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46.840795</v>
      </c>
      <c r="P174" s="45">
        <f t="shared" ref="P174:P177" si="189">ROUND(J174*$P$10,2)</f>
        <v>2.2200000000000002</v>
      </c>
      <c r="Q174" s="44">
        <f t="shared" ref="Q174:Q177" si="190">SUM(O174+P174)</f>
        <v>49.060794999999999</v>
      </c>
      <c r="R174" s="44">
        <f t="shared" ref="R174:R177" si="191">+T174-S174</f>
        <v>49.05833333333333</v>
      </c>
      <c r="S174" s="44">
        <f t="shared" ref="S174:S177" si="192">+T174/6</f>
        <v>9.8116666666666656</v>
      </c>
      <c r="T174" s="65">
        <f t="shared" ref="T174:T177" si="193">ROUND(Q174*$T$10,2)</f>
        <v>58.87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41.8</v>
      </c>
      <c r="I175" s="44">
        <f t="shared" si="184"/>
        <v>10.45</v>
      </c>
      <c r="J175" s="44">
        <f>ROUND((0.475+0.1)*0.95,2)</f>
        <v>0.55000000000000004</v>
      </c>
      <c r="K175" s="43">
        <f t="shared" si="185"/>
        <v>28.74</v>
      </c>
      <c r="L175" s="44">
        <f t="shared" si="186"/>
        <v>6.3228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88.844825</v>
      </c>
      <c r="P175" s="45">
        <f t="shared" si="189"/>
        <v>4.21</v>
      </c>
      <c r="Q175" s="44">
        <f t="shared" si="190"/>
        <v>93.054824999999994</v>
      </c>
      <c r="R175" s="44">
        <f t="shared" si="191"/>
        <v>93.058333333333337</v>
      </c>
      <c r="S175" s="44">
        <f t="shared" si="192"/>
        <v>18.611666666666668</v>
      </c>
      <c r="T175" s="65">
        <f t="shared" si="193"/>
        <v>111.67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41.8</v>
      </c>
      <c r="I176" s="44">
        <f t="shared" si="184"/>
        <v>10.45</v>
      </c>
      <c r="J176" s="44">
        <f>ROUND((2.175+0.1)*0.95,2)</f>
        <v>2.16</v>
      </c>
      <c r="K176" s="43">
        <f t="shared" si="185"/>
        <v>112.86</v>
      </c>
      <c r="L176" s="44">
        <f t="shared" si="186"/>
        <v>24.8292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348.90587999999997</v>
      </c>
      <c r="P176" s="45">
        <f t="shared" si="189"/>
        <v>16.52</v>
      </c>
      <c r="Q176" s="44">
        <f t="shared" si="190"/>
        <v>365.42587999999995</v>
      </c>
      <c r="R176" s="44">
        <f t="shared" si="191"/>
        <v>365.42500000000001</v>
      </c>
      <c r="S176" s="44">
        <f t="shared" si="192"/>
        <v>73.084999999999994</v>
      </c>
      <c r="T176" s="65">
        <f t="shared" si="193"/>
        <v>438.51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41.8</v>
      </c>
      <c r="I177" s="44">
        <f t="shared" si="184"/>
        <v>10.45</v>
      </c>
      <c r="J177" s="44">
        <f>ROUND((4.208+0.1)*0.95,2)</f>
        <v>4.09</v>
      </c>
      <c r="K177" s="43">
        <f>ROUND((H177+I177)*J177,2)</f>
        <v>213.7</v>
      </c>
      <c r="L177" s="44">
        <f t="shared" si="186"/>
        <v>47.013999999999996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660.65669500000013</v>
      </c>
      <c r="P177" s="45">
        <f t="shared" si="189"/>
        <v>31.29</v>
      </c>
      <c r="Q177" s="44">
        <f t="shared" si="190"/>
        <v>691.94669500000009</v>
      </c>
      <c r="R177" s="44">
        <f t="shared" si="191"/>
        <v>691.95</v>
      </c>
      <c r="S177" s="44">
        <f t="shared" si="192"/>
        <v>138.39000000000001</v>
      </c>
      <c r="T177" s="65">
        <f t="shared" si="193"/>
        <v>830.34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41.8</v>
      </c>
      <c r="I179" s="44">
        <f>ROUND(H179*$I$10,2)</f>
        <v>10.45</v>
      </c>
      <c r="J179" s="44">
        <f>ROUND(0.508*0.95,2)</f>
        <v>0.48</v>
      </c>
      <c r="K179" s="43">
        <f>ROUND((H179+I179)*J179,2)</f>
        <v>25.08</v>
      </c>
      <c r="L179" s="44">
        <f t="shared" ref="L179:L181" si="195">(K179*$L$10)</f>
        <v>5.5175999999999998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77.534639999999996</v>
      </c>
      <c r="P179" s="45">
        <f t="shared" si="160"/>
        <v>3.67</v>
      </c>
      <c r="Q179" s="44">
        <f>SUM(O179+P179)</f>
        <v>81.204639999999998</v>
      </c>
      <c r="R179" s="44">
        <f t="shared" ref="R179:R181" si="197">+T179-S179</f>
        <v>81.208333333333343</v>
      </c>
      <c r="S179" s="44">
        <f t="shared" ref="S179:S181" si="198">+T179/6</f>
        <v>16.241666666666667</v>
      </c>
      <c r="T179" s="65">
        <f t="shared" ref="T179:T181" si="199">ROUND(Q179*$T$10,2)</f>
        <v>97.45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41.8</v>
      </c>
      <c r="I180" s="44">
        <f>ROUND(H180*$I$10,2)</f>
        <v>10.45</v>
      </c>
      <c r="J180" s="44">
        <f>ROUND(2.208*0.95,2)</f>
        <v>2.1</v>
      </c>
      <c r="K180" s="43">
        <f>ROUND((H180+I180)*J180,2)</f>
        <v>109.73</v>
      </c>
      <c r="L180" s="44">
        <f t="shared" si="195"/>
        <v>24.140600000000003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339.22014999999999</v>
      </c>
      <c r="P180" s="45">
        <f t="shared" si="160"/>
        <v>16.07</v>
      </c>
      <c r="Q180" s="44">
        <f>SUM(O180+P180)</f>
        <v>355.29014999999998</v>
      </c>
      <c r="R180" s="44">
        <f t="shared" si="197"/>
        <v>355.29166666666669</v>
      </c>
      <c r="S180" s="44">
        <f t="shared" si="198"/>
        <v>71.058333333333337</v>
      </c>
      <c r="T180" s="65">
        <f t="shared" si="199"/>
        <v>426.35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41.8</v>
      </c>
      <c r="I181" s="44">
        <f>ROUND(H181*$I$10,2)</f>
        <v>10.45</v>
      </c>
      <c r="J181" s="44">
        <f>ROUND(4.242*0.95,2)</f>
        <v>4.03</v>
      </c>
      <c r="K181" s="43">
        <f>ROUND((H181+I181)*J181,2)</f>
        <v>210.57</v>
      </c>
      <c r="L181" s="44">
        <f t="shared" si="195"/>
        <v>46.325400000000002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650.97096499999998</v>
      </c>
      <c r="P181" s="45">
        <f t="shared" si="160"/>
        <v>30.83</v>
      </c>
      <c r="Q181" s="44">
        <f>SUM(O181+P181)</f>
        <v>681.80096500000002</v>
      </c>
      <c r="R181" s="44">
        <f t="shared" si="197"/>
        <v>681.8</v>
      </c>
      <c r="S181" s="44">
        <f t="shared" si="198"/>
        <v>136.35999999999999</v>
      </c>
      <c r="T181" s="65">
        <f t="shared" si="199"/>
        <v>818.16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43.86</v>
      </c>
      <c r="I183" s="44">
        <f t="shared" ref="I183:I188" si="201">ROUND(H183*$I$10,2)</f>
        <v>10.97</v>
      </c>
      <c r="J183" s="44">
        <f>ROUND(2.067*0.95,2)</f>
        <v>1.96</v>
      </c>
      <c r="K183" s="43">
        <f t="shared" ref="K183:K188" si="202">ROUND((H183+I183)*J183,2)</f>
        <v>107.47</v>
      </c>
      <c r="L183" s="44">
        <f t="shared" ref="L183:L188" si="203">(K183*$L$10)</f>
        <v>23.6434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322.77297999999996</v>
      </c>
      <c r="P183" s="45">
        <f t="shared" si="160"/>
        <v>14.99</v>
      </c>
      <c r="Q183" s="44">
        <f t="shared" ref="Q183:Q188" si="206">SUM(O183+P183)</f>
        <v>337.76297999999997</v>
      </c>
      <c r="R183" s="44">
        <f t="shared" ref="R183:R188" si="207">+T183-S183</f>
        <v>337.76666666666665</v>
      </c>
      <c r="S183" s="44">
        <f t="shared" ref="S183:S188" si="208">+T183/6</f>
        <v>67.553333333333327</v>
      </c>
      <c r="T183" s="65">
        <f t="shared" ref="T183:T188" si="209">ROUND(Q183*$T$10,2)</f>
        <v>405.32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43.86</v>
      </c>
      <c r="I184" s="44">
        <f t="shared" si="201"/>
        <v>10.97</v>
      </c>
      <c r="J184" s="44">
        <f>ROUND(3.233*0.95,2)</f>
        <v>3.07</v>
      </c>
      <c r="K184" s="43">
        <f t="shared" si="202"/>
        <v>168.33</v>
      </c>
      <c r="L184" s="44">
        <f t="shared" si="203"/>
        <v>37.032600000000002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505.56408500000003</v>
      </c>
      <c r="P184" s="45">
        <f t="shared" si="160"/>
        <v>23.49</v>
      </c>
      <c r="Q184" s="44">
        <f t="shared" si="206"/>
        <v>529.05408499999999</v>
      </c>
      <c r="R184" s="44">
        <f t="shared" si="207"/>
        <v>529.04999999999995</v>
      </c>
      <c r="S184" s="44">
        <f t="shared" si="208"/>
        <v>105.81</v>
      </c>
      <c r="T184" s="65">
        <f t="shared" si="209"/>
        <v>634.86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43.86</v>
      </c>
      <c r="I185" s="44">
        <f t="shared" si="201"/>
        <v>10.97</v>
      </c>
      <c r="J185" s="44">
        <f>ROUND(5.233*0.95,2)</f>
        <v>4.97</v>
      </c>
      <c r="K185" s="43">
        <f t="shared" si="202"/>
        <v>272.51</v>
      </c>
      <c r="L185" s="44">
        <f t="shared" si="203"/>
        <v>59.952199999999998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818.4561349999999</v>
      </c>
      <c r="P185" s="45">
        <f t="shared" si="160"/>
        <v>38.020000000000003</v>
      </c>
      <c r="Q185" s="44">
        <f t="shared" si="206"/>
        <v>856.47613499999989</v>
      </c>
      <c r="R185" s="44">
        <f t="shared" si="207"/>
        <v>856.47500000000002</v>
      </c>
      <c r="S185" s="44">
        <f t="shared" si="208"/>
        <v>171.29499999999999</v>
      </c>
      <c r="T185" s="65">
        <f t="shared" si="209"/>
        <v>1027.77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43.86</v>
      </c>
      <c r="I186" s="44">
        <f t="shared" si="201"/>
        <v>10.97</v>
      </c>
      <c r="J186" s="44">
        <f>ROUND(9.233*0.95,2)</f>
        <v>8.77</v>
      </c>
      <c r="K186" s="43">
        <f t="shared" si="202"/>
        <v>480.86</v>
      </c>
      <c r="L186" s="44">
        <f t="shared" si="203"/>
        <v>105.78920000000001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1444.2280349999999</v>
      </c>
      <c r="P186" s="45">
        <f t="shared" si="160"/>
        <v>67.09</v>
      </c>
      <c r="Q186" s="44">
        <f t="shared" si="206"/>
        <v>1511.3180349999998</v>
      </c>
      <c r="R186" s="44">
        <f t="shared" si="207"/>
        <v>1511.3166666666666</v>
      </c>
      <c r="S186" s="44">
        <f t="shared" si="208"/>
        <v>302.26333333333332</v>
      </c>
      <c r="T186" s="65">
        <f t="shared" si="209"/>
        <v>1813.58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43.86</v>
      </c>
      <c r="I187" s="44">
        <f t="shared" si="201"/>
        <v>10.97</v>
      </c>
      <c r="J187" s="44">
        <f>ROUND(17.233*0.95,2)</f>
        <v>16.37</v>
      </c>
      <c r="K187" s="43">
        <f t="shared" si="202"/>
        <v>897.57</v>
      </c>
      <c r="L187" s="44">
        <f t="shared" si="203"/>
        <v>197.46540000000002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2695.7840349999997</v>
      </c>
      <c r="P187" s="45">
        <f t="shared" si="160"/>
        <v>125.23</v>
      </c>
      <c r="Q187" s="44">
        <f t="shared" si="206"/>
        <v>2821.0140349999997</v>
      </c>
      <c r="R187" s="44">
        <f t="shared" si="207"/>
        <v>2821.0166666666664</v>
      </c>
      <c r="S187" s="44">
        <f t="shared" si="208"/>
        <v>564.20333333333326</v>
      </c>
      <c r="T187" s="65">
        <f t="shared" si="209"/>
        <v>3385.22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43.86</v>
      </c>
      <c r="I188" s="44">
        <f t="shared" si="201"/>
        <v>10.97</v>
      </c>
      <c r="J188" s="44">
        <f>ROUND(49.233*0.95,2)</f>
        <v>46.77</v>
      </c>
      <c r="K188" s="43">
        <f t="shared" si="202"/>
        <v>2564.4</v>
      </c>
      <c r="L188" s="44">
        <f t="shared" si="203"/>
        <v>564.16800000000001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7701.9958350000006</v>
      </c>
      <c r="P188" s="45">
        <f t="shared" si="160"/>
        <v>357.79</v>
      </c>
      <c r="Q188" s="44">
        <f t="shared" si="206"/>
        <v>8059.7858350000006</v>
      </c>
      <c r="R188" s="44">
        <f t="shared" si="207"/>
        <v>8059.7833333333328</v>
      </c>
      <c r="S188" s="44">
        <f t="shared" si="208"/>
        <v>1611.9566666666667</v>
      </c>
      <c r="T188" s="65">
        <f t="shared" si="209"/>
        <v>9671.74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43.86</v>
      </c>
      <c r="I190" s="44">
        <f t="shared" ref="I190:I199" si="211">ROUND(H190*$I$10,2)</f>
        <v>10.97</v>
      </c>
      <c r="J190" s="44">
        <f>ROUND(0.283*0.95,2)</f>
        <v>0.27</v>
      </c>
      <c r="K190" s="43">
        <f t="shared" ref="K190:K199" si="212">ROUND((H190+I190)*J190,2)</f>
        <v>14.8</v>
      </c>
      <c r="L190" s="44">
        <f t="shared" ref="L190:L199" si="213">(K190*$L$10)</f>
        <v>3.2560000000000002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44.458085000000004</v>
      </c>
      <c r="P190" s="45">
        <f t="shared" si="160"/>
        <v>2.0699999999999998</v>
      </c>
      <c r="Q190" s="44">
        <f t="shared" ref="Q190:Q199" si="216">SUM(O190+P190)</f>
        <v>46.528085000000004</v>
      </c>
      <c r="R190" s="44">
        <f t="shared" ref="R190:R199" si="217">+T190-S190</f>
        <v>46.524999999999999</v>
      </c>
      <c r="S190" s="44">
        <f t="shared" ref="S190:S199" si="218">+T190/6</f>
        <v>9.3049999999999997</v>
      </c>
      <c r="T190" s="65">
        <f t="shared" ref="T190:T199" si="219">ROUND(Q190*$T$10,2)</f>
        <v>55.83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43.86</v>
      </c>
      <c r="I191" s="44">
        <f t="shared" si="211"/>
        <v>10.97</v>
      </c>
      <c r="J191" s="44">
        <f>ROUND(0.455*0.95,2)</f>
        <v>0.43</v>
      </c>
      <c r="K191" s="43">
        <f t="shared" si="212"/>
        <v>23.58</v>
      </c>
      <c r="L191" s="44">
        <f t="shared" si="213"/>
        <v>5.1875999999999998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70.815365</v>
      </c>
      <c r="P191" s="45">
        <f t="shared" si="160"/>
        <v>3.29</v>
      </c>
      <c r="Q191" s="44">
        <f t="shared" si="216"/>
        <v>74.105365000000006</v>
      </c>
      <c r="R191" s="44">
        <f t="shared" si="217"/>
        <v>74.108333333333334</v>
      </c>
      <c r="S191" s="44">
        <f t="shared" si="218"/>
        <v>14.821666666666667</v>
      </c>
      <c r="T191" s="65">
        <f t="shared" si="219"/>
        <v>88.93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43.86</v>
      </c>
      <c r="I192" s="44">
        <f t="shared" si="211"/>
        <v>10.97</v>
      </c>
      <c r="J192" s="44">
        <f>ROUND(0.767*0.95,2)</f>
        <v>0.73</v>
      </c>
      <c r="K192" s="43">
        <f t="shared" si="212"/>
        <v>40.03</v>
      </c>
      <c r="L192" s="44">
        <f t="shared" si="213"/>
        <v>8.8065999999999995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120.22001499999999</v>
      </c>
      <c r="P192" s="45">
        <f t="shared" si="160"/>
        <v>5.58</v>
      </c>
      <c r="Q192" s="44">
        <f t="shared" si="216"/>
        <v>125.80001499999999</v>
      </c>
      <c r="R192" s="44">
        <f t="shared" si="217"/>
        <v>125.80000000000001</v>
      </c>
      <c r="S192" s="44">
        <f t="shared" si="218"/>
        <v>25.16</v>
      </c>
      <c r="T192" s="65">
        <f t="shared" si="219"/>
        <v>150.96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43.86</v>
      </c>
      <c r="I193" s="44">
        <f t="shared" si="211"/>
        <v>10.97</v>
      </c>
      <c r="J193" s="44">
        <f>ROUND(1.583*0.95,2)</f>
        <v>1.5</v>
      </c>
      <c r="K193" s="43">
        <f t="shared" si="212"/>
        <v>82.25</v>
      </c>
      <c r="L193" s="44">
        <f t="shared" si="213"/>
        <v>18.094999999999999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247.02325000000002</v>
      </c>
      <c r="P193" s="45">
        <f t="shared" si="160"/>
        <v>11.48</v>
      </c>
      <c r="Q193" s="44">
        <f t="shared" si="216"/>
        <v>258.50325000000004</v>
      </c>
      <c r="R193" s="44">
        <f t="shared" si="217"/>
        <v>258.5</v>
      </c>
      <c r="S193" s="44">
        <f t="shared" si="218"/>
        <v>51.699999999999996</v>
      </c>
      <c r="T193" s="65">
        <f t="shared" si="219"/>
        <v>310.2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43.86</v>
      </c>
      <c r="I194" s="44">
        <f t="shared" si="211"/>
        <v>10.97</v>
      </c>
      <c r="J194" s="44">
        <f>ROUND(3.183*0.95,2)</f>
        <v>3.02</v>
      </c>
      <c r="K194" s="43">
        <f t="shared" si="212"/>
        <v>165.59</v>
      </c>
      <c r="L194" s="44">
        <f t="shared" si="213"/>
        <v>36.4298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497.33200999999997</v>
      </c>
      <c r="P194" s="45">
        <f t="shared" si="160"/>
        <v>23.1</v>
      </c>
      <c r="Q194" s="44">
        <f t="shared" si="216"/>
        <v>520.43200999999999</v>
      </c>
      <c r="R194" s="44">
        <f t="shared" si="217"/>
        <v>520.43333333333328</v>
      </c>
      <c r="S194" s="44">
        <f t="shared" si="218"/>
        <v>104.08666666666666</v>
      </c>
      <c r="T194" s="65">
        <f t="shared" si="219"/>
        <v>624.52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43.86</v>
      </c>
      <c r="I195" s="44">
        <f t="shared" si="211"/>
        <v>10.97</v>
      </c>
      <c r="J195" s="44">
        <f>ROUND((3.183+1)*0.95,2)</f>
        <v>3.97</v>
      </c>
      <c r="K195" s="43">
        <f t="shared" si="212"/>
        <v>217.68</v>
      </c>
      <c r="L195" s="44">
        <f t="shared" si="213"/>
        <v>47.889600000000002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653.77803500000005</v>
      </c>
      <c r="P195" s="45">
        <f t="shared" si="160"/>
        <v>30.37</v>
      </c>
      <c r="Q195" s="44">
        <f t="shared" si="216"/>
        <v>684.14803500000005</v>
      </c>
      <c r="R195" s="44">
        <f t="shared" si="217"/>
        <v>684.15</v>
      </c>
      <c r="S195" s="44">
        <f t="shared" si="218"/>
        <v>136.83000000000001</v>
      </c>
      <c r="T195" s="65">
        <f t="shared" si="219"/>
        <v>820.98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43.86</v>
      </c>
      <c r="I196" s="44">
        <f t="shared" si="211"/>
        <v>10.97</v>
      </c>
      <c r="J196" s="44">
        <f>ROUND((4.183+1)*0.95,2)</f>
        <v>4.92</v>
      </c>
      <c r="K196" s="43">
        <f t="shared" si="212"/>
        <v>269.76</v>
      </c>
      <c r="L196" s="44">
        <f t="shared" si="213"/>
        <v>59.347200000000001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810.21185999999989</v>
      </c>
      <c r="P196" s="45">
        <f t="shared" si="160"/>
        <v>37.64</v>
      </c>
      <c r="Q196" s="44">
        <f t="shared" si="216"/>
        <v>847.85185999999987</v>
      </c>
      <c r="R196" s="44">
        <f t="shared" si="217"/>
        <v>847.84999999999991</v>
      </c>
      <c r="S196" s="44">
        <f t="shared" si="218"/>
        <v>169.57</v>
      </c>
      <c r="T196" s="65">
        <f t="shared" si="219"/>
        <v>1017.42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43.86</v>
      </c>
      <c r="I197" s="44">
        <f t="shared" si="211"/>
        <v>10.97</v>
      </c>
      <c r="J197" s="44">
        <f>ROUND((5.183+1)*0.95,2)</f>
        <v>5.87</v>
      </c>
      <c r="K197" s="43">
        <f t="shared" si="212"/>
        <v>321.85000000000002</v>
      </c>
      <c r="L197" s="44">
        <f t="shared" si="213"/>
        <v>70.807000000000002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966.65788499999996</v>
      </c>
      <c r="P197" s="45">
        <f t="shared" si="160"/>
        <v>44.91</v>
      </c>
      <c r="Q197" s="44">
        <f t="shared" si="216"/>
        <v>1011.5678849999999</v>
      </c>
      <c r="R197" s="44">
        <f t="shared" si="217"/>
        <v>1011.5666666666667</v>
      </c>
      <c r="S197" s="44">
        <f t="shared" si="218"/>
        <v>202.31333333333336</v>
      </c>
      <c r="T197" s="65">
        <f t="shared" si="219"/>
        <v>1213.8800000000001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43.86</v>
      </c>
      <c r="I198" s="44">
        <f t="shared" si="211"/>
        <v>10.97</v>
      </c>
      <c r="J198" s="44">
        <f>ROUND((6.183+1)*0.95,2)</f>
        <v>6.82</v>
      </c>
      <c r="K198" s="43">
        <f t="shared" si="212"/>
        <v>373.94</v>
      </c>
      <c r="L198" s="44">
        <f t="shared" si="213"/>
        <v>82.266800000000003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1123.10391</v>
      </c>
      <c r="P198" s="45">
        <f t="shared" si="160"/>
        <v>52.17</v>
      </c>
      <c r="Q198" s="44">
        <f t="shared" si="216"/>
        <v>1175.2739100000001</v>
      </c>
      <c r="R198" s="44">
        <f t="shared" si="217"/>
        <v>1175.2749999999999</v>
      </c>
      <c r="S198" s="44">
        <f t="shared" si="218"/>
        <v>235.05499999999998</v>
      </c>
      <c r="T198" s="65">
        <f t="shared" si="219"/>
        <v>1410.33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43.86</v>
      </c>
      <c r="I199" s="44">
        <f t="shared" si="211"/>
        <v>10.97</v>
      </c>
      <c r="J199" s="44">
        <f>ROUND((7.183+1)*0.95,2)</f>
        <v>7.77</v>
      </c>
      <c r="K199" s="43">
        <f t="shared" si="212"/>
        <v>426.03</v>
      </c>
      <c r="L199" s="44">
        <f t="shared" si="213"/>
        <v>93.726599999999991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1279.549935</v>
      </c>
      <c r="P199" s="45">
        <f t="shared" si="160"/>
        <v>59.44</v>
      </c>
      <c r="Q199" s="44">
        <f t="shared" si="216"/>
        <v>1338.9899350000001</v>
      </c>
      <c r="R199" s="44">
        <f t="shared" si="217"/>
        <v>1338.9916666666666</v>
      </c>
      <c r="S199" s="44">
        <f t="shared" si="218"/>
        <v>267.79833333333335</v>
      </c>
      <c r="T199" s="65">
        <f t="shared" si="219"/>
        <v>1606.79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43.86</v>
      </c>
      <c r="I201" s="44">
        <f t="shared" ref="I201:I210" si="221">ROUND(H201*$I$10,2)</f>
        <v>10.97</v>
      </c>
      <c r="J201" s="44">
        <f>ROUND(0.167*0.95,2)</f>
        <v>0.16</v>
      </c>
      <c r="K201" s="43">
        <f t="shared" ref="K201:K210" si="222">ROUND((H201+I201)*J201,2)</f>
        <v>8.77</v>
      </c>
      <c r="L201" s="44">
        <f t="shared" ref="L201:L210" si="223">(K201*$L$10)</f>
        <v>1.9294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26.345079999999996</v>
      </c>
      <c r="P201" s="45">
        <f t="shared" si="160"/>
        <v>1.22</v>
      </c>
      <c r="Q201" s="44">
        <f t="shared" ref="Q201:Q210" si="226">SUM(O201+P201)</f>
        <v>27.565079999999995</v>
      </c>
      <c r="R201" s="44">
        <f t="shared" ref="R201:R210" si="227">+T201-S201</f>
        <v>27.566666666666666</v>
      </c>
      <c r="S201" s="44">
        <f t="shared" ref="S201:S210" si="228">+T201/6</f>
        <v>5.5133333333333328</v>
      </c>
      <c r="T201" s="65">
        <f t="shared" ref="T201:T210" si="229">ROUND(Q201*$T$10,2)</f>
        <v>33.08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43.86</v>
      </c>
      <c r="I202" s="44">
        <f t="shared" si="221"/>
        <v>10.97</v>
      </c>
      <c r="J202" s="44">
        <f>ROUND(0.3*0.95,2)</f>
        <v>0.28999999999999998</v>
      </c>
      <c r="K202" s="43">
        <f t="shared" si="222"/>
        <v>15.9</v>
      </c>
      <c r="L202" s="44">
        <f t="shared" si="223"/>
        <v>3.4980000000000002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47.755794999999992</v>
      </c>
      <c r="P202" s="45">
        <f t="shared" si="160"/>
        <v>2.2200000000000002</v>
      </c>
      <c r="Q202" s="44">
        <f t="shared" si="226"/>
        <v>49.975794999999991</v>
      </c>
      <c r="R202" s="44">
        <f t="shared" si="227"/>
        <v>49.975000000000001</v>
      </c>
      <c r="S202" s="44">
        <f t="shared" si="228"/>
        <v>9.9949999999999992</v>
      </c>
      <c r="T202" s="65">
        <f t="shared" si="229"/>
        <v>59.97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43.86</v>
      </c>
      <c r="I203" s="44">
        <f t="shared" si="221"/>
        <v>10.97</v>
      </c>
      <c r="J203" s="44">
        <f>ROUND(0.513*0.95,2)</f>
        <v>0.49</v>
      </c>
      <c r="K203" s="43">
        <f t="shared" si="222"/>
        <v>26.87</v>
      </c>
      <c r="L203" s="44">
        <f t="shared" si="223"/>
        <v>5.9114000000000004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80.696294999999992</v>
      </c>
      <c r="P203" s="45">
        <f t="shared" si="160"/>
        <v>3.75</v>
      </c>
      <c r="Q203" s="44">
        <f t="shared" si="226"/>
        <v>84.446294999999992</v>
      </c>
      <c r="R203" s="44">
        <f t="shared" si="227"/>
        <v>84.45</v>
      </c>
      <c r="S203" s="44">
        <f t="shared" si="228"/>
        <v>16.89</v>
      </c>
      <c r="T203" s="65">
        <f t="shared" si="229"/>
        <v>101.34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43.86</v>
      </c>
      <c r="I204" s="44">
        <f t="shared" si="221"/>
        <v>10.97</v>
      </c>
      <c r="J204" s="44">
        <f>ROUND(0.75*0.95,2)</f>
        <v>0.71</v>
      </c>
      <c r="K204" s="43">
        <f t="shared" si="222"/>
        <v>38.93</v>
      </c>
      <c r="L204" s="44">
        <f t="shared" si="223"/>
        <v>8.5646000000000004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116.92230499999999</v>
      </c>
      <c r="P204" s="45">
        <f t="shared" si="160"/>
        <v>5.43</v>
      </c>
      <c r="Q204" s="44">
        <f t="shared" si="226"/>
        <v>122.352305</v>
      </c>
      <c r="R204" s="44">
        <f t="shared" si="227"/>
        <v>122.35</v>
      </c>
      <c r="S204" s="44">
        <f t="shared" si="228"/>
        <v>24.47</v>
      </c>
      <c r="T204" s="65">
        <f t="shared" si="229"/>
        <v>146.82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43.86</v>
      </c>
      <c r="I205" s="44">
        <f t="shared" si="221"/>
        <v>10.97</v>
      </c>
      <c r="J205" s="44">
        <f>ROUND(1.367*0.95,2)</f>
        <v>1.3</v>
      </c>
      <c r="K205" s="43">
        <f t="shared" si="222"/>
        <v>71.28</v>
      </c>
      <c r="L205" s="44">
        <f t="shared" si="223"/>
        <v>15.6816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214.08275</v>
      </c>
      <c r="P205" s="45">
        <f t="shared" si="160"/>
        <v>9.9499999999999993</v>
      </c>
      <c r="Q205" s="44">
        <f t="shared" si="226"/>
        <v>224.03274999999999</v>
      </c>
      <c r="R205" s="44">
        <f t="shared" si="227"/>
        <v>224.0333333333333</v>
      </c>
      <c r="S205" s="44">
        <f t="shared" si="228"/>
        <v>44.806666666666665</v>
      </c>
      <c r="T205" s="65">
        <f t="shared" si="229"/>
        <v>268.83999999999997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43.86</v>
      </c>
      <c r="I206" s="44">
        <f t="shared" si="221"/>
        <v>10.97</v>
      </c>
      <c r="J206" s="44">
        <f>ROUND((1.367+0.6)*0.95,2)</f>
        <v>1.87</v>
      </c>
      <c r="K206" s="43">
        <f t="shared" si="222"/>
        <v>102.53</v>
      </c>
      <c r="L206" s="44">
        <f t="shared" si="223"/>
        <v>22.5566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307.94548500000002</v>
      </c>
      <c r="P206" s="45">
        <f t="shared" si="160"/>
        <v>14.31</v>
      </c>
      <c r="Q206" s="44">
        <f t="shared" si="226"/>
        <v>322.25548500000002</v>
      </c>
      <c r="R206" s="44">
        <f t="shared" si="227"/>
        <v>322.25833333333333</v>
      </c>
      <c r="S206" s="44">
        <f t="shared" si="228"/>
        <v>64.451666666666668</v>
      </c>
      <c r="T206" s="65">
        <f t="shared" si="229"/>
        <v>386.71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43.86</v>
      </c>
      <c r="I207" s="44">
        <f t="shared" si="221"/>
        <v>10.97</v>
      </c>
      <c r="J207" s="44">
        <f>ROUND((1.967+0.6)*0.95,2)</f>
        <v>2.44</v>
      </c>
      <c r="K207" s="43">
        <f t="shared" si="222"/>
        <v>133.79</v>
      </c>
      <c r="L207" s="44">
        <f t="shared" si="223"/>
        <v>29.433799999999998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401.82041999999996</v>
      </c>
      <c r="P207" s="45">
        <f t="shared" si="160"/>
        <v>18.670000000000002</v>
      </c>
      <c r="Q207" s="44">
        <f t="shared" si="226"/>
        <v>420.49041999999997</v>
      </c>
      <c r="R207" s="44">
        <f t="shared" si="227"/>
        <v>420.49166666666667</v>
      </c>
      <c r="S207" s="44">
        <f t="shared" si="228"/>
        <v>84.098333333333329</v>
      </c>
      <c r="T207" s="65">
        <f t="shared" si="229"/>
        <v>504.59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43.86</v>
      </c>
      <c r="I208" s="44">
        <f t="shared" si="221"/>
        <v>10.97</v>
      </c>
      <c r="J208" s="44">
        <f>ROUND((2.567+0.6)*0.95,2)</f>
        <v>3.01</v>
      </c>
      <c r="K208" s="43">
        <f t="shared" si="222"/>
        <v>165.04</v>
      </c>
      <c r="L208" s="44">
        <f t="shared" si="223"/>
        <v>36.308799999999998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495.68315499999994</v>
      </c>
      <c r="P208" s="45">
        <f t="shared" si="160"/>
        <v>23.03</v>
      </c>
      <c r="Q208" s="44">
        <f t="shared" si="226"/>
        <v>518.71315499999992</v>
      </c>
      <c r="R208" s="44">
        <f t="shared" si="227"/>
        <v>518.7166666666667</v>
      </c>
      <c r="S208" s="44">
        <f t="shared" si="228"/>
        <v>103.74333333333334</v>
      </c>
      <c r="T208" s="65">
        <f t="shared" si="229"/>
        <v>622.46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43.86</v>
      </c>
      <c r="I209" s="44">
        <f t="shared" si="221"/>
        <v>10.97</v>
      </c>
      <c r="J209" s="44">
        <f>ROUND((3.167+0.6)*0.95,2)</f>
        <v>3.58</v>
      </c>
      <c r="K209" s="43">
        <f t="shared" si="222"/>
        <v>196.29</v>
      </c>
      <c r="L209" s="44">
        <f t="shared" si="223"/>
        <v>43.183799999999998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589.54588999999999</v>
      </c>
      <c r="P209" s="45">
        <f t="shared" si="160"/>
        <v>27.39</v>
      </c>
      <c r="Q209" s="44">
        <f t="shared" si="226"/>
        <v>616.93588999999997</v>
      </c>
      <c r="R209" s="44">
        <f t="shared" si="227"/>
        <v>616.93333333333339</v>
      </c>
      <c r="S209" s="44">
        <f t="shared" si="228"/>
        <v>123.38666666666667</v>
      </c>
      <c r="T209" s="65">
        <f t="shared" si="229"/>
        <v>740.32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43.86</v>
      </c>
      <c r="I210" s="44">
        <f t="shared" si="221"/>
        <v>10.97</v>
      </c>
      <c r="J210" s="44">
        <f>ROUND((3.767+0.6)*0.95,2)</f>
        <v>4.1500000000000004</v>
      </c>
      <c r="K210" s="43">
        <f t="shared" si="222"/>
        <v>227.54</v>
      </c>
      <c r="L210" s="44">
        <f t="shared" si="223"/>
        <v>50.058799999999998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683.40862500000003</v>
      </c>
      <c r="P210" s="45">
        <f t="shared" si="160"/>
        <v>31.75</v>
      </c>
      <c r="Q210" s="44">
        <f t="shared" si="226"/>
        <v>715.15862500000003</v>
      </c>
      <c r="R210" s="44">
        <f t="shared" si="227"/>
        <v>715.15833333333342</v>
      </c>
      <c r="S210" s="44">
        <f t="shared" si="228"/>
        <v>143.03166666666667</v>
      </c>
      <c r="T210" s="65">
        <f t="shared" si="229"/>
        <v>858.19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43.86</v>
      </c>
      <c r="I212" s="44">
        <f t="shared" ref="I212:I240" si="231">ROUND(H212*$I$10,2)</f>
        <v>10.97</v>
      </c>
      <c r="J212" s="44">
        <f>ROUND(0.275*0.95,2)</f>
        <v>0.26</v>
      </c>
      <c r="K212" s="43">
        <f t="shared" ref="K212:K240" si="232">ROUND((H212+I212)*J212,2)</f>
        <v>14.26</v>
      </c>
      <c r="L212" s="44">
        <f t="shared" ref="L212:L244" si="233">(K212*$L$10)</f>
        <v>3.1372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42.821429999999999</v>
      </c>
      <c r="P212" s="45">
        <f t="shared" si="160"/>
        <v>1.99</v>
      </c>
      <c r="Q212" s="44">
        <f t="shared" ref="Q212:Q240" si="236">SUM(O212+P212)</f>
        <v>44.811430000000001</v>
      </c>
      <c r="R212" s="44">
        <f t="shared" ref="R212:R240" si="237">+T212-S212</f>
        <v>44.808333333333337</v>
      </c>
      <c r="S212" s="44">
        <f t="shared" ref="S212:S240" si="238">+T212/6</f>
        <v>8.9616666666666678</v>
      </c>
      <c r="T212" s="65">
        <f t="shared" ref="T212:T271" si="239">ROUND(Q212*$T$10,2)</f>
        <v>53.77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43.86</v>
      </c>
      <c r="I213" s="44">
        <f t="shared" si="231"/>
        <v>10.97</v>
      </c>
      <c r="J213" s="44">
        <f>ROUND(0.441*0.95,2)</f>
        <v>0.42</v>
      </c>
      <c r="K213" s="43">
        <f t="shared" si="232"/>
        <v>23.03</v>
      </c>
      <c r="L213" s="44">
        <f t="shared" si="233"/>
        <v>5.0666000000000002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69.166509999999988</v>
      </c>
      <c r="P213" s="45">
        <f t="shared" si="160"/>
        <v>3.21</v>
      </c>
      <c r="Q213" s="44">
        <f t="shared" si="236"/>
        <v>72.376509999999982</v>
      </c>
      <c r="R213" s="44">
        <f t="shared" si="237"/>
        <v>72.375</v>
      </c>
      <c r="S213" s="44">
        <f t="shared" si="238"/>
        <v>14.475</v>
      </c>
      <c r="T213" s="65">
        <f t="shared" si="239"/>
        <v>86.85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43.86</v>
      </c>
      <c r="I214" s="44">
        <f t="shared" si="231"/>
        <v>10.97</v>
      </c>
      <c r="J214" s="44">
        <f>ROUND(0.708*0.95,2)</f>
        <v>0.67</v>
      </c>
      <c r="K214" s="43">
        <f t="shared" si="232"/>
        <v>36.74</v>
      </c>
      <c r="L214" s="44">
        <f t="shared" si="233"/>
        <v>8.0828000000000007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110.33908500000001</v>
      </c>
      <c r="P214" s="45">
        <f t="shared" si="160"/>
        <v>5.13</v>
      </c>
      <c r="Q214" s="44">
        <f t="shared" si="236"/>
        <v>115.46908500000001</v>
      </c>
      <c r="R214" s="44">
        <f t="shared" si="237"/>
        <v>115.46666666666667</v>
      </c>
      <c r="S214" s="44">
        <f t="shared" si="238"/>
        <v>23.093333333333334</v>
      </c>
      <c r="T214" s="65">
        <f t="shared" si="239"/>
        <v>138.56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43.86</v>
      </c>
      <c r="I215" s="44">
        <f t="shared" si="231"/>
        <v>10.97</v>
      </c>
      <c r="J215" s="44">
        <f>ROUND(1.358*0.95,2)</f>
        <v>1.29</v>
      </c>
      <c r="K215" s="43">
        <f t="shared" si="232"/>
        <v>70.73</v>
      </c>
      <c r="L215" s="44">
        <f t="shared" si="233"/>
        <v>15.560600000000001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212.43389500000001</v>
      </c>
      <c r="P215" s="45">
        <f t="shared" si="160"/>
        <v>9.8699999999999992</v>
      </c>
      <c r="Q215" s="44">
        <f t="shared" si="236"/>
        <v>222.30389500000001</v>
      </c>
      <c r="R215" s="44">
        <f t="shared" si="237"/>
        <v>222.29999999999998</v>
      </c>
      <c r="S215" s="44">
        <f t="shared" si="238"/>
        <v>44.46</v>
      </c>
      <c r="T215" s="65">
        <f t="shared" si="239"/>
        <v>266.76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43.86</v>
      </c>
      <c r="I216" s="44">
        <f t="shared" si="231"/>
        <v>10.97</v>
      </c>
      <c r="J216" s="44">
        <f>ROUND(2.608*0.95,2)</f>
        <v>2.48</v>
      </c>
      <c r="K216" s="43">
        <f t="shared" si="232"/>
        <v>135.97999999999999</v>
      </c>
      <c r="L216" s="44">
        <f t="shared" si="233"/>
        <v>29.915599999999998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408.40364</v>
      </c>
      <c r="P216" s="45">
        <f t="shared" si="160"/>
        <v>18.97</v>
      </c>
      <c r="Q216" s="44">
        <f t="shared" si="236"/>
        <v>427.37364000000002</v>
      </c>
      <c r="R216" s="44">
        <f t="shared" si="237"/>
        <v>427.375</v>
      </c>
      <c r="S216" s="44">
        <f t="shared" si="238"/>
        <v>85.475000000000009</v>
      </c>
      <c r="T216" s="65">
        <f t="shared" si="239"/>
        <v>512.85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43.86</v>
      </c>
      <c r="I217" s="44">
        <f t="shared" si="231"/>
        <v>10.97</v>
      </c>
      <c r="J217" s="44">
        <f>ROUND((2.608+0.9)*0.95,2)</f>
        <v>3.33</v>
      </c>
      <c r="K217" s="43">
        <f t="shared" si="232"/>
        <v>182.58</v>
      </c>
      <c r="L217" s="44">
        <f t="shared" si="233"/>
        <v>40.1676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548.37331500000005</v>
      </c>
      <c r="P217" s="45">
        <f t="shared" si="160"/>
        <v>25.47</v>
      </c>
      <c r="Q217" s="44">
        <f t="shared" si="236"/>
        <v>573.84331500000008</v>
      </c>
      <c r="R217" s="44">
        <f t="shared" si="237"/>
        <v>573.8416666666667</v>
      </c>
      <c r="S217" s="44">
        <f t="shared" si="238"/>
        <v>114.76833333333333</v>
      </c>
      <c r="T217" s="65">
        <f t="shared" si="239"/>
        <v>688.61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43.86</v>
      </c>
      <c r="I218" s="44">
        <f t="shared" si="231"/>
        <v>10.97</v>
      </c>
      <c r="J218" s="44">
        <f>ROUND((3.508+0.9)*0.95,2)</f>
        <v>4.1900000000000004</v>
      </c>
      <c r="K218" s="43">
        <f t="shared" si="232"/>
        <v>229.74</v>
      </c>
      <c r="L218" s="44">
        <f t="shared" si="233"/>
        <v>50.5428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690.00404499999991</v>
      </c>
      <c r="P218" s="45">
        <f t="shared" si="160"/>
        <v>32.049999999999997</v>
      </c>
      <c r="Q218" s="44">
        <f t="shared" si="236"/>
        <v>722.05404499999986</v>
      </c>
      <c r="R218" s="44">
        <f t="shared" si="237"/>
        <v>722.05000000000007</v>
      </c>
      <c r="S218" s="44">
        <f t="shared" si="238"/>
        <v>144.41</v>
      </c>
      <c r="T218" s="65">
        <f t="shared" si="239"/>
        <v>866.46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43.86</v>
      </c>
      <c r="I219" s="44">
        <f t="shared" si="231"/>
        <v>10.97</v>
      </c>
      <c r="J219" s="44">
        <f>ROUND((4.408+0.9)*0.95,2)</f>
        <v>5.04</v>
      </c>
      <c r="K219" s="43">
        <f t="shared" si="232"/>
        <v>276.33999999999997</v>
      </c>
      <c r="L219" s="44">
        <f t="shared" si="233"/>
        <v>60.794799999999995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829.97371999999996</v>
      </c>
      <c r="P219" s="45">
        <f t="shared" si="160"/>
        <v>38.56</v>
      </c>
      <c r="Q219" s="44">
        <f t="shared" si="236"/>
        <v>868.5337199999999</v>
      </c>
      <c r="R219" s="44">
        <f t="shared" si="237"/>
        <v>868.5333333333333</v>
      </c>
      <c r="S219" s="44">
        <f t="shared" si="238"/>
        <v>173.70666666666668</v>
      </c>
      <c r="T219" s="65">
        <f t="shared" si="239"/>
        <v>1042.24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43.86</v>
      </c>
      <c r="I220" s="44">
        <f t="shared" si="231"/>
        <v>10.97</v>
      </c>
      <c r="J220" s="44">
        <f>ROUND((5.308+0.9)*0.95,2)</f>
        <v>5.9</v>
      </c>
      <c r="K220" s="43">
        <f t="shared" si="232"/>
        <v>323.5</v>
      </c>
      <c r="L220" s="44">
        <f t="shared" si="233"/>
        <v>71.17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971.60445000000004</v>
      </c>
      <c r="P220" s="45">
        <f t="shared" si="160"/>
        <v>45.14</v>
      </c>
      <c r="Q220" s="44">
        <f t="shared" si="236"/>
        <v>1016.74445</v>
      </c>
      <c r="R220" s="44">
        <f t="shared" si="237"/>
        <v>1016.7416666666666</v>
      </c>
      <c r="S220" s="44">
        <f t="shared" si="238"/>
        <v>203.34833333333333</v>
      </c>
      <c r="T220" s="65">
        <f t="shared" si="239"/>
        <v>1220.0899999999999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43.86</v>
      </c>
      <c r="I221" s="44">
        <f t="shared" si="231"/>
        <v>10.97</v>
      </c>
      <c r="J221" s="44">
        <f>ROUND((6.208+0.9)*0.95,2)</f>
        <v>6.75</v>
      </c>
      <c r="K221" s="43">
        <f t="shared" si="232"/>
        <v>370.1</v>
      </c>
      <c r="L221" s="44">
        <f t="shared" si="233"/>
        <v>81.422000000000011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1111.5741249999999</v>
      </c>
      <c r="P221" s="45">
        <f t="shared" si="160"/>
        <v>51.64</v>
      </c>
      <c r="Q221" s="44">
        <f t="shared" si="236"/>
        <v>1163.214125</v>
      </c>
      <c r="R221" s="44">
        <f t="shared" si="237"/>
        <v>1163.2166666666667</v>
      </c>
      <c r="S221" s="44">
        <f t="shared" si="238"/>
        <v>232.64333333333332</v>
      </c>
      <c r="T221" s="65">
        <f t="shared" si="239"/>
        <v>1395.86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43.86</v>
      </c>
      <c r="I222" s="44">
        <f t="shared" si="231"/>
        <v>10.97</v>
      </c>
      <c r="J222" s="44">
        <f>ROUND(0.467*0.95,2)</f>
        <v>0.44</v>
      </c>
      <c r="K222" s="43">
        <f t="shared" si="232"/>
        <v>24.13</v>
      </c>
      <c r="L222" s="44">
        <f t="shared" si="233"/>
        <v>5.3086000000000002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72.464220000000012</v>
      </c>
      <c r="P222" s="45">
        <f t="shared" si="160"/>
        <v>3.37</v>
      </c>
      <c r="Q222" s="44">
        <f t="shared" si="236"/>
        <v>75.834220000000016</v>
      </c>
      <c r="R222" s="44">
        <f t="shared" si="237"/>
        <v>75.833333333333329</v>
      </c>
      <c r="S222" s="44">
        <f t="shared" si="238"/>
        <v>15.166666666666666</v>
      </c>
      <c r="T222" s="65">
        <f t="shared" si="239"/>
        <v>91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41.8</v>
      </c>
      <c r="I223" s="44">
        <f t="shared" si="231"/>
        <v>10.45</v>
      </c>
      <c r="J223" s="44">
        <f>ROUND(1.065*0.95,2)</f>
        <v>1.01</v>
      </c>
      <c r="K223" s="43">
        <f t="shared" si="232"/>
        <v>52.77</v>
      </c>
      <c r="L223" s="44">
        <f t="shared" si="233"/>
        <v>11.609400000000001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163.14275499999999</v>
      </c>
      <c r="P223" s="45">
        <f t="shared" si="160"/>
        <v>7.73</v>
      </c>
      <c r="Q223" s="44">
        <f t="shared" si="236"/>
        <v>170.87275499999998</v>
      </c>
      <c r="R223" s="44">
        <f t="shared" si="237"/>
        <v>170.875</v>
      </c>
      <c r="S223" s="44">
        <f t="shared" si="238"/>
        <v>34.175000000000004</v>
      </c>
      <c r="T223" s="65">
        <f t="shared" si="239"/>
        <v>205.05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41.8</v>
      </c>
      <c r="I224" s="44">
        <f t="shared" si="231"/>
        <v>10.45</v>
      </c>
      <c r="J224" s="44">
        <f>ROUND(0.83*0.95,2)</f>
        <v>0.79</v>
      </c>
      <c r="K224" s="43">
        <f t="shared" si="232"/>
        <v>41.28</v>
      </c>
      <c r="L224" s="44">
        <f t="shared" si="233"/>
        <v>9.0815999999999999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127.61214500000001</v>
      </c>
      <c r="P224" s="45">
        <f t="shared" si="160"/>
        <v>6.04</v>
      </c>
      <c r="Q224" s="44">
        <f t="shared" si="236"/>
        <v>133.65214500000002</v>
      </c>
      <c r="R224" s="44">
        <f t="shared" si="237"/>
        <v>133.65</v>
      </c>
      <c r="S224" s="44">
        <f t="shared" si="238"/>
        <v>26.73</v>
      </c>
      <c r="T224" s="65">
        <f t="shared" si="239"/>
        <v>160.38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42.49</v>
      </c>
      <c r="I225" s="44">
        <f t="shared" si="231"/>
        <v>10.62</v>
      </c>
      <c r="J225" s="223">
        <f>ROUND((0.83+0.415)*0.95,2)</f>
        <v>1.18</v>
      </c>
      <c r="K225" s="43">
        <f t="shared" si="232"/>
        <v>62.67</v>
      </c>
      <c r="L225" s="44">
        <f t="shared" si="233"/>
        <v>13.7874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191.84429</v>
      </c>
      <c r="P225" s="45">
        <f t="shared" ref="P225:P271" si="240">ROUND(J225*$P$10,2)</f>
        <v>9.0299999999999994</v>
      </c>
      <c r="Q225" s="44">
        <f t="shared" si="236"/>
        <v>200.87429</v>
      </c>
      <c r="R225" s="44">
        <f t="shared" si="237"/>
        <v>200.875</v>
      </c>
      <c r="S225" s="44">
        <f t="shared" si="238"/>
        <v>40.175000000000004</v>
      </c>
      <c r="T225" s="65">
        <f t="shared" si="239"/>
        <v>241.05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41.8</v>
      </c>
      <c r="I226" s="44">
        <f t="shared" si="231"/>
        <v>10.45</v>
      </c>
      <c r="J226" s="44">
        <f>ROUND(0.523*0.95,2)</f>
        <v>0.5</v>
      </c>
      <c r="K226" s="43">
        <f t="shared" si="232"/>
        <v>26.13</v>
      </c>
      <c r="L226" s="44">
        <f t="shared" si="233"/>
        <v>5.7485999999999997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80.771349999999984</v>
      </c>
      <c r="P226" s="45">
        <f t="shared" si="240"/>
        <v>3.83</v>
      </c>
      <c r="Q226" s="44">
        <f t="shared" si="236"/>
        <v>84.601349999999982</v>
      </c>
      <c r="R226" s="44">
        <f t="shared" si="237"/>
        <v>84.6</v>
      </c>
      <c r="S226" s="44">
        <f t="shared" si="238"/>
        <v>16.919999999999998</v>
      </c>
      <c r="T226" s="65">
        <f t="shared" si="239"/>
        <v>101.52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41.8</v>
      </c>
      <c r="I227" s="44">
        <f t="shared" si="231"/>
        <v>10.45</v>
      </c>
      <c r="J227" s="44">
        <f>ROUND((0.523+1.138)*0.95,2)</f>
        <v>1.58</v>
      </c>
      <c r="K227" s="43">
        <f t="shared" si="232"/>
        <v>82.56</v>
      </c>
      <c r="L227" s="44">
        <f t="shared" si="233"/>
        <v>18.1632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255.22429000000002</v>
      </c>
      <c r="P227" s="45">
        <f t="shared" si="240"/>
        <v>12.09</v>
      </c>
      <c r="Q227" s="44">
        <f t="shared" si="236"/>
        <v>267.31429000000003</v>
      </c>
      <c r="R227" s="44">
        <f t="shared" si="237"/>
        <v>267.31666666666666</v>
      </c>
      <c r="S227" s="44">
        <f t="shared" si="238"/>
        <v>53.463333333333331</v>
      </c>
      <c r="T227" s="65">
        <f t="shared" si="239"/>
        <v>320.77999999999997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41.8</v>
      </c>
      <c r="I228" s="44">
        <f t="shared" si="231"/>
        <v>10.45</v>
      </c>
      <c r="J228" s="44">
        <f>ROUND(0.668*0.95,2)</f>
        <v>0.63</v>
      </c>
      <c r="K228" s="43">
        <f t="shared" si="232"/>
        <v>32.92</v>
      </c>
      <c r="L228" s="44">
        <f t="shared" si="233"/>
        <v>7.2424000000000008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101.76726499999999</v>
      </c>
      <c r="P228" s="45">
        <f t="shared" si="240"/>
        <v>4.82</v>
      </c>
      <c r="Q228" s="44">
        <f t="shared" si="236"/>
        <v>106.587265</v>
      </c>
      <c r="R228" s="44">
        <f t="shared" si="237"/>
        <v>106.58333333333334</v>
      </c>
      <c r="S228" s="44">
        <f t="shared" si="238"/>
        <v>21.316666666666666</v>
      </c>
      <c r="T228" s="65">
        <f t="shared" si="239"/>
        <v>127.9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41.8</v>
      </c>
      <c r="I229" s="44">
        <f t="shared" si="231"/>
        <v>10.45</v>
      </c>
      <c r="J229" s="44">
        <f>ROUND(1.18*0.95,2)</f>
        <v>1.1200000000000001</v>
      </c>
      <c r="K229" s="43">
        <f t="shared" si="232"/>
        <v>58.52</v>
      </c>
      <c r="L229" s="44">
        <f t="shared" si="233"/>
        <v>12.874400000000001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180.91416000000001</v>
      </c>
      <c r="P229" s="45">
        <f t="shared" si="240"/>
        <v>8.57</v>
      </c>
      <c r="Q229" s="44">
        <f t="shared" si="236"/>
        <v>189.48416</v>
      </c>
      <c r="R229" s="44">
        <f t="shared" si="237"/>
        <v>189.48333333333332</v>
      </c>
      <c r="S229" s="44">
        <f t="shared" si="238"/>
        <v>37.896666666666668</v>
      </c>
      <c r="T229" s="65">
        <f t="shared" si="239"/>
        <v>227.38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41.8</v>
      </c>
      <c r="I230" s="44">
        <f t="shared" si="231"/>
        <v>10.45</v>
      </c>
      <c r="J230" s="44">
        <f>ROUND(0.333*0.95,2)</f>
        <v>0.32</v>
      </c>
      <c r="K230" s="43">
        <f t="shared" si="232"/>
        <v>16.72</v>
      </c>
      <c r="L230" s="44">
        <f t="shared" si="233"/>
        <v>3.6783999999999999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51.689759999999993</v>
      </c>
      <c r="P230" s="45">
        <f t="shared" si="240"/>
        <v>2.4500000000000002</v>
      </c>
      <c r="Q230" s="44">
        <f t="shared" si="236"/>
        <v>54.139759999999995</v>
      </c>
      <c r="R230" s="44">
        <f t="shared" si="237"/>
        <v>54.141666666666666</v>
      </c>
      <c r="S230" s="44">
        <f t="shared" si="238"/>
        <v>10.828333333333333</v>
      </c>
      <c r="T230" s="65">
        <f t="shared" si="239"/>
        <v>64.97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41.8</v>
      </c>
      <c r="I231" s="44">
        <f t="shared" si="231"/>
        <v>10.45</v>
      </c>
      <c r="J231" s="44">
        <f>ROUND(2.18*0.95,2)</f>
        <v>2.0699999999999998</v>
      </c>
      <c r="K231" s="43">
        <f t="shared" si="232"/>
        <v>108.16</v>
      </c>
      <c r="L231" s="44">
        <f t="shared" si="233"/>
        <v>23.795199999999998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334.37118499999997</v>
      </c>
      <c r="P231" s="45">
        <f t="shared" si="240"/>
        <v>15.84</v>
      </c>
      <c r="Q231" s="44">
        <f t="shared" si="236"/>
        <v>350.21118499999994</v>
      </c>
      <c r="R231" s="44">
        <f t="shared" si="237"/>
        <v>350.20833333333331</v>
      </c>
      <c r="S231" s="44">
        <f t="shared" si="238"/>
        <v>70.041666666666671</v>
      </c>
      <c r="T231" s="65">
        <f t="shared" si="239"/>
        <v>420.25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41.8</v>
      </c>
      <c r="I232" s="44">
        <f t="shared" si="231"/>
        <v>10.45</v>
      </c>
      <c r="J232" s="44">
        <f>ROUND(0.833*0.95,2)</f>
        <v>0.79</v>
      </c>
      <c r="K232" s="43">
        <f t="shared" si="232"/>
        <v>41.28</v>
      </c>
      <c r="L232" s="44">
        <f t="shared" si="233"/>
        <v>9.0815999999999999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127.61214500000001</v>
      </c>
      <c r="P232" s="45">
        <f t="shared" si="240"/>
        <v>6.04</v>
      </c>
      <c r="Q232" s="44">
        <f t="shared" si="236"/>
        <v>133.65214500000002</v>
      </c>
      <c r="R232" s="44">
        <f t="shared" si="237"/>
        <v>133.65</v>
      </c>
      <c r="S232" s="44">
        <f t="shared" si="238"/>
        <v>26.73</v>
      </c>
      <c r="T232" s="65">
        <f t="shared" si="239"/>
        <v>160.38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41.8</v>
      </c>
      <c r="I233" s="44">
        <f t="shared" si="231"/>
        <v>10.45</v>
      </c>
      <c r="J233" s="44">
        <f>ROUND(0.13*0.95,2)</f>
        <v>0.12</v>
      </c>
      <c r="K233" s="43">
        <f t="shared" si="232"/>
        <v>6.27</v>
      </c>
      <c r="L233" s="44">
        <f t="shared" si="233"/>
        <v>1.3794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19.383659999999999</v>
      </c>
      <c r="P233" s="45">
        <f t="shared" si="240"/>
        <v>0.92</v>
      </c>
      <c r="Q233" s="44">
        <f t="shared" si="236"/>
        <v>20.303660000000001</v>
      </c>
      <c r="R233" s="44">
        <f t="shared" si="237"/>
        <v>20.3</v>
      </c>
      <c r="S233" s="44">
        <f t="shared" si="238"/>
        <v>4.0599999999999996</v>
      </c>
      <c r="T233" s="65">
        <f t="shared" si="239"/>
        <v>24.36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41.8</v>
      </c>
      <c r="I234" s="44">
        <f t="shared" si="231"/>
        <v>10.45</v>
      </c>
      <c r="J234" s="44">
        <f>ROUND(0.05*0.95,2)</f>
        <v>0.05</v>
      </c>
      <c r="K234" s="43">
        <f t="shared" si="232"/>
        <v>2.61</v>
      </c>
      <c r="L234" s="44">
        <f t="shared" si="233"/>
        <v>0.57419999999999993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8.0734750000000002</v>
      </c>
      <c r="P234" s="45">
        <f t="shared" si="240"/>
        <v>0.38</v>
      </c>
      <c r="Q234" s="44">
        <f t="shared" si="236"/>
        <v>8.453475000000001</v>
      </c>
      <c r="R234" s="44">
        <f t="shared" si="237"/>
        <v>8.4500000000000011</v>
      </c>
      <c r="S234" s="44">
        <f t="shared" si="238"/>
        <v>1.6900000000000002</v>
      </c>
      <c r="T234" s="65">
        <f t="shared" si="239"/>
        <v>10.14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39.74</v>
      </c>
      <c r="I235" s="44">
        <f t="shared" si="231"/>
        <v>9.94</v>
      </c>
      <c r="J235" s="44">
        <f>ROUND(0.45*0.95,2)</f>
        <v>0.43</v>
      </c>
      <c r="K235" s="43">
        <f t="shared" si="232"/>
        <v>21.36</v>
      </c>
      <c r="L235" s="44">
        <f t="shared" si="233"/>
        <v>4.6992000000000003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68.106965000000002</v>
      </c>
      <c r="P235" s="45">
        <f t="shared" si="240"/>
        <v>3.29</v>
      </c>
      <c r="Q235" s="44">
        <f t="shared" si="236"/>
        <v>71.396965000000009</v>
      </c>
      <c r="R235" s="44">
        <f t="shared" si="237"/>
        <v>71.400000000000006</v>
      </c>
      <c r="S235" s="44">
        <f t="shared" si="238"/>
        <v>14.280000000000001</v>
      </c>
      <c r="T235" s="65">
        <f t="shared" si="239"/>
        <v>85.68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39.74</v>
      </c>
      <c r="I236" s="44">
        <f t="shared" si="231"/>
        <v>9.94</v>
      </c>
      <c r="J236" s="44">
        <f>ROUND(0.54*0.95,2)</f>
        <v>0.51</v>
      </c>
      <c r="K236" s="43">
        <f t="shared" si="232"/>
        <v>25.34</v>
      </c>
      <c r="L236" s="44">
        <f t="shared" si="233"/>
        <v>5.5747999999999998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80.785404999999997</v>
      </c>
      <c r="P236" s="45">
        <f t="shared" si="240"/>
        <v>3.9</v>
      </c>
      <c r="Q236" s="44">
        <f t="shared" si="236"/>
        <v>84.685405000000003</v>
      </c>
      <c r="R236" s="44">
        <f t="shared" si="237"/>
        <v>84.683333333333337</v>
      </c>
      <c r="S236" s="44">
        <f t="shared" si="238"/>
        <v>16.936666666666667</v>
      </c>
      <c r="T236" s="65">
        <f t="shared" si="239"/>
        <v>101.62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41.8</v>
      </c>
      <c r="I237" s="44">
        <f t="shared" si="231"/>
        <v>10.45</v>
      </c>
      <c r="J237" s="44">
        <f>ROUND(0.26*0.95,2)</f>
        <v>0.25</v>
      </c>
      <c r="K237" s="43">
        <f t="shared" si="232"/>
        <v>13.06</v>
      </c>
      <c r="L237" s="44">
        <f t="shared" si="233"/>
        <v>2.8732000000000002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40.379574999999996</v>
      </c>
      <c r="P237" s="45">
        <f t="shared" si="240"/>
        <v>1.91</v>
      </c>
      <c r="Q237" s="44">
        <f t="shared" si="236"/>
        <v>42.289574999999992</v>
      </c>
      <c r="R237" s="44">
        <f t="shared" si="237"/>
        <v>42.291666666666664</v>
      </c>
      <c r="S237" s="44">
        <f t="shared" si="238"/>
        <v>8.4583333333333339</v>
      </c>
      <c r="T237" s="65">
        <f t="shared" si="239"/>
        <v>50.75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41.8</v>
      </c>
      <c r="I238" s="44">
        <f t="shared" si="231"/>
        <v>10.45</v>
      </c>
      <c r="J238" s="44">
        <f>ROUND(0.16*0.95,2)</f>
        <v>0.15</v>
      </c>
      <c r="K238" s="43">
        <f t="shared" si="232"/>
        <v>7.84</v>
      </c>
      <c r="L238" s="44">
        <f t="shared" si="233"/>
        <v>1.7247999999999999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24.232624999999999</v>
      </c>
      <c r="P238" s="45">
        <f t="shared" si="240"/>
        <v>1.1499999999999999</v>
      </c>
      <c r="Q238" s="44">
        <f t="shared" si="236"/>
        <v>25.382624999999997</v>
      </c>
      <c r="R238" s="44">
        <f t="shared" si="237"/>
        <v>25.383333333333333</v>
      </c>
      <c r="S238" s="44">
        <f t="shared" si="238"/>
        <v>5.0766666666666671</v>
      </c>
      <c r="T238" s="65">
        <f t="shared" si="239"/>
        <v>30.46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41.8</v>
      </c>
      <c r="I239" s="44">
        <f t="shared" si="231"/>
        <v>10.45</v>
      </c>
      <c r="J239" s="44">
        <f>ROUND(0.13*0.95,2)</f>
        <v>0.12</v>
      </c>
      <c r="K239" s="43">
        <f t="shared" si="232"/>
        <v>6.27</v>
      </c>
      <c r="L239" s="44">
        <f t="shared" si="233"/>
        <v>1.3794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19.383659999999999</v>
      </c>
      <c r="P239" s="45">
        <f t="shared" si="240"/>
        <v>0.92</v>
      </c>
      <c r="Q239" s="44">
        <f t="shared" si="236"/>
        <v>20.303660000000001</v>
      </c>
      <c r="R239" s="44">
        <f t="shared" si="237"/>
        <v>20.3</v>
      </c>
      <c r="S239" s="44">
        <f t="shared" si="238"/>
        <v>4.0599999999999996</v>
      </c>
      <c r="T239" s="65">
        <f t="shared" si="239"/>
        <v>24.36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41.8</v>
      </c>
      <c r="I240" s="44">
        <f t="shared" si="231"/>
        <v>10.45</v>
      </c>
      <c r="J240" s="44">
        <f>ROUND(0.17*0.95,2)</f>
        <v>0.16</v>
      </c>
      <c r="K240" s="43">
        <f t="shared" si="232"/>
        <v>8.36</v>
      </c>
      <c r="L240" s="44">
        <f t="shared" si="233"/>
        <v>1.8391999999999999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25.844879999999996</v>
      </c>
      <c r="P240" s="45">
        <f t="shared" si="240"/>
        <v>1.22</v>
      </c>
      <c r="Q240" s="44">
        <f t="shared" si="236"/>
        <v>27.064879999999995</v>
      </c>
      <c r="R240" s="44">
        <f t="shared" si="237"/>
        <v>27.066666666666663</v>
      </c>
      <c r="S240" s="44">
        <f t="shared" si="238"/>
        <v>5.4133333333333331</v>
      </c>
      <c r="T240" s="65">
        <f t="shared" si="239"/>
        <v>32.479999999999997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41.8</v>
      </c>
      <c r="I242" s="44">
        <f>ROUND(H242*$I$10,2)</f>
        <v>10.45</v>
      </c>
      <c r="J242" s="44">
        <f>ROUND(0.31*0.95,2)</f>
        <v>0.28999999999999998</v>
      </c>
      <c r="K242" s="43">
        <f>ROUND((H242+I242)*J242,2)</f>
        <v>15.15</v>
      </c>
      <c r="L242" s="44">
        <f t="shared" si="233"/>
        <v>3.3330000000000002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46.840795</v>
      </c>
      <c r="P242" s="45">
        <f t="shared" si="240"/>
        <v>2.2200000000000002</v>
      </c>
      <c r="Q242" s="44">
        <f>SUM(O242+P242)</f>
        <v>49.060794999999999</v>
      </c>
      <c r="R242" s="44">
        <f t="shared" ref="R242:R244" si="247">+T242-S242</f>
        <v>49.05833333333333</v>
      </c>
      <c r="S242" s="44">
        <f t="shared" ref="S242:S244" si="248">+T242/6</f>
        <v>9.8116666666666656</v>
      </c>
      <c r="T242" s="65">
        <f t="shared" si="239"/>
        <v>58.87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41.8</v>
      </c>
      <c r="I243" s="44">
        <f>ROUND(H243*$I$10,2)</f>
        <v>10.45</v>
      </c>
      <c r="J243" s="44">
        <f>ROUND(0.25*0.95,2)</f>
        <v>0.24</v>
      </c>
      <c r="K243" s="43">
        <f>ROUND((H243+I243)*J243,2)</f>
        <v>12.54</v>
      </c>
      <c r="L243" s="44">
        <f t="shared" si="233"/>
        <v>2.7587999999999999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38.767319999999998</v>
      </c>
      <c r="P243" s="45">
        <f t="shared" si="240"/>
        <v>1.84</v>
      </c>
      <c r="Q243" s="44">
        <f>SUM(O243+P243)</f>
        <v>40.607320000000001</v>
      </c>
      <c r="R243" s="44">
        <f t="shared" si="247"/>
        <v>40.608333333333334</v>
      </c>
      <c r="S243" s="44">
        <f t="shared" si="248"/>
        <v>8.1216666666666661</v>
      </c>
      <c r="T243" s="65">
        <f t="shared" si="239"/>
        <v>48.73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41.8</v>
      </c>
      <c r="I244" s="44">
        <f>ROUND(H244*$I$10,2)</f>
        <v>10.45</v>
      </c>
      <c r="J244" s="44">
        <f>ROUND(0.07*0.95,2)</f>
        <v>7.0000000000000007E-2</v>
      </c>
      <c r="K244" s="43">
        <f>ROUND((H244+I244)*J244,2)</f>
        <v>3.66</v>
      </c>
      <c r="L244" s="44">
        <f t="shared" si="233"/>
        <v>0.80520000000000003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11.310184999999999</v>
      </c>
      <c r="P244" s="45">
        <f t="shared" si="240"/>
        <v>0.54</v>
      </c>
      <c r="Q244" s="44">
        <f>SUM(O244+P244)</f>
        <v>11.850185</v>
      </c>
      <c r="R244" s="44">
        <f t="shared" si="247"/>
        <v>11.850000000000001</v>
      </c>
      <c r="S244" s="44">
        <f t="shared" si="248"/>
        <v>2.37</v>
      </c>
      <c r="T244" s="65">
        <f t="shared" si="239"/>
        <v>14.22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41.8</v>
      </c>
      <c r="I246" s="44">
        <f t="shared" ref="I246:I251" si="249">ROUND(H246*$I$10,2)</f>
        <v>10.45</v>
      </c>
      <c r="J246" s="44">
        <f>ROUND(2.713*0.95,2)</f>
        <v>2.58</v>
      </c>
      <c r="K246" s="43">
        <f t="shared" ref="K246:K251" si="250">ROUND((H246+I246)*J246,2)</f>
        <v>134.81</v>
      </c>
      <c r="L246" s="44">
        <f t="shared" ref="L246:L271" si="251">(K246*$L$10)</f>
        <v>29.658200000000001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416.75478999999996</v>
      </c>
      <c r="P246" s="45">
        <f t="shared" si="240"/>
        <v>19.739999999999998</v>
      </c>
      <c r="Q246" s="44">
        <f t="shared" ref="Q246:Q251" si="254">SUM(O246+P246)</f>
        <v>436.49478999999997</v>
      </c>
      <c r="R246" s="44">
        <f t="shared" ref="R246:R251" si="255">+T246-S246</f>
        <v>436.49166666666662</v>
      </c>
      <c r="S246" s="44">
        <f t="shared" ref="S246:S251" si="256">+T246/6</f>
        <v>87.298333333333332</v>
      </c>
      <c r="T246" s="65">
        <f t="shared" si="239"/>
        <v>523.79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41.11</v>
      </c>
      <c r="I247" s="44">
        <f t="shared" si="249"/>
        <v>10.28</v>
      </c>
      <c r="J247" s="44">
        <f>ROUND((2.713+1.357)*0.95,2)</f>
        <v>3.87</v>
      </c>
      <c r="K247" s="43">
        <f t="shared" si="250"/>
        <v>198.88</v>
      </c>
      <c r="L247" s="44">
        <f t="shared" si="251"/>
        <v>43.753599999999999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621.06348500000001</v>
      </c>
      <c r="P247" s="45">
        <f t="shared" si="240"/>
        <v>29.61</v>
      </c>
      <c r="Q247" s="44">
        <f t="shared" si="254"/>
        <v>650.67348500000003</v>
      </c>
      <c r="R247" s="44">
        <f t="shared" si="255"/>
        <v>650.67499999999995</v>
      </c>
      <c r="S247" s="44">
        <f t="shared" si="256"/>
        <v>130.13499999999999</v>
      </c>
      <c r="T247" s="65">
        <f t="shared" si="239"/>
        <v>780.81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46.6</v>
      </c>
      <c r="I248" s="44">
        <f t="shared" si="249"/>
        <v>11.65</v>
      </c>
      <c r="J248" s="44">
        <f>ROUND(2.992*0.95,2)</f>
        <v>2.84</v>
      </c>
      <c r="K248" s="43">
        <f t="shared" si="250"/>
        <v>165.43</v>
      </c>
      <c r="L248" s="44">
        <f t="shared" si="251"/>
        <v>36.394600000000004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479.53541999999993</v>
      </c>
      <c r="P248" s="45">
        <f t="shared" si="240"/>
        <v>21.73</v>
      </c>
      <c r="Q248" s="44">
        <f t="shared" si="254"/>
        <v>501.26541999999995</v>
      </c>
      <c r="R248" s="44">
        <f t="shared" si="255"/>
        <v>501.26666666666665</v>
      </c>
      <c r="S248" s="44">
        <f t="shared" si="256"/>
        <v>100.25333333333333</v>
      </c>
      <c r="T248" s="65">
        <f t="shared" si="239"/>
        <v>601.52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42.49</v>
      </c>
      <c r="I249" s="44">
        <f t="shared" si="249"/>
        <v>10.62</v>
      </c>
      <c r="J249" s="44">
        <f>ROUND((2.992+1.496)*0.95,2)</f>
        <v>4.26</v>
      </c>
      <c r="K249" s="43">
        <f t="shared" si="250"/>
        <v>226.25</v>
      </c>
      <c r="L249" s="44">
        <f t="shared" si="251"/>
        <v>49.774999999999999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692.59123</v>
      </c>
      <c r="P249" s="45">
        <f t="shared" si="240"/>
        <v>32.590000000000003</v>
      </c>
      <c r="Q249" s="44">
        <f t="shared" si="254"/>
        <v>725.18123000000003</v>
      </c>
      <c r="R249" s="44">
        <f t="shared" si="255"/>
        <v>725.18333333333339</v>
      </c>
      <c r="S249" s="44">
        <f t="shared" si="256"/>
        <v>145.03666666666666</v>
      </c>
      <c r="T249" s="65">
        <f t="shared" si="239"/>
        <v>870.22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39.74</v>
      </c>
      <c r="I250" s="44">
        <f t="shared" si="249"/>
        <v>9.94</v>
      </c>
      <c r="J250" s="44">
        <f>ROUND(0.575*0.95,2)</f>
        <v>0.55000000000000004</v>
      </c>
      <c r="K250" s="43">
        <f t="shared" si="250"/>
        <v>27.32</v>
      </c>
      <c r="L250" s="44">
        <f t="shared" si="251"/>
        <v>6.0103999999999997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87.112425000000002</v>
      </c>
      <c r="P250" s="45">
        <f t="shared" si="240"/>
        <v>4.21</v>
      </c>
      <c r="Q250" s="44">
        <f t="shared" si="254"/>
        <v>91.322424999999996</v>
      </c>
      <c r="R250" s="44">
        <f t="shared" si="255"/>
        <v>91.325000000000003</v>
      </c>
      <c r="S250" s="44">
        <f t="shared" si="256"/>
        <v>18.265000000000001</v>
      </c>
      <c r="T250" s="65">
        <f t="shared" si="239"/>
        <v>109.59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41.11</v>
      </c>
      <c r="I251" s="44">
        <f t="shared" si="249"/>
        <v>10.28</v>
      </c>
      <c r="J251" s="44">
        <f>ROUND(1.955*0.95,2)</f>
        <v>1.86</v>
      </c>
      <c r="K251" s="43">
        <f t="shared" si="250"/>
        <v>95.59</v>
      </c>
      <c r="L251" s="44">
        <f t="shared" si="251"/>
        <v>21.029800000000002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298.50083000000001</v>
      </c>
      <c r="P251" s="45">
        <f t="shared" si="240"/>
        <v>14.23</v>
      </c>
      <c r="Q251" s="44">
        <f t="shared" si="254"/>
        <v>312.73083000000003</v>
      </c>
      <c r="R251" s="44">
        <f t="shared" si="255"/>
        <v>312.73333333333329</v>
      </c>
      <c r="S251" s="44">
        <f t="shared" si="256"/>
        <v>62.54666666666666</v>
      </c>
      <c r="T251" s="65">
        <f t="shared" si="239"/>
        <v>375.28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46.6</v>
      </c>
      <c r="I253" s="44">
        <f t="shared" ref="I253:I256" si="257">ROUND(H253*$I$10,2)</f>
        <v>11.65</v>
      </c>
      <c r="J253" s="44">
        <f>ROUND(4.932*0.95,2)</f>
        <v>4.6900000000000004</v>
      </c>
      <c r="K253" s="43">
        <f t="shared" ref="K253:K256" si="258">ROUND((H253+I253)*J253,2)</f>
        <v>273.19</v>
      </c>
      <c r="L253" s="44">
        <f t="shared" si="251"/>
        <v>60.101799999999997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791.90579500000001</v>
      </c>
      <c r="P253" s="45">
        <f t="shared" si="240"/>
        <v>35.880000000000003</v>
      </c>
      <c r="Q253" s="44">
        <f t="shared" ref="Q253:Q256" si="261">SUM(O253+P253)</f>
        <v>827.78579500000001</v>
      </c>
      <c r="R253" s="44">
        <f t="shared" ref="R253:R256" si="262">+T253-S253</f>
        <v>827.7833333333333</v>
      </c>
      <c r="S253" s="44">
        <f t="shared" ref="S253:S256" si="263">+T253/6</f>
        <v>165.55666666666667</v>
      </c>
      <c r="T253" s="65">
        <f t="shared" si="239"/>
        <v>993.34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46.6</v>
      </c>
      <c r="I254" s="44">
        <f t="shared" si="257"/>
        <v>11.65</v>
      </c>
      <c r="J254" s="44">
        <f>ROUND(3.533*0.95,2)</f>
        <v>3.36</v>
      </c>
      <c r="K254" s="43">
        <f t="shared" si="258"/>
        <v>195.72</v>
      </c>
      <c r="L254" s="44">
        <f t="shared" si="251"/>
        <v>43.058399999999999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567.33767999999986</v>
      </c>
      <c r="P254" s="45">
        <f t="shared" si="240"/>
        <v>25.7</v>
      </c>
      <c r="Q254" s="44">
        <f t="shared" si="261"/>
        <v>593.03767999999991</v>
      </c>
      <c r="R254" s="44">
        <f t="shared" si="262"/>
        <v>593.04166666666663</v>
      </c>
      <c r="S254" s="44">
        <f t="shared" si="263"/>
        <v>118.60833333333333</v>
      </c>
      <c r="T254" s="65">
        <f t="shared" si="239"/>
        <v>711.65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46.6</v>
      </c>
      <c r="I255" s="44">
        <f t="shared" si="257"/>
        <v>11.65</v>
      </c>
      <c r="J255" s="44">
        <f>ROUND(0.417*0.95,2)</f>
        <v>0.4</v>
      </c>
      <c r="K255" s="43">
        <f t="shared" si="258"/>
        <v>23.3</v>
      </c>
      <c r="L255" s="44">
        <f t="shared" si="251"/>
        <v>5.1260000000000003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67.540199999999999</v>
      </c>
      <c r="P255" s="45">
        <f t="shared" si="240"/>
        <v>3.06</v>
      </c>
      <c r="Q255" s="44">
        <f t="shared" si="261"/>
        <v>70.600200000000001</v>
      </c>
      <c r="R255" s="44">
        <f t="shared" si="262"/>
        <v>70.599999999999994</v>
      </c>
      <c r="S255" s="44">
        <f t="shared" si="263"/>
        <v>14.12</v>
      </c>
      <c r="T255" s="65">
        <f t="shared" si="239"/>
        <v>84.72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46.6</v>
      </c>
      <c r="I256" s="44">
        <f t="shared" si="257"/>
        <v>11.65</v>
      </c>
      <c r="J256" s="44">
        <f>ROUND(1.59*0.95,2)</f>
        <v>1.51</v>
      </c>
      <c r="K256" s="43">
        <f t="shared" si="258"/>
        <v>87.96</v>
      </c>
      <c r="L256" s="44">
        <f t="shared" si="251"/>
        <v>19.351199999999999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254.96730499999998</v>
      </c>
      <c r="P256" s="45">
        <f t="shared" si="240"/>
        <v>11.55</v>
      </c>
      <c r="Q256" s="44">
        <f t="shared" si="261"/>
        <v>266.51730499999996</v>
      </c>
      <c r="R256" s="44">
        <f t="shared" si="262"/>
        <v>266.51666666666665</v>
      </c>
      <c r="S256" s="44">
        <f t="shared" si="263"/>
        <v>53.303333333333335</v>
      </c>
      <c r="T256" s="65">
        <f t="shared" si="239"/>
        <v>319.82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46.6</v>
      </c>
      <c r="I258" s="44">
        <f t="shared" ref="I258:I271" si="266">ROUND(H258*$I$10,2)</f>
        <v>11.65</v>
      </c>
      <c r="J258" s="44">
        <f>ROUND(3.165*0.95,2)</f>
        <v>3.01</v>
      </c>
      <c r="K258" s="43">
        <f t="shared" ref="K258:K271" si="267">ROUND((H258+I258)*J258,2)</f>
        <v>175.33</v>
      </c>
      <c r="L258" s="44">
        <f t="shared" si="251"/>
        <v>38.572600000000001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508.23695499999997</v>
      </c>
      <c r="P258" s="45">
        <f t="shared" si="240"/>
        <v>23.03</v>
      </c>
      <c r="Q258" s="44">
        <f t="shared" ref="Q258:Q271" si="270">SUM(O258+P258)</f>
        <v>531.26695499999994</v>
      </c>
      <c r="R258" s="44">
        <f t="shared" ref="R258:R271" si="271">+T258-S258</f>
        <v>531.26666666666665</v>
      </c>
      <c r="S258" s="44">
        <f t="shared" ref="S258:S271" si="272">+T258/6</f>
        <v>106.25333333333333</v>
      </c>
      <c r="T258" s="65">
        <f t="shared" si="239"/>
        <v>637.52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46.6</v>
      </c>
      <c r="I259" s="44">
        <f t="shared" si="266"/>
        <v>11.65</v>
      </c>
      <c r="J259" s="44">
        <f>ROUND(4.5*0.95,2)</f>
        <v>4.28</v>
      </c>
      <c r="K259" s="43">
        <f t="shared" si="267"/>
        <v>249.31</v>
      </c>
      <c r="L259" s="44">
        <f t="shared" si="251"/>
        <v>54.848199999999999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722.68013999999994</v>
      </c>
      <c r="P259" s="45">
        <f t="shared" si="240"/>
        <v>32.74</v>
      </c>
      <c r="Q259" s="44">
        <f t="shared" si="270"/>
        <v>755.42013999999995</v>
      </c>
      <c r="R259" s="44">
        <f t="shared" si="271"/>
        <v>755.41666666666663</v>
      </c>
      <c r="S259" s="44">
        <f t="shared" si="272"/>
        <v>151.08333333333334</v>
      </c>
      <c r="T259" s="65">
        <f t="shared" si="239"/>
        <v>906.5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46.6</v>
      </c>
      <c r="I260" s="44">
        <f t="shared" si="266"/>
        <v>11.65</v>
      </c>
      <c r="J260" s="44">
        <f>ROUND(0.5*0.95,2)</f>
        <v>0.48</v>
      </c>
      <c r="K260" s="43">
        <f t="shared" si="267"/>
        <v>27.96</v>
      </c>
      <c r="L260" s="44">
        <f t="shared" si="251"/>
        <v>6.1512000000000002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81.048239999999993</v>
      </c>
      <c r="P260" s="45">
        <f t="shared" si="240"/>
        <v>3.67</v>
      </c>
      <c r="Q260" s="44">
        <f t="shared" si="270"/>
        <v>84.718239999999994</v>
      </c>
      <c r="R260" s="44">
        <f t="shared" si="271"/>
        <v>84.716666666666669</v>
      </c>
      <c r="S260" s="44">
        <f t="shared" si="272"/>
        <v>16.943333333333332</v>
      </c>
      <c r="T260" s="65">
        <f t="shared" si="239"/>
        <v>101.66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43.86</v>
      </c>
      <c r="I261" s="44">
        <f t="shared" si="266"/>
        <v>10.97</v>
      </c>
      <c r="J261" s="44">
        <f>ROUND(1.807*0.95,2)</f>
        <v>1.72</v>
      </c>
      <c r="K261" s="43">
        <f t="shared" si="267"/>
        <v>94.31</v>
      </c>
      <c r="L261" s="44">
        <f t="shared" si="251"/>
        <v>20.748200000000001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283.24925999999999</v>
      </c>
      <c r="P261" s="45">
        <f t="shared" si="240"/>
        <v>13.16</v>
      </c>
      <c r="Q261" s="44">
        <f t="shared" si="270"/>
        <v>296.40926000000002</v>
      </c>
      <c r="R261" s="44">
        <f t="shared" si="271"/>
        <v>296.4083333333333</v>
      </c>
      <c r="S261" s="44">
        <f t="shared" si="272"/>
        <v>59.281666666666666</v>
      </c>
      <c r="T261" s="65">
        <f t="shared" si="239"/>
        <v>355.69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43.86</v>
      </c>
      <c r="I262" s="44">
        <f t="shared" si="266"/>
        <v>10.97</v>
      </c>
      <c r="J262" s="44">
        <f>ROUND(7.907*0.95,2)</f>
        <v>7.51</v>
      </c>
      <c r="K262" s="43">
        <f t="shared" si="267"/>
        <v>411.77</v>
      </c>
      <c r="L262" s="44">
        <f t="shared" si="251"/>
        <v>90.589399999999998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1236.7285049999998</v>
      </c>
      <c r="P262" s="45">
        <f t="shared" si="240"/>
        <v>57.45</v>
      </c>
      <c r="Q262" s="44">
        <f t="shared" si="270"/>
        <v>1294.1785049999999</v>
      </c>
      <c r="R262" s="44">
        <f t="shared" si="271"/>
        <v>1294.175</v>
      </c>
      <c r="S262" s="44">
        <f t="shared" si="272"/>
        <v>258.83499999999998</v>
      </c>
      <c r="T262" s="65">
        <f t="shared" si="239"/>
        <v>1553.01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43.86</v>
      </c>
      <c r="I263" s="44">
        <f t="shared" si="266"/>
        <v>10.97</v>
      </c>
      <c r="J263" s="44">
        <f>ROUND((1)*0.95,2)</f>
        <v>0.95</v>
      </c>
      <c r="K263" s="43">
        <f t="shared" si="267"/>
        <v>52.09</v>
      </c>
      <c r="L263" s="44">
        <f t="shared" si="251"/>
        <v>11.459800000000001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156.44602499999999</v>
      </c>
      <c r="P263" s="45">
        <f t="shared" si="240"/>
        <v>7.27</v>
      </c>
      <c r="Q263" s="44">
        <f t="shared" si="270"/>
        <v>163.716025</v>
      </c>
      <c r="R263" s="44">
        <f t="shared" si="271"/>
        <v>163.71666666666667</v>
      </c>
      <c r="S263" s="44">
        <f t="shared" si="272"/>
        <v>32.743333333333332</v>
      </c>
      <c r="T263" s="65">
        <f t="shared" si="239"/>
        <v>196.46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43.86</v>
      </c>
      <c r="I264" s="44">
        <f t="shared" si="266"/>
        <v>10.97</v>
      </c>
      <c r="J264" s="44">
        <f>ROUND(1.917*0.95,2)</f>
        <v>1.82</v>
      </c>
      <c r="K264" s="43">
        <f t="shared" si="267"/>
        <v>99.79</v>
      </c>
      <c r="L264" s="44">
        <f t="shared" si="251"/>
        <v>21.953800000000001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299.71341000000001</v>
      </c>
      <c r="P264" s="45">
        <f t="shared" si="240"/>
        <v>13.92</v>
      </c>
      <c r="Q264" s="44">
        <f t="shared" si="270"/>
        <v>313.63341000000003</v>
      </c>
      <c r="R264" s="44">
        <f t="shared" si="271"/>
        <v>313.63333333333333</v>
      </c>
      <c r="S264" s="44">
        <f t="shared" si="272"/>
        <v>62.726666666666667</v>
      </c>
      <c r="T264" s="65">
        <f t="shared" si="239"/>
        <v>376.36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43.86</v>
      </c>
      <c r="I265" s="44">
        <f t="shared" si="266"/>
        <v>10.97</v>
      </c>
      <c r="J265" s="44">
        <f>ROUND(1.617*0.95,2)</f>
        <v>1.54</v>
      </c>
      <c r="K265" s="43">
        <f t="shared" si="267"/>
        <v>84.44</v>
      </c>
      <c r="L265" s="44">
        <f t="shared" si="251"/>
        <v>18.576799999999999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253.60646999999997</v>
      </c>
      <c r="P265" s="45">
        <f t="shared" si="240"/>
        <v>11.78</v>
      </c>
      <c r="Q265" s="44">
        <f t="shared" si="270"/>
        <v>265.38646999999997</v>
      </c>
      <c r="R265" s="44">
        <f t="shared" si="271"/>
        <v>265.38333333333333</v>
      </c>
      <c r="S265" s="44">
        <f t="shared" si="272"/>
        <v>53.076666666666661</v>
      </c>
      <c r="T265" s="65">
        <f t="shared" si="239"/>
        <v>318.45999999999998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43.86</v>
      </c>
      <c r="I266" s="44">
        <f t="shared" si="266"/>
        <v>10.97</v>
      </c>
      <c r="J266" s="44">
        <f>ROUND(1*0.95,2)</f>
        <v>0.95</v>
      </c>
      <c r="K266" s="43">
        <f t="shared" si="267"/>
        <v>52.09</v>
      </c>
      <c r="L266" s="44">
        <f t="shared" si="251"/>
        <v>11.459800000000001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156.44602499999999</v>
      </c>
      <c r="P266" s="45">
        <f t="shared" si="240"/>
        <v>7.27</v>
      </c>
      <c r="Q266" s="44">
        <f t="shared" si="270"/>
        <v>163.716025</v>
      </c>
      <c r="R266" s="44">
        <f t="shared" si="271"/>
        <v>163.71666666666667</v>
      </c>
      <c r="S266" s="44">
        <f t="shared" si="272"/>
        <v>32.743333333333332</v>
      </c>
      <c r="T266" s="65">
        <f t="shared" si="239"/>
        <v>196.46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43.86</v>
      </c>
      <c r="I267" s="44">
        <f t="shared" si="266"/>
        <v>10.97</v>
      </c>
      <c r="J267" s="44">
        <f>ROUND(0.645*0.95,2)</f>
        <v>0.61</v>
      </c>
      <c r="K267" s="43">
        <f t="shared" si="267"/>
        <v>33.450000000000003</v>
      </c>
      <c r="L267" s="44">
        <f t="shared" si="251"/>
        <v>7.3590000000000009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100.458155</v>
      </c>
      <c r="P267" s="45">
        <f t="shared" si="240"/>
        <v>4.67</v>
      </c>
      <c r="Q267" s="44">
        <f t="shared" si="270"/>
        <v>105.12815500000001</v>
      </c>
      <c r="R267" s="44">
        <f t="shared" si="271"/>
        <v>105.125</v>
      </c>
      <c r="S267" s="44">
        <f t="shared" si="272"/>
        <v>21.025000000000002</v>
      </c>
      <c r="T267" s="65">
        <f t="shared" si="239"/>
        <v>126.15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43.86</v>
      </c>
      <c r="I268" s="44">
        <f t="shared" si="266"/>
        <v>10.97</v>
      </c>
      <c r="J268" s="44">
        <f>ROUND(2.358*0.95,2)</f>
        <v>2.2400000000000002</v>
      </c>
      <c r="K268" s="43">
        <f t="shared" si="267"/>
        <v>122.82</v>
      </c>
      <c r="L268" s="44">
        <f t="shared" si="251"/>
        <v>27.020399999999999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368.87991999999997</v>
      </c>
      <c r="P268" s="45">
        <f t="shared" si="240"/>
        <v>17.14</v>
      </c>
      <c r="Q268" s="44">
        <f t="shared" si="270"/>
        <v>386.01991999999996</v>
      </c>
      <c r="R268" s="44">
        <f t="shared" si="271"/>
        <v>386.01666666666671</v>
      </c>
      <c r="S268" s="44">
        <f t="shared" si="272"/>
        <v>77.203333333333333</v>
      </c>
      <c r="T268" s="65">
        <f t="shared" si="239"/>
        <v>463.22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43.86</v>
      </c>
      <c r="I269" s="44">
        <f t="shared" si="266"/>
        <v>10.97</v>
      </c>
      <c r="J269" s="44">
        <f>ROUND(0.667*0.95,2)</f>
        <v>0.63</v>
      </c>
      <c r="K269" s="43">
        <f t="shared" si="267"/>
        <v>34.54</v>
      </c>
      <c r="L269" s="44">
        <f t="shared" si="251"/>
        <v>7.5987999999999998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103.74366499999999</v>
      </c>
      <c r="P269" s="45">
        <f t="shared" si="240"/>
        <v>4.82</v>
      </c>
      <c r="Q269" s="44">
        <f t="shared" si="270"/>
        <v>108.56366499999999</v>
      </c>
      <c r="R269" s="44">
        <f t="shared" si="271"/>
        <v>108.56666666666666</v>
      </c>
      <c r="S269" s="44">
        <f t="shared" si="272"/>
        <v>21.713333333333335</v>
      </c>
      <c r="T269" s="65">
        <f t="shared" si="239"/>
        <v>130.28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43.86</v>
      </c>
      <c r="I270" s="44">
        <f t="shared" si="266"/>
        <v>10.97</v>
      </c>
      <c r="J270" s="44">
        <f>ROUND(1.373*0.95,2)</f>
        <v>1.3</v>
      </c>
      <c r="K270" s="43">
        <f t="shared" si="267"/>
        <v>71.28</v>
      </c>
      <c r="L270" s="44">
        <f t="shared" si="251"/>
        <v>15.6816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214.08275</v>
      </c>
      <c r="P270" s="45">
        <f t="shared" si="240"/>
        <v>9.9499999999999993</v>
      </c>
      <c r="Q270" s="44">
        <f t="shared" si="270"/>
        <v>224.03274999999999</v>
      </c>
      <c r="R270" s="44">
        <f t="shared" si="271"/>
        <v>224.0333333333333</v>
      </c>
      <c r="S270" s="44">
        <f t="shared" si="272"/>
        <v>44.806666666666665</v>
      </c>
      <c r="T270" s="65">
        <f t="shared" si="239"/>
        <v>268.83999999999997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43.86</v>
      </c>
      <c r="I271" s="44">
        <f t="shared" si="266"/>
        <v>10.97</v>
      </c>
      <c r="J271" s="44">
        <f>ROUND(3.39*0.95,2)</f>
        <v>3.22</v>
      </c>
      <c r="K271" s="43">
        <f t="shared" si="267"/>
        <v>176.55</v>
      </c>
      <c r="L271" s="44">
        <f t="shared" si="251"/>
        <v>38.841000000000001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530.26031</v>
      </c>
      <c r="P271" s="45">
        <f t="shared" si="240"/>
        <v>24.63</v>
      </c>
      <c r="Q271" s="44">
        <f t="shared" si="270"/>
        <v>554.89031</v>
      </c>
      <c r="R271" s="44">
        <f t="shared" si="271"/>
        <v>554.89166666666665</v>
      </c>
      <c r="S271" s="44">
        <f t="shared" si="272"/>
        <v>110.97833333333334</v>
      </c>
      <c r="T271" s="65">
        <f t="shared" si="239"/>
        <v>665.87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79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4CB10-25E7-4F2F-A620-50A1779E8084}">
  <dimension ref="A1:WVY282"/>
  <sheetViews>
    <sheetView topLeftCell="A10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43.65</v>
      </c>
      <c r="I13" s="43">
        <f>ROUND(H13*$I$10,2)</f>
        <v>10.91</v>
      </c>
      <c r="J13" s="44">
        <v>1</v>
      </c>
      <c r="K13" s="43">
        <f>ROUND((H13+I13)*J13,2)</f>
        <v>54.56</v>
      </c>
      <c r="L13" s="43">
        <f>ROUND(K13*$L$10,2)</f>
        <v>12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164.35</v>
      </c>
      <c r="P13" s="45">
        <f>ROUND(J13*$P$10,2)</f>
        <v>7.65</v>
      </c>
      <c r="Q13" s="45">
        <f>SUM(O13+P13)</f>
        <v>172</v>
      </c>
      <c r="R13" s="45">
        <f>+T13-S13</f>
        <v>172</v>
      </c>
      <c r="S13" s="45">
        <f>+T13/6</f>
        <v>34.4</v>
      </c>
      <c r="T13" s="45">
        <f>ROUND(Q13*$T$10,2)</f>
        <v>206.4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49.35</v>
      </c>
      <c r="I14" s="43">
        <f>ROUND(H14*$I$10,2)</f>
        <v>12.34</v>
      </c>
      <c r="J14" s="44">
        <v>1</v>
      </c>
      <c r="K14" s="43">
        <f>ROUND((H14+I14)*J14,2)</f>
        <v>61.69</v>
      </c>
      <c r="L14" s="43">
        <f>ROUND(K14*$L$10,2)</f>
        <v>13.57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173.04999999999998</v>
      </c>
      <c r="P14" s="45">
        <f t="shared" ref="P14:P17" si="1">ROUND(J14*$P$10,2)</f>
        <v>7.65</v>
      </c>
      <c r="Q14" s="45">
        <f>SUM(O14+P14)</f>
        <v>180.7</v>
      </c>
      <c r="R14" s="45">
        <f t="shared" ref="R14:R17" si="2">+T14-S14</f>
        <v>180.7</v>
      </c>
      <c r="S14" s="45">
        <f t="shared" ref="S14:S17" si="3">+T14/6</f>
        <v>36.14</v>
      </c>
      <c r="T14" s="45">
        <f>ROUND(Q14*$T$10,2)</f>
        <v>216.84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55.04</v>
      </c>
      <c r="I15" s="43">
        <f>ROUND(H15*$I$10,2)</f>
        <v>13.76</v>
      </c>
      <c r="J15" s="44">
        <v>1</v>
      </c>
      <c r="K15" s="43">
        <f>ROUND((H15+I15)*J15,2)</f>
        <v>68.8</v>
      </c>
      <c r="L15" s="43">
        <f>ROUND(K15*$L$10,2)</f>
        <v>15.14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181.73</v>
      </c>
      <c r="P15" s="45">
        <f t="shared" si="1"/>
        <v>7.65</v>
      </c>
      <c r="Q15" s="45">
        <f>SUM(O15+P15)</f>
        <v>189.38</v>
      </c>
      <c r="R15" s="45">
        <f t="shared" si="2"/>
        <v>189.38333333333333</v>
      </c>
      <c r="S15" s="45">
        <f t="shared" si="3"/>
        <v>37.876666666666665</v>
      </c>
      <c r="T15" s="45">
        <f>ROUND(Q15*$T$10,2)</f>
        <v>227.26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60.74</v>
      </c>
      <c r="I16" s="43">
        <f>ROUND(H16*$I$10,2)</f>
        <v>15.19</v>
      </c>
      <c r="J16" s="44">
        <v>1</v>
      </c>
      <c r="K16" s="43">
        <f>ROUND((H16+I16)*J16,2)</f>
        <v>75.930000000000007</v>
      </c>
      <c r="L16" s="43">
        <f>ROUND(K16*$L$10,2)</f>
        <v>16.7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190.42000000000002</v>
      </c>
      <c r="P16" s="45">
        <f t="shared" si="1"/>
        <v>7.65</v>
      </c>
      <c r="Q16" s="45">
        <f>SUM(O16+P16)</f>
        <v>198.07000000000002</v>
      </c>
      <c r="R16" s="45">
        <f t="shared" si="2"/>
        <v>198.06666666666666</v>
      </c>
      <c r="S16" s="45">
        <f t="shared" si="3"/>
        <v>39.613333333333337</v>
      </c>
      <c r="T16" s="45">
        <f>ROUND(Q16*$T$10,2)</f>
        <v>237.68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68.33</v>
      </c>
      <c r="I17" s="43">
        <f>ROUND(H17*$I$10,2)</f>
        <v>17.079999999999998</v>
      </c>
      <c r="J17" s="44">
        <v>1</v>
      </c>
      <c r="K17" s="43">
        <f>ROUND((H17+I17)*J17,2)</f>
        <v>85.41</v>
      </c>
      <c r="L17" s="43">
        <f>ROUND(K17*$L$10,2)</f>
        <v>18.79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201.98999999999998</v>
      </c>
      <c r="P17" s="45">
        <f t="shared" si="1"/>
        <v>7.65</v>
      </c>
      <c r="Q17" s="45">
        <f>SUM(O17+P17)</f>
        <v>209.64</v>
      </c>
      <c r="R17" s="45">
        <f t="shared" si="2"/>
        <v>209.64166666666665</v>
      </c>
      <c r="S17" s="45">
        <f t="shared" si="3"/>
        <v>41.928333333333335</v>
      </c>
      <c r="T17" s="45">
        <f>ROUND(Q17*$T$10,2)</f>
        <v>251.57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46.5</v>
      </c>
      <c r="I21" s="64">
        <f t="shared" ref="I21:I34" si="5">ROUND(H21*$I$10,2)</f>
        <v>11.63</v>
      </c>
      <c r="J21" s="64">
        <f>ROUND(0.19*0.95,2)</f>
        <v>0.18</v>
      </c>
      <c r="K21" s="100">
        <f t="shared" ref="K21:K26" si="6">ROUND((H21+I21)*J21,2)</f>
        <v>10.46</v>
      </c>
      <c r="L21" s="64">
        <f>(K21*$L$10)</f>
        <v>2.3012000000000001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30.362590000000001</v>
      </c>
      <c r="P21" s="45">
        <f>ROUND(J21*$P$10,2)</f>
        <v>1.38</v>
      </c>
      <c r="Q21" s="64">
        <f>SUM(O21+P21)</f>
        <v>31.74259</v>
      </c>
      <c r="R21" s="64">
        <f>+T21-S21</f>
        <v>31.741666666666671</v>
      </c>
      <c r="S21" s="64">
        <f>+T21/6</f>
        <v>6.3483333333333336</v>
      </c>
      <c r="T21" s="103">
        <f>ROUND(Q21*$T$10,2)</f>
        <v>38.090000000000003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46.5</v>
      </c>
      <c r="I22" s="64">
        <f t="shared" si="5"/>
        <v>11.63</v>
      </c>
      <c r="J22" s="64">
        <f>ROUND(0.26*0.95,2)</f>
        <v>0.25</v>
      </c>
      <c r="K22" s="100">
        <f t="shared" si="6"/>
        <v>14.53</v>
      </c>
      <c r="L22" s="64">
        <f t="shared" ref="L22:L26" si="7">(K22*$L$10)</f>
        <v>3.1965999999999997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42.172974999999994</v>
      </c>
      <c r="P22" s="45">
        <f t="shared" ref="P22:P85" si="10">ROUND(J22*$P$10,2)</f>
        <v>1.91</v>
      </c>
      <c r="Q22" s="64">
        <f t="shared" ref="Q22:Q26" si="11">SUM(O22+P22)</f>
        <v>44.08297499999999</v>
      </c>
      <c r="R22" s="64">
        <f t="shared" ref="R22:R26" si="12">+T22-S22</f>
        <v>44.083333333333329</v>
      </c>
      <c r="S22" s="64">
        <f t="shared" ref="S22:S26" si="13">+T22/6</f>
        <v>8.8166666666666664</v>
      </c>
      <c r="T22" s="103">
        <f t="shared" ref="T22:T34" si="14">ROUND(Q22*$T$10,2)</f>
        <v>52.9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46.5</v>
      </c>
      <c r="I23" s="64">
        <f t="shared" si="5"/>
        <v>11.63</v>
      </c>
      <c r="J23" s="64">
        <f>ROUND(0.42*0.95,2)</f>
        <v>0.4</v>
      </c>
      <c r="K23" s="100">
        <f t="shared" si="6"/>
        <v>23.25</v>
      </c>
      <c r="L23" s="64">
        <f t="shared" si="7"/>
        <v>5.1150000000000002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67.479200000000006</v>
      </c>
      <c r="P23" s="45">
        <f t="shared" si="10"/>
        <v>3.06</v>
      </c>
      <c r="Q23" s="64">
        <f t="shared" si="11"/>
        <v>70.539200000000008</v>
      </c>
      <c r="R23" s="64">
        <f t="shared" si="12"/>
        <v>70.541666666666671</v>
      </c>
      <c r="S23" s="64">
        <f t="shared" si="13"/>
        <v>14.108333333333334</v>
      </c>
      <c r="T23" s="103">
        <f t="shared" si="14"/>
        <v>84.65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46.5</v>
      </c>
      <c r="I24" s="64">
        <f t="shared" si="5"/>
        <v>11.63</v>
      </c>
      <c r="J24" s="64">
        <f>ROUND((0.42+0.19)*0.95,2)</f>
        <v>0.57999999999999996</v>
      </c>
      <c r="K24" s="100">
        <f t="shared" si="6"/>
        <v>33.72</v>
      </c>
      <c r="L24" s="64">
        <f t="shared" si="7"/>
        <v>7.4184000000000001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97.853989999999982</v>
      </c>
      <c r="P24" s="45">
        <f t="shared" si="10"/>
        <v>4.4400000000000004</v>
      </c>
      <c r="Q24" s="64">
        <f t="shared" si="11"/>
        <v>102.29398999999998</v>
      </c>
      <c r="R24" s="64">
        <f t="shared" si="12"/>
        <v>102.29166666666667</v>
      </c>
      <c r="S24" s="64">
        <f t="shared" si="13"/>
        <v>20.458333333333332</v>
      </c>
      <c r="T24" s="103">
        <f t="shared" si="14"/>
        <v>122.75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46.5</v>
      </c>
      <c r="I25" s="64">
        <f t="shared" si="5"/>
        <v>11.63</v>
      </c>
      <c r="J25" s="64">
        <f>ROUND((0.42+0.26)*0.95,2)</f>
        <v>0.65</v>
      </c>
      <c r="K25" s="100">
        <f t="shared" si="6"/>
        <v>37.78</v>
      </c>
      <c r="L25" s="64">
        <f t="shared" si="7"/>
        <v>8.3116000000000003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109.65217499999999</v>
      </c>
      <c r="P25" s="45">
        <f t="shared" si="10"/>
        <v>4.97</v>
      </c>
      <c r="Q25" s="64">
        <f t="shared" si="11"/>
        <v>114.62217499999998</v>
      </c>
      <c r="R25" s="64">
        <f t="shared" si="12"/>
        <v>114.62500000000001</v>
      </c>
      <c r="S25" s="64">
        <f t="shared" si="13"/>
        <v>22.925000000000001</v>
      </c>
      <c r="T25" s="103">
        <f t="shared" si="14"/>
        <v>137.55000000000001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46.5</v>
      </c>
      <c r="I26" s="64">
        <f t="shared" si="5"/>
        <v>11.63</v>
      </c>
      <c r="J26" s="64">
        <f>ROUND((0.42+0.42)*0.95,2)</f>
        <v>0.8</v>
      </c>
      <c r="K26" s="100">
        <f t="shared" si="6"/>
        <v>46.5</v>
      </c>
      <c r="L26" s="64">
        <f t="shared" si="7"/>
        <v>10.23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134.95840000000001</v>
      </c>
      <c r="P26" s="45">
        <f t="shared" si="10"/>
        <v>6.12</v>
      </c>
      <c r="Q26" s="64">
        <f t="shared" si="11"/>
        <v>141.07840000000002</v>
      </c>
      <c r="R26" s="64">
        <f t="shared" si="12"/>
        <v>141.07499999999999</v>
      </c>
      <c r="S26" s="64">
        <f t="shared" si="13"/>
        <v>28.215</v>
      </c>
      <c r="T26" s="103">
        <f t="shared" si="14"/>
        <v>169.29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46.5</v>
      </c>
      <c r="I28" s="64">
        <f t="shared" si="5"/>
        <v>11.63</v>
      </c>
      <c r="J28" s="64">
        <f>ROUND((0.19*1.2)*0.95,2)</f>
        <v>0.22</v>
      </c>
      <c r="K28" s="100">
        <f t="shared" ref="K28:K34" si="16">ROUND((H28+I28)*J28,2)</f>
        <v>12.79</v>
      </c>
      <c r="L28" s="64">
        <f t="shared" ref="L28:L34" si="17">(K28*$L$10)</f>
        <v>2.8137999999999996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37.116610000000001</v>
      </c>
      <c r="P28" s="45">
        <f t="shared" si="10"/>
        <v>1.68</v>
      </c>
      <c r="Q28" s="64">
        <f t="shared" ref="Q28:Q34" si="20">SUM(O28+P28)</f>
        <v>38.796610000000001</v>
      </c>
      <c r="R28" s="64">
        <f>+T28-S28</f>
        <v>38.800000000000004</v>
      </c>
      <c r="S28" s="64">
        <f>+T28/6</f>
        <v>7.7600000000000007</v>
      </c>
      <c r="T28" s="103">
        <f t="shared" si="14"/>
        <v>46.56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46.5</v>
      </c>
      <c r="I29" s="64">
        <f t="shared" si="5"/>
        <v>11.63</v>
      </c>
      <c r="J29" s="64">
        <f>ROUND((0.26*1.2)*0.95,2)</f>
        <v>0.3</v>
      </c>
      <c r="K29" s="100">
        <f t="shared" si="16"/>
        <v>17.440000000000001</v>
      </c>
      <c r="L29" s="64">
        <f t="shared" si="17"/>
        <v>3.8368000000000002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50.612449999999995</v>
      </c>
      <c r="P29" s="45">
        <f t="shared" si="10"/>
        <v>2.2999999999999998</v>
      </c>
      <c r="Q29" s="64">
        <f t="shared" si="20"/>
        <v>52.912449999999993</v>
      </c>
      <c r="R29" s="64">
        <f t="shared" ref="R29:R34" si="21">+T29-S29</f>
        <v>52.908333333333331</v>
      </c>
      <c r="S29" s="64">
        <f t="shared" ref="S29:S34" si="22">+T29/6</f>
        <v>10.581666666666667</v>
      </c>
      <c r="T29" s="103">
        <f t="shared" si="14"/>
        <v>63.49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46.5</v>
      </c>
      <c r="I30" s="64">
        <f t="shared" si="5"/>
        <v>11.63</v>
      </c>
      <c r="J30" s="64">
        <f>ROUND((0.42*1.2)*0.95,2)</f>
        <v>0.48</v>
      </c>
      <c r="K30" s="100">
        <f t="shared" si="16"/>
        <v>27.9</v>
      </c>
      <c r="L30" s="64">
        <f t="shared" si="17"/>
        <v>6.1379999999999999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80.975039999999993</v>
      </c>
      <c r="P30" s="45">
        <f t="shared" si="10"/>
        <v>3.67</v>
      </c>
      <c r="Q30" s="64">
        <f t="shared" si="20"/>
        <v>84.645039999999995</v>
      </c>
      <c r="R30" s="64">
        <f t="shared" si="21"/>
        <v>84.641666666666666</v>
      </c>
      <c r="S30" s="64">
        <f t="shared" si="22"/>
        <v>16.928333333333331</v>
      </c>
      <c r="T30" s="103">
        <f t="shared" si="14"/>
        <v>101.57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46.5</v>
      </c>
      <c r="I31" s="64">
        <f t="shared" si="5"/>
        <v>11.63</v>
      </c>
      <c r="J31" s="64">
        <f>ROUND(((0.42+0.19)*1.2)*0.95,2)</f>
        <v>0.7</v>
      </c>
      <c r="K31" s="100">
        <f t="shared" si="16"/>
        <v>40.69</v>
      </c>
      <c r="L31" s="64">
        <f t="shared" si="17"/>
        <v>8.9518000000000004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118.09165</v>
      </c>
      <c r="P31" s="45">
        <f t="shared" si="10"/>
        <v>5.36</v>
      </c>
      <c r="Q31" s="64">
        <f t="shared" si="20"/>
        <v>123.45165</v>
      </c>
      <c r="R31" s="64">
        <f t="shared" si="21"/>
        <v>123.44999999999999</v>
      </c>
      <c r="S31" s="64">
        <f t="shared" si="22"/>
        <v>24.689999999999998</v>
      </c>
      <c r="T31" s="103">
        <f t="shared" si="14"/>
        <v>148.13999999999999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46.5</v>
      </c>
      <c r="I32" s="64">
        <f t="shared" si="5"/>
        <v>11.63</v>
      </c>
      <c r="J32" s="64">
        <f>ROUND(((0.42+0.26)*1.2)*0.95,2)</f>
        <v>0.78</v>
      </c>
      <c r="K32" s="100">
        <f t="shared" si="16"/>
        <v>45.34</v>
      </c>
      <c r="L32" s="64">
        <f t="shared" si="17"/>
        <v>9.9748000000000001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131.58749</v>
      </c>
      <c r="P32" s="45">
        <f t="shared" si="10"/>
        <v>5.97</v>
      </c>
      <c r="Q32" s="64">
        <f t="shared" si="20"/>
        <v>137.55749</v>
      </c>
      <c r="R32" s="64">
        <f t="shared" si="21"/>
        <v>137.55833333333334</v>
      </c>
      <c r="S32" s="64">
        <f t="shared" si="22"/>
        <v>27.511666666666667</v>
      </c>
      <c r="T32" s="103">
        <f t="shared" si="14"/>
        <v>165.07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46.5</v>
      </c>
      <c r="I33" s="64">
        <f t="shared" si="5"/>
        <v>11.63</v>
      </c>
      <c r="J33" s="64">
        <f>ROUND(((0.42+0.42)*1.2)*0.95,2)</f>
        <v>0.96</v>
      </c>
      <c r="K33" s="100">
        <f t="shared" si="16"/>
        <v>55.8</v>
      </c>
      <c r="L33" s="44">
        <f t="shared" si="17"/>
        <v>12.276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161.95007999999999</v>
      </c>
      <c r="P33" s="45">
        <f t="shared" si="10"/>
        <v>7.34</v>
      </c>
      <c r="Q33" s="44">
        <f t="shared" si="20"/>
        <v>169.29007999999999</v>
      </c>
      <c r="R33" s="44">
        <f t="shared" si="21"/>
        <v>169.29166666666669</v>
      </c>
      <c r="S33" s="44">
        <f t="shared" si="22"/>
        <v>33.858333333333334</v>
      </c>
      <c r="T33" s="65">
        <f t="shared" si="14"/>
        <v>203.15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46.5</v>
      </c>
      <c r="I34" s="64">
        <f t="shared" si="5"/>
        <v>11.63</v>
      </c>
      <c r="J34" s="64">
        <f>ROUND(0.064*0.95,2)</f>
        <v>0.06</v>
      </c>
      <c r="K34" s="100">
        <f t="shared" si="16"/>
        <v>3.49</v>
      </c>
      <c r="L34" s="64">
        <f t="shared" si="17"/>
        <v>0.76780000000000004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10.124929999999999</v>
      </c>
      <c r="P34" s="45">
        <f t="shared" si="10"/>
        <v>0.46</v>
      </c>
      <c r="Q34" s="64">
        <f t="shared" si="20"/>
        <v>10.58493</v>
      </c>
      <c r="R34" s="64">
        <f t="shared" si="21"/>
        <v>10.583333333333332</v>
      </c>
      <c r="S34" s="64">
        <f t="shared" si="22"/>
        <v>2.1166666666666667</v>
      </c>
      <c r="T34" s="103">
        <f t="shared" si="14"/>
        <v>12.7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46.5</v>
      </c>
      <c r="I37" s="64">
        <f t="shared" ref="I37:I59" si="24">ROUND(H37*$I$10,2)</f>
        <v>11.63</v>
      </c>
      <c r="J37" s="64">
        <f>ROUND(0.11*0.95,2)</f>
        <v>0.1</v>
      </c>
      <c r="K37" s="100">
        <f t="shared" ref="K37:K42" si="25">ROUND((H37+I37)*J37,2)</f>
        <v>5.81</v>
      </c>
      <c r="L37" s="64">
        <f t="shared" ref="L37:L42" si="26">(K37*$L$10)</f>
        <v>1.2782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16.86675</v>
      </c>
      <c r="P37" s="45">
        <f t="shared" si="10"/>
        <v>0.77</v>
      </c>
      <c r="Q37" s="64">
        <f>SUM(O37+P37)</f>
        <v>17.636749999999999</v>
      </c>
      <c r="R37" s="64">
        <f t="shared" ref="R37:R42" si="28">+T37-S37</f>
        <v>17.633333333333333</v>
      </c>
      <c r="S37" s="64">
        <f t="shared" ref="S37:S42" si="29">+T37/6</f>
        <v>3.5266666666666668</v>
      </c>
      <c r="T37" s="103">
        <f t="shared" ref="T37:T59" si="30">ROUND(Q37*$T$10,2)</f>
        <v>21.16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46.5</v>
      </c>
      <c r="I38" s="64">
        <f t="shared" si="24"/>
        <v>11.63</v>
      </c>
      <c r="J38" s="64">
        <f>ROUND(0.14*0.95,2)</f>
        <v>0.13</v>
      </c>
      <c r="K38" s="100">
        <f t="shared" si="25"/>
        <v>7.56</v>
      </c>
      <c r="L38" s="64">
        <f t="shared" si="26"/>
        <v>1.6632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21.935314999999999</v>
      </c>
      <c r="P38" s="45">
        <f t="shared" si="10"/>
        <v>0.99</v>
      </c>
      <c r="Q38" s="64">
        <f t="shared" ref="Q38:Q42" si="32">SUM(O38+P38)</f>
        <v>22.925314999999998</v>
      </c>
      <c r="R38" s="64">
        <f t="shared" si="28"/>
        <v>22.925000000000001</v>
      </c>
      <c r="S38" s="64">
        <f t="shared" si="29"/>
        <v>4.585</v>
      </c>
      <c r="T38" s="103">
        <f t="shared" si="30"/>
        <v>27.51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46.5</v>
      </c>
      <c r="I39" s="64">
        <f t="shared" si="24"/>
        <v>11.63</v>
      </c>
      <c r="J39" s="64">
        <f>ROUND(0.2*0.95,2)</f>
        <v>0.19</v>
      </c>
      <c r="K39" s="100">
        <f t="shared" si="25"/>
        <v>11.04</v>
      </c>
      <c r="L39" s="64">
        <f t="shared" si="26"/>
        <v>2.4287999999999998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32.048044999999995</v>
      </c>
      <c r="P39" s="45">
        <f t="shared" si="10"/>
        <v>1.45</v>
      </c>
      <c r="Q39" s="64">
        <f t="shared" si="32"/>
        <v>33.498044999999998</v>
      </c>
      <c r="R39" s="64">
        <f t="shared" si="28"/>
        <v>33.5</v>
      </c>
      <c r="S39" s="64">
        <f t="shared" si="29"/>
        <v>6.7</v>
      </c>
      <c r="T39" s="103">
        <f t="shared" si="30"/>
        <v>40.200000000000003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46.5</v>
      </c>
      <c r="I40" s="64">
        <f t="shared" si="24"/>
        <v>11.63</v>
      </c>
      <c r="J40" s="64">
        <f>ROUND((0.2+0.11)*0.95,2)</f>
        <v>0.28999999999999998</v>
      </c>
      <c r="K40" s="100">
        <f t="shared" si="25"/>
        <v>16.86</v>
      </c>
      <c r="L40" s="64">
        <f t="shared" si="26"/>
        <v>3.7092000000000001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48.926994999999991</v>
      </c>
      <c r="P40" s="45">
        <f t="shared" si="10"/>
        <v>2.2200000000000002</v>
      </c>
      <c r="Q40" s="64">
        <f t="shared" si="32"/>
        <v>51.14699499999999</v>
      </c>
      <c r="R40" s="64">
        <f t="shared" si="28"/>
        <v>51.150000000000006</v>
      </c>
      <c r="S40" s="64">
        <f t="shared" si="29"/>
        <v>10.23</v>
      </c>
      <c r="T40" s="103">
        <f t="shared" si="30"/>
        <v>61.38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46.5</v>
      </c>
      <c r="I41" s="64">
        <f t="shared" si="24"/>
        <v>11.63</v>
      </c>
      <c r="J41" s="64">
        <f>ROUND((0.2+0.14)*0.95,2)</f>
        <v>0.32</v>
      </c>
      <c r="K41" s="100">
        <f t="shared" si="25"/>
        <v>18.600000000000001</v>
      </c>
      <c r="L41" s="64">
        <f t="shared" si="26"/>
        <v>4.0920000000000005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53.983359999999998</v>
      </c>
      <c r="P41" s="45">
        <f t="shared" si="10"/>
        <v>2.4500000000000002</v>
      </c>
      <c r="Q41" s="64">
        <f t="shared" si="32"/>
        <v>56.43336</v>
      </c>
      <c r="R41" s="64">
        <f t="shared" si="28"/>
        <v>56.43333333333333</v>
      </c>
      <c r="S41" s="64">
        <f t="shared" si="29"/>
        <v>11.286666666666667</v>
      </c>
      <c r="T41" s="103">
        <f t="shared" si="30"/>
        <v>67.72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46.5</v>
      </c>
      <c r="I42" s="64">
        <f t="shared" si="24"/>
        <v>11.63</v>
      </c>
      <c r="J42" s="64">
        <f>ROUND((0.2+0.2)*0.95,2)</f>
        <v>0.38</v>
      </c>
      <c r="K42" s="100">
        <f t="shared" si="25"/>
        <v>22.09</v>
      </c>
      <c r="L42" s="64">
        <f t="shared" si="26"/>
        <v>4.8597999999999999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64.108289999999997</v>
      </c>
      <c r="P42" s="45">
        <f t="shared" si="10"/>
        <v>2.91</v>
      </c>
      <c r="Q42" s="64">
        <f t="shared" si="32"/>
        <v>67.018289999999993</v>
      </c>
      <c r="R42" s="64">
        <f t="shared" si="28"/>
        <v>67.016666666666666</v>
      </c>
      <c r="S42" s="64">
        <f t="shared" si="29"/>
        <v>13.403333333333334</v>
      </c>
      <c r="T42" s="103">
        <f t="shared" si="30"/>
        <v>80.42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46.5</v>
      </c>
      <c r="I44" s="64">
        <f t="shared" si="24"/>
        <v>11.63</v>
      </c>
      <c r="J44" s="64">
        <f>ROUND(0.03*0.95,2)</f>
        <v>0.03</v>
      </c>
      <c r="K44" s="100">
        <f t="shared" ref="K44:K52" si="34">ROUND((H44+I44)*J44,2)</f>
        <v>1.74</v>
      </c>
      <c r="L44" s="64">
        <f t="shared" ref="L44:L52" si="35">(K44*$L$10)</f>
        <v>0.38279999999999997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5.0563649999999996</v>
      </c>
      <c r="P44" s="45">
        <f t="shared" si="10"/>
        <v>0.23</v>
      </c>
      <c r="Q44" s="64">
        <f t="shared" ref="Q44:Q52" si="38">SUM(O44+P44)</f>
        <v>5.286365</v>
      </c>
      <c r="R44" s="64">
        <f>+T44-S44</f>
        <v>5.2833333333333332</v>
      </c>
      <c r="S44" s="64">
        <f>+T44/6</f>
        <v>1.0566666666666666</v>
      </c>
      <c r="T44" s="103">
        <f t="shared" si="30"/>
        <v>6.34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46.5</v>
      </c>
      <c r="I45" s="64">
        <f t="shared" si="24"/>
        <v>11.63</v>
      </c>
      <c r="J45" s="64">
        <f>ROUND(0.05*0.95,2)</f>
        <v>0.05</v>
      </c>
      <c r="K45" s="100">
        <f t="shared" si="34"/>
        <v>2.91</v>
      </c>
      <c r="L45" s="64">
        <f t="shared" si="35"/>
        <v>0.64019999999999999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8.4394749999999998</v>
      </c>
      <c r="P45" s="45">
        <f t="shared" si="10"/>
        <v>0.38</v>
      </c>
      <c r="Q45" s="64">
        <f t="shared" si="38"/>
        <v>8.8194750000000006</v>
      </c>
      <c r="R45" s="64">
        <f>+T45-S45</f>
        <v>8.8166666666666664</v>
      </c>
      <c r="S45" s="64">
        <f>+T45/6</f>
        <v>1.7633333333333334</v>
      </c>
      <c r="T45" s="103">
        <f t="shared" si="30"/>
        <v>10.58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46.5</v>
      </c>
      <c r="I46" s="64">
        <f t="shared" si="24"/>
        <v>11.63</v>
      </c>
      <c r="J46" s="64">
        <f>ROUND(0.07*0.95,2)</f>
        <v>7.0000000000000007E-2</v>
      </c>
      <c r="K46" s="100">
        <f t="shared" si="34"/>
        <v>4.07</v>
      </c>
      <c r="L46" s="64">
        <f t="shared" si="35"/>
        <v>0.89540000000000008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11.810385</v>
      </c>
      <c r="P46" s="45">
        <f t="shared" si="10"/>
        <v>0.54</v>
      </c>
      <c r="Q46" s="64">
        <f t="shared" si="38"/>
        <v>12.350384999999999</v>
      </c>
      <c r="R46" s="64">
        <f t="shared" ref="R46:R52" si="39">+T46-S46</f>
        <v>12.35</v>
      </c>
      <c r="S46" s="64">
        <f t="shared" ref="S46:S52" si="40">+T46/6</f>
        <v>2.4700000000000002</v>
      </c>
      <c r="T46" s="103">
        <f t="shared" si="30"/>
        <v>14.82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52.2</v>
      </c>
      <c r="I47" s="64">
        <f t="shared" si="24"/>
        <v>13.05</v>
      </c>
      <c r="J47" s="64">
        <f>ROUND(2*0.95,2)</f>
        <v>1.9</v>
      </c>
      <c r="K47" s="100">
        <f t="shared" si="34"/>
        <v>123.98</v>
      </c>
      <c r="L47" s="64">
        <f t="shared" si="35"/>
        <v>27.275600000000001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337.04805000000005</v>
      </c>
      <c r="P47" s="45">
        <f t="shared" si="10"/>
        <v>14.54</v>
      </c>
      <c r="Q47" s="64">
        <f t="shared" si="38"/>
        <v>351.58805000000007</v>
      </c>
      <c r="R47" s="64">
        <f t="shared" si="39"/>
        <v>351.5916666666667</v>
      </c>
      <c r="S47" s="64">
        <f t="shared" si="40"/>
        <v>70.318333333333342</v>
      </c>
      <c r="T47" s="103">
        <f t="shared" si="30"/>
        <v>421.91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52.2</v>
      </c>
      <c r="I48" s="64">
        <f t="shared" si="24"/>
        <v>13.05</v>
      </c>
      <c r="J48" s="64">
        <f>ROUND((2*1.2)*0.95,2)</f>
        <v>2.2799999999999998</v>
      </c>
      <c r="K48" s="100">
        <f t="shared" si="34"/>
        <v>148.77000000000001</v>
      </c>
      <c r="L48" s="64">
        <f t="shared" si="35"/>
        <v>32.729400000000005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404.45033999999998</v>
      </c>
      <c r="P48" s="45">
        <f t="shared" si="10"/>
        <v>17.440000000000001</v>
      </c>
      <c r="Q48" s="64">
        <f t="shared" si="38"/>
        <v>421.89033999999998</v>
      </c>
      <c r="R48" s="64">
        <f t="shared" si="39"/>
        <v>421.89166666666665</v>
      </c>
      <c r="S48" s="64">
        <f t="shared" si="40"/>
        <v>84.37833333333333</v>
      </c>
      <c r="T48" s="103">
        <f t="shared" si="30"/>
        <v>506.27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46.5</v>
      </c>
      <c r="I49" s="64">
        <f t="shared" si="24"/>
        <v>11.63</v>
      </c>
      <c r="J49" s="64">
        <f>ROUND(0.05*0.95,2)</f>
        <v>0.05</v>
      </c>
      <c r="K49" s="100">
        <f t="shared" si="34"/>
        <v>2.91</v>
      </c>
      <c r="L49" s="64">
        <f t="shared" si="35"/>
        <v>0.64019999999999999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8.4394749999999998</v>
      </c>
      <c r="P49" s="45">
        <f t="shared" si="10"/>
        <v>0.38</v>
      </c>
      <c r="Q49" s="64">
        <f t="shared" si="38"/>
        <v>8.8194750000000006</v>
      </c>
      <c r="R49" s="64">
        <f t="shared" si="39"/>
        <v>8.8166666666666664</v>
      </c>
      <c r="S49" s="64">
        <f t="shared" si="40"/>
        <v>1.7633333333333334</v>
      </c>
      <c r="T49" s="103">
        <f t="shared" si="30"/>
        <v>10.58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46.5</v>
      </c>
      <c r="I50" s="64">
        <f t="shared" si="24"/>
        <v>11.63</v>
      </c>
      <c r="J50" s="64">
        <f>ROUND((0.05*0.8)*0.95,2)</f>
        <v>0.04</v>
      </c>
      <c r="K50" s="100">
        <f t="shared" si="34"/>
        <v>2.33</v>
      </c>
      <c r="L50" s="64">
        <f t="shared" si="35"/>
        <v>0.51260000000000006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6.7540199999999997</v>
      </c>
      <c r="P50" s="45">
        <f t="shared" si="10"/>
        <v>0.31</v>
      </c>
      <c r="Q50" s="64">
        <f t="shared" si="38"/>
        <v>7.0640199999999993</v>
      </c>
      <c r="R50" s="64">
        <f t="shared" si="39"/>
        <v>7.0666666666666673</v>
      </c>
      <c r="S50" s="64">
        <f t="shared" si="40"/>
        <v>1.4133333333333333</v>
      </c>
      <c r="T50" s="103">
        <f t="shared" si="30"/>
        <v>8.48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46.5</v>
      </c>
      <c r="I51" s="64">
        <f t="shared" si="24"/>
        <v>11.63</v>
      </c>
      <c r="J51" s="64">
        <f>ROUND((0.05*1.2)*0.95,2)</f>
        <v>0.06</v>
      </c>
      <c r="K51" s="100">
        <f t="shared" si="34"/>
        <v>3.49</v>
      </c>
      <c r="L51" s="64">
        <f t="shared" si="35"/>
        <v>0.76780000000000004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10.124929999999999</v>
      </c>
      <c r="P51" s="45">
        <f t="shared" si="10"/>
        <v>0.46</v>
      </c>
      <c r="Q51" s="64">
        <f t="shared" si="38"/>
        <v>10.58493</v>
      </c>
      <c r="R51" s="64">
        <f t="shared" si="39"/>
        <v>10.583333333333332</v>
      </c>
      <c r="S51" s="64">
        <f t="shared" si="40"/>
        <v>2.1166666666666667</v>
      </c>
      <c r="T51" s="103">
        <f t="shared" si="30"/>
        <v>12.7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46.5</v>
      </c>
      <c r="I52" s="64">
        <f t="shared" si="24"/>
        <v>11.63</v>
      </c>
      <c r="J52" s="64">
        <f>ROUND(0.05*0.95,2)</f>
        <v>0.05</v>
      </c>
      <c r="K52" s="100">
        <f t="shared" si="34"/>
        <v>2.91</v>
      </c>
      <c r="L52" s="64">
        <f t="shared" si="35"/>
        <v>0.64019999999999999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8.4394749999999998</v>
      </c>
      <c r="P52" s="45">
        <f t="shared" si="10"/>
        <v>0.38</v>
      </c>
      <c r="Q52" s="64">
        <f t="shared" si="38"/>
        <v>8.8194750000000006</v>
      </c>
      <c r="R52" s="64">
        <f t="shared" si="39"/>
        <v>8.8166666666666664</v>
      </c>
      <c r="S52" s="64">
        <f t="shared" si="40"/>
        <v>1.7633333333333334</v>
      </c>
      <c r="T52" s="103">
        <f t="shared" si="30"/>
        <v>10.58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46.5</v>
      </c>
      <c r="I54" s="64">
        <f t="shared" si="24"/>
        <v>11.63</v>
      </c>
      <c r="J54" s="64">
        <f>ROUND(0.26*0.95,2)</f>
        <v>0.25</v>
      </c>
      <c r="K54" s="100">
        <f t="shared" ref="K54:K59" si="43">ROUND((H54+I54)*J54,2)</f>
        <v>14.53</v>
      </c>
      <c r="L54" s="64">
        <f t="shared" ref="L54:L59" si="44">(K54*$L$10)</f>
        <v>3.1965999999999997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42.172974999999994</v>
      </c>
      <c r="P54" s="45">
        <f t="shared" si="10"/>
        <v>1.91</v>
      </c>
      <c r="Q54" s="64">
        <f t="shared" ref="Q54:Q59" si="47">SUM(O54+P54)</f>
        <v>44.08297499999999</v>
      </c>
      <c r="R54" s="64">
        <f t="shared" ref="R54:R59" si="48">+T54-S54</f>
        <v>44.083333333333329</v>
      </c>
      <c r="S54" s="64">
        <f t="shared" ref="S54:S59" si="49">+T54/6</f>
        <v>8.8166666666666664</v>
      </c>
      <c r="T54" s="103">
        <f t="shared" si="30"/>
        <v>52.9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46.5</v>
      </c>
      <c r="I55" s="64">
        <f t="shared" si="24"/>
        <v>11.63</v>
      </c>
      <c r="J55" s="64">
        <f>ROUND(0.05*0.95,2)</f>
        <v>0.05</v>
      </c>
      <c r="K55" s="100">
        <f t="shared" si="43"/>
        <v>2.91</v>
      </c>
      <c r="L55" s="64">
        <f t="shared" si="44"/>
        <v>0.64019999999999999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8.4394749999999998</v>
      </c>
      <c r="P55" s="45">
        <f t="shared" si="10"/>
        <v>0.38</v>
      </c>
      <c r="Q55" s="64">
        <f t="shared" si="47"/>
        <v>8.8194750000000006</v>
      </c>
      <c r="R55" s="64">
        <f t="shared" si="48"/>
        <v>8.8166666666666664</v>
      </c>
      <c r="S55" s="64">
        <f t="shared" si="49"/>
        <v>1.7633333333333334</v>
      </c>
      <c r="T55" s="103">
        <f t="shared" si="30"/>
        <v>10.58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46.5</v>
      </c>
      <c r="I56" s="64">
        <f t="shared" si="24"/>
        <v>11.63</v>
      </c>
      <c r="J56" s="64">
        <f>ROUND(0.08*0.95,2)</f>
        <v>0.08</v>
      </c>
      <c r="K56" s="100">
        <f t="shared" si="43"/>
        <v>4.6500000000000004</v>
      </c>
      <c r="L56" s="64">
        <f t="shared" si="44"/>
        <v>1.0230000000000001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13.495839999999999</v>
      </c>
      <c r="P56" s="45">
        <f t="shared" si="10"/>
        <v>0.61</v>
      </c>
      <c r="Q56" s="64">
        <f t="shared" si="47"/>
        <v>14.105839999999999</v>
      </c>
      <c r="R56" s="64">
        <f t="shared" si="48"/>
        <v>14.108333333333333</v>
      </c>
      <c r="S56" s="64">
        <f t="shared" si="49"/>
        <v>2.8216666666666668</v>
      </c>
      <c r="T56" s="103">
        <f t="shared" si="30"/>
        <v>16.93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46.5</v>
      </c>
      <c r="I57" s="64">
        <f t="shared" si="24"/>
        <v>11.63</v>
      </c>
      <c r="J57" s="64">
        <f>ROUND((0.08*1.2)*0.95,2)</f>
        <v>0.09</v>
      </c>
      <c r="K57" s="100">
        <f t="shared" si="43"/>
        <v>5.23</v>
      </c>
      <c r="L57" s="64">
        <f t="shared" si="44"/>
        <v>1.1506000000000001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15.181295</v>
      </c>
      <c r="P57" s="45">
        <f t="shared" si="10"/>
        <v>0.69</v>
      </c>
      <c r="Q57" s="64">
        <f t="shared" si="47"/>
        <v>15.871295</v>
      </c>
      <c r="R57" s="64">
        <f t="shared" si="48"/>
        <v>15.875</v>
      </c>
      <c r="S57" s="64">
        <f t="shared" si="49"/>
        <v>3.1750000000000003</v>
      </c>
      <c r="T57" s="103">
        <f t="shared" si="30"/>
        <v>19.05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46.5</v>
      </c>
      <c r="I58" s="64">
        <f t="shared" si="24"/>
        <v>11.63</v>
      </c>
      <c r="J58" s="64">
        <f>ROUND(0.06*0.95,2)</f>
        <v>0.06</v>
      </c>
      <c r="K58" s="100">
        <f t="shared" si="43"/>
        <v>3.49</v>
      </c>
      <c r="L58" s="64">
        <f t="shared" si="44"/>
        <v>0.76780000000000004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10.124929999999999</v>
      </c>
      <c r="P58" s="45">
        <f t="shared" si="10"/>
        <v>0.46</v>
      </c>
      <c r="Q58" s="64">
        <f t="shared" si="47"/>
        <v>10.58493</v>
      </c>
      <c r="R58" s="64">
        <f t="shared" si="48"/>
        <v>10.583333333333332</v>
      </c>
      <c r="S58" s="64">
        <f t="shared" si="49"/>
        <v>2.1166666666666667</v>
      </c>
      <c r="T58" s="103">
        <f t="shared" si="30"/>
        <v>12.7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46.5</v>
      </c>
      <c r="I59" s="64">
        <f t="shared" si="24"/>
        <v>11.63</v>
      </c>
      <c r="J59" s="64">
        <f>ROUND((0.06*1.2)*0.95,2)</f>
        <v>7.0000000000000007E-2</v>
      </c>
      <c r="K59" s="100">
        <f t="shared" si="43"/>
        <v>4.07</v>
      </c>
      <c r="L59" s="64">
        <f t="shared" si="44"/>
        <v>0.89540000000000008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11.810385</v>
      </c>
      <c r="P59" s="45">
        <f t="shared" si="10"/>
        <v>0.54</v>
      </c>
      <c r="Q59" s="64">
        <f t="shared" si="47"/>
        <v>12.350384999999999</v>
      </c>
      <c r="R59" s="64">
        <f t="shared" si="48"/>
        <v>12.35</v>
      </c>
      <c r="S59" s="64">
        <f t="shared" si="49"/>
        <v>2.4700000000000002</v>
      </c>
      <c r="T59" s="103">
        <f t="shared" si="30"/>
        <v>14.82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46.5</v>
      </c>
      <c r="I62" s="64">
        <f>ROUND(H62*$I$10,2)</f>
        <v>11.63</v>
      </c>
      <c r="J62" s="64">
        <f>ROUND(0.53*0.95,2)</f>
        <v>0.5</v>
      </c>
      <c r="K62" s="100">
        <f>ROUND((H62+I62)*J62,2)</f>
        <v>29.07</v>
      </c>
      <c r="L62" s="64">
        <f t="shared" ref="L62:L64" si="51">(K62*$L$10)</f>
        <v>6.3954000000000004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84.358149999999995</v>
      </c>
      <c r="P62" s="45">
        <f t="shared" si="10"/>
        <v>3.83</v>
      </c>
      <c r="Q62" s="64">
        <f>SUM(O62+P62)</f>
        <v>88.188149999999993</v>
      </c>
      <c r="R62" s="64">
        <f t="shared" ref="R62:R64" si="53">+T62-S62</f>
        <v>88.191666666666663</v>
      </c>
      <c r="S62" s="64">
        <f t="shared" ref="S62:S64" si="54">+T62/6</f>
        <v>17.638333333333332</v>
      </c>
      <c r="T62" s="103">
        <f>ROUND(Q62*$T$10,2)</f>
        <v>105.83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46.5</v>
      </c>
      <c r="I63" s="64">
        <f>ROUND(H63*$I$10,2)</f>
        <v>11.63</v>
      </c>
      <c r="J63" s="64">
        <f>ROUND(0.3*0.95,2)</f>
        <v>0.28999999999999998</v>
      </c>
      <c r="K63" s="100">
        <f>ROUND((H63+I63)*J63,2)</f>
        <v>16.86</v>
      </c>
      <c r="L63" s="64">
        <f t="shared" si="51"/>
        <v>3.7092000000000001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48.926994999999991</v>
      </c>
      <c r="P63" s="45">
        <f t="shared" si="10"/>
        <v>2.2200000000000002</v>
      </c>
      <c r="Q63" s="64">
        <f>SUM(O63+P63)</f>
        <v>51.14699499999999</v>
      </c>
      <c r="R63" s="64">
        <f t="shared" si="53"/>
        <v>51.150000000000006</v>
      </c>
      <c r="S63" s="64">
        <f t="shared" si="54"/>
        <v>10.23</v>
      </c>
      <c r="T63" s="103">
        <f>ROUND(Q63*$T$10,2)</f>
        <v>61.38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46.5</v>
      </c>
      <c r="I64" s="64">
        <f>ROUND(H64*$I$10,2)</f>
        <v>11.63</v>
      </c>
      <c r="J64" s="64">
        <f>ROUND(0.09*0.95,2)</f>
        <v>0.09</v>
      </c>
      <c r="K64" s="100">
        <f>ROUND((H64+I64)*J64,2)</f>
        <v>5.23</v>
      </c>
      <c r="L64" s="64">
        <f t="shared" si="51"/>
        <v>1.1506000000000001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15.181295</v>
      </c>
      <c r="P64" s="45">
        <f t="shared" si="10"/>
        <v>0.69</v>
      </c>
      <c r="Q64" s="64">
        <f>SUM(O64+P64)</f>
        <v>15.871295</v>
      </c>
      <c r="R64" s="64">
        <f t="shared" si="53"/>
        <v>15.875</v>
      </c>
      <c r="S64" s="64">
        <f t="shared" si="54"/>
        <v>3.1750000000000003</v>
      </c>
      <c r="T64" s="103">
        <f>ROUND(Q64*$T$10,2)</f>
        <v>19.05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46.5</v>
      </c>
      <c r="I67" s="64">
        <f t="shared" ref="I67:I93" si="56">ROUND(H67*$I$10,2)</f>
        <v>11.63</v>
      </c>
      <c r="J67" s="64">
        <f>ROUND((0.53*1.2)*0.95,2)</f>
        <v>0.6</v>
      </c>
      <c r="K67" s="100">
        <f>ROUND((H67+I67)*J67,2)</f>
        <v>34.880000000000003</v>
      </c>
      <c r="L67" s="64">
        <f t="shared" ref="L67:L69" si="57">(K67*$L$10)</f>
        <v>7.6736000000000004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101.22489999999999</v>
      </c>
      <c r="P67" s="45">
        <f t="shared" si="10"/>
        <v>4.59</v>
      </c>
      <c r="Q67" s="64">
        <f>SUM(O67+P67)</f>
        <v>105.81489999999999</v>
      </c>
      <c r="R67" s="64">
        <f t="shared" ref="R67:R69" si="59">+T67-S67</f>
        <v>105.81666666666666</v>
      </c>
      <c r="S67" s="64">
        <f t="shared" ref="S67:S69" si="60">+T67/6</f>
        <v>21.163333333333334</v>
      </c>
      <c r="T67" s="103">
        <f t="shared" ref="T67:T93" si="61">ROUND(Q67*$T$10,2)</f>
        <v>126.98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46.5</v>
      </c>
      <c r="I68" s="64">
        <f t="shared" si="56"/>
        <v>11.63</v>
      </c>
      <c r="J68" s="64">
        <f>ROUND((0.3*1.2)*0.95,2)</f>
        <v>0.34</v>
      </c>
      <c r="K68" s="100">
        <f>ROUND((H68+I68)*J68,2)</f>
        <v>19.760000000000002</v>
      </c>
      <c r="L68" s="64">
        <f t="shared" si="57"/>
        <v>4.3472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57.354270000000007</v>
      </c>
      <c r="P68" s="45">
        <f t="shared" si="10"/>
        <v>2.6</v>
      </c>
      <c r="Q68" s="64">
        <f>SUM(O68+P68)</f>
        <v>59.954270000000008</v>
      </c>
      <c r="R68" s="64">
        <f t="shared" si="59"/>
        <v>59.958333333333336</v>
      </c>
      <c r="S68" s="64">
        <f t="shared" si="60"/>
        <v>11.991666666666667</v>
      </c>
      <c r="T68" s="103">
        <f t="shared" si="61"/>
        <v>71.95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46.5</v>
      </c>
      <c r="I69" s="64">
        <f t="shared" si="56"/>
        <v>11.63</v>
      </c>
      <c r="J69" s="64">
        <f>ROUND((0.09*1.2)*0.95,2)</f>
        <v>0.1</v>
      </c>
      <c r="K69" s="100">
        <f>ROUND((H69+I69)*J69,2)</f>
        <v>5.81</v>
      </c>
      <c r="L69" s="64">
        <f t="shared" si="57"/>
        <v>1.2782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16.86675</v>
      </c>
      <c r="P69" s="45">
        <f t="shared" si="10"/>
        <v>0.77</v>
      </c>
      <c r="Q69" s="64">
        <f>SUM(O69+P69)</f>
        <v>17.636749999999999</v>
      </c>
      <c r="R69" s="64">
        <f t="shared" si="59"/>
        <v>17.633333333333333</v>
      </c>
      <c r="S69" s="64">
        <f t="shared" si="60"/>
        <v>3.5266666666666668</v>
      </c>
      <c r="T69" s="103">
        <f t="shared" si="61"/>
        <v>21.16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49.35</v>
      </c>
      <c r="I72" s="64">
        <f t="shared" si="56"/>
        <v>12.34</v>
      </c>
      <c r="J72" s="64">
        <f>ROUND(0.5*0.95,2)</f>
        <v>0.48</v>
      </c>
      <c r="K72" s="100">
        <f>ROUND((H72+I72)*J72,2)</f>
        <v>29.61</v>
      </c>
      <c r="L72" s="64">
        <f t="shared" ref="L72:L73" si="62">(K72*$L$10)</f>
        <v>6.5141999999999998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83.061239999999998</v>
      </c>
      <c r="P72" s="45">
        <f t="shared" si="10"/>
        <v>3.67</v>
      </c>
      <c r="Q72" s="64">
        <f>SUM(O72+P72)</f>
        <v>86.73124</v>
      </c>
      <c r="R72" s="64">
        <f t="shared" ref="R72:R73" si="64">+T72-S72</f>
        <v>86.733333333333334</v>
      </c>
      <c r="S72" s="64">
        <f t="shared" ref="S72:S73" si="65">+T72/6</f>
        <v>17.346666666666668</v>
      </c>
      <c r="T72" s="103">
        <f t="shared" si="61"/>
        <v>104.08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49.35</v>
      </c>
      <c r="I73" s="64">
        <f t="shared" si="56"/>
        <v>12.34</v>
      </c>
      <c r="J73" s="64">
        <f>ROUND(1.4*0.95,2)</f>
        <v>1.33</v>
      </c>
      <c r="K73" s="100">
        <f>ROUND((H73+I73)*J73,2)</f>
        <v>82.05</v>
      </c>
      <c r="L73" s="64">
        <f t="shared" si="62"/>
        <v>18.050999999999998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230.15571499999999</v>
      </c>
      <c r="P73" s="45">
        <f t="shared" si="10"/>
        <v>10.17</v>
      </c>
      <c r="Q73" s="64">
        <f>SUM(O73+P73)</f>
        <v>240.32571499999997</v>
      </c>
      <c r="R73" s="64">
        <f t="shared" si="64"/>
        <v>240.32499999999999</v>
      </c>
      <c r="S73" s="64">
        <f t="shared" si="65"/>
        <v>48.064999999999998</v>
      </c>
      <c r="T73" s="103">
        <f t="shared" si="61"/>
        <v>288.39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49.35</v>
      </c>
      <c r="I75" s="64">
        <f t="shared" si="56"/>
        <v>12.34</v>
      </c>
      <c r="J75" s="64">
        <f>ROUND(0.5*0.95,2)</f>
        <v>0.48</v>
      </c>
      <c r="K75" s="100">
        <f>ROUND((H75+I75)*J75,2)</f>
        <v>29.61</v>
      </c>
      <c r="L75" s="64">
        <f t="shared" ref="L75:L76" si="66">(K75*$L$10)</f>
        <v>6.5141999999999998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83.061239999999998</v>
      </c>
      <c r="P75" s="45">
        <f t="shared" si="10"/>
        <v>3.67</v>
      </c>
      <c r="Q75" s="64">
        <f>SUM(O75+P75)</f>
        <v>86.73124</v>
      </c>
      <c r="R75" s="64">
        <f t="shared" ref="R75:R76" si="68">+T75-S75</f>
        <v>86.733333333333334</v>
      </c>
      <c r="S75" s="64">
        <f t="shared" ref="S75:S76" si="69">+T75/6</f>
        <v>17.346666666666668</v>
      </c>
      <c r="T75" s="103">
        <f t="shared" si="61"/>
        <v>104.08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49.35</v>
      </c>
      <c r="I76" s="64">
        <f t="shared" si="56"/>
        <v>12.34</v>
      </c>
      <c r="J76" s="64">
        <f>ROUND(1.6*0.95,2)</f>
        <v>1.52</v>
      </c>
      <c r="K76" s="100">
        <f>ROUND((H76+I76)*J76,2)</f>
        <v>93.77</v>
      </c>
      <c r="L76" s="64">
        <f t="shared" si="66"/>
        <v>20.6294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263.03336000000002</v>
      </c>
      <c r="P76" s="45">
        <f t="shared" si="10"/>
        <v>11.63</v>
      </c>
      <c r="Q76" s="64">
        <f>SUM(O76+P76)</f>
        <v>274.66336000000001</v>
      </c>
      <c r="R76" s="64">
        <f t="shared" si="68"/>
        <v>274.66666666666669</v>
      </c>
      <c r="S76" s="64">
        <f t="shared" si="69"/>
        <v>54.933333333333337</v>
      </c>
      <c r="T76" s="103">
        <f t="shared" si="61"/>
        <v>329.6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49.35</v>
      </c>
      <c r="I78" s="64">
        <f t="shared" si="56"/>
        <v>12.34</v>
      </c>
      <c r="J78" s="64">
        <f>ROUND(1.38*0.95,2)</f>
        <v>1.31</v>
      </c>
      <c r="K78" s="100">
        <f>ROUND((H78+I78)*J78,2)</f>
        <v>80.81</v>
      </c>
      <c r="L78" s="64">
        <f t="shared" ref="L78:L81" si="70">(K78*$L$10)</f>
        <v>17.778200000000002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226.68720500000001</v>
      </c>
      <c r="P78" s="45">
        <f t="shared" si="10"/>
        <v>10.02</v>
      </c>
      <c r="Q78" s="64">
        <f>SUM(O78+P78)</f>
        <v>236.70720500000002</v>
      </c>
      <c r="R78" s="64">
        <f t="shared" ref="R78:R81" si="72">+T78-S78</f>
        <v>236.70833333333334</v>
      </c>
      <c r="S78" s="64">
        <f t="shared" ref="S78:S81" si="73">+T78/6</f>
        <v>47.341666666666669</v>
      </c>
      <c r="T78" s="103">
        <f t="shared" si="61"/>
        <v>284.05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49.35</v>
      </c>
      <c r="I79" s="64">
        <f t="shared" si="56"/>
        <v>12.34</v>
      </c>
      <c r="J79" s="64">
        <f>ROUND(1.68*0.95,2)</f>
        <v>1.6</v>
      </c>
      <c r="K79" s="100">
        <f>ROUND((H79+I79)*J79,2)</f>
        <v>98.7</v>
      </c>
      <c r="L79" s="64">
        <f t="shared" si="70"/>
        <v>21.714000000000002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276.87079999999997</v>
      </c>
      <c r="P79" s="45">
        <f t="shared" si="10"/>
        <v>12.24</v>
      </c>
      <c r="Q79" s="64">
        <f>SUM(O79+P79)</f>
        <v>289.11079999999998</v>
      </c>
      <c r="R79" s="64">
        <f t="shared" si="72"/>
        <v>289.10833333333335</v>
      </c>
      <c r="S79" s="64">
        <f t="shared" si="73"/>
        <v>57.821666666666665</v>
      </c>
      <c r="T79" s="103">
        <f t="shared" si="61"/>
        <v>346.93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49.35</v>
      </c>
      <c r="I80" s="64">
        <f t="shared" si="56"/>
        <v>12.34</v>
      </c>
      <c r="J80" s="64">
        <f>ROUND(1.91*0.95,2)</f>
        <v>1.81</v>
      </c>
      <c r="K80" s="100">
        <f>ROUND((H80+I80)*J80,2)</f>
        <v>111.66</v>
      </c>
      <c r="L80" s="64">
        <f t="shared" si="70"/>
        <v>24.565200000000001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313.21695500000004</v>
      </c>
      <c r="P80" s="45">
        <f t="shared" si="10"/>
        <v>13.85</v>
      </c>
      <c r="Q80" s="64">
        <f>SUM(O80+P80)</f>
        <v>327.06695500000006</v>
      </c>
      <c r="R80" s="64">
        <f t="shared" si="72"/>
        <v>327.06666666666666</v>
      </c>
      <c r="S80" s="64">
        <f t="shared" si="73"/>
        <v>65.413333333333341</v>
      </c>
      <c r="T80" s="103">
        <f t="shared" si="61"/>
        <v>392.48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49.35</v>
      </c>
      <c r="I81" s="64">
        <f t="shared" si="56"/>
        <v>12.34</v>
      </c>
      <c r="J81" s="64">
        <f>ROUND(2.2*0.95,2)</f>
        <v>2.09</v>
      </c>
      <c r="K81" s="100">
        <f>ROUND((H81+I81)*J81,2)</f>
        <v>128.93</v>
      </c>
      <c r="L81" s="64">
        <f t="shared" si="70"/>
        <v>28.364600000000003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361.66629499999999</v>
      </c>
      <c r="P81" s="45">
        <f t="shared" si="10"/>
        <v>15.99</v>
      </c>
      <c r="Q81" s="64">
        <f>SUM(O81+P81)</f>
        <v>377.656295</v>
      </c>
      <c r="R81" s="64">
        <f t="shared" si="72"/>
        <v>377.6583333333333</v>
      </c>
      <c r="S81" s="64">
        <f t="shared" si="73"/>
        <v>75.531666666666666</v>
      </c>
      <c r="T81" s="103">
        <f t="shared" si="61"/>
        <v>453.19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49.35</v>
      </c>
      <c r="I83" s="64">
        <f t="shared" si="56"/>
        <v>12.34</v>
      </c>
      <c r="J83" s="64">
        <f>ROUND(0.57*0.95,2)</f>
        <v>0.54</v>
      </c>
      <c r="K83" s="100">
        <f>ROUND((H83+I83)*J83,2)</f>
        <v>33.31</v>
      </c>
      <c r="L83" s="64">
        <f t="shared" ref="L83:L85" si="74">(K83*$L$10)</f>
        <v>7.3282000000000007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93.442369999999997</v>
      </c>
      <c r="P83" s="45">
        <f t="shared" si="10"/>
        <v>4.13</v>
      </c>
      <c r="Q83" s="64">
        <f>SUM(O83+P83)</f>
        <v>97.572369999999992</v>
      </c>
      <c r="R83" s="64">
        <f t="shared" ref="R83:R85" si="76">+T83-S83</f>
        <v>97.575000000000003</v>
      </c>
      <c r="S83" s="64">
        <f t="shared" ref="S83:S85" si="77">+T83/6</f>
        <v>19.515000000000001</v>
      </c>
      <c r="T83" s="103">
        <f t="shared" si="61"/>
        <v>117.09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49.35</v>
      </c>
      <c r="I84" s="64">
        <f t="shared" si="56"/>
        <v>12.34</v>
      </c>
      <c r="J84" s="64">
        <f>ROUND(0.62*0.95,2)</f>
        <v>0.59</v>
      </c>
      <c r="K84" s="100">
        <f>ROUND((H84+I84)*J84,2)</f>
        <v>36.4</v>
      </c>
      <c r="L84" s="64">
        <f t="shared" si="74"/>
        <v>8.0079999999999991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102.101445</v>
      </c>
      <c r="P84" s="45">
        <f t="shared" si="10"/>
        <v>4.51</v>
      </c>
      <c r="Q84" s="64">
        <f>SUM(O84+P84)</f>
        <v>106.611445</v>
      </c>
      <c r="R84" s="64">
        <f t="shared" si="76"/>
        <v>106.60833333333333</v>
      </c>
      <c r="S84" s="64">
        <f t="shared" si="77"/>
        <v>21.321666666666669</v>
      </c>
      <c r="T84" s="103">
        <f t="shared" si="61"/>
        <v>127.93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49.35</v>
      </c>
      <c r="I85" s="64">
        <f t="shared" si="56"/>
        <v>12.34</v>
      </c>
      <c r="J85" s="64">
        <f>ROUND(0.83*0.95,2)</f>
        <v>0.79</v>
      </c>
      <c r="K85" s="100">
        <f>ROUND((H85+I85)*J85,2)</f>
        <v>48.74</v>
      </c>
      <c r="L85" s="64">
        <f t="shared" si="74"/>
        <v>10.722800000000001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136.713345</v>
      </c>
      <c r="P85" s="45">
        <f t="shared" si="10"/>
        <v>6.04</v>
      </c>
      <c r="Q85" s="64">
        <f>SUM(O85+P85)</f>
        <v>142.753345</v>
      </c>
      <c r="R85" s="64">
        <f t="shared" si="76"/>
        <v>142.75</v>
      </c>
      <c r="S85" s="64">
        <f t="shared" si="77"/>
        <v>28.55</v>
      </c>
      <c r="T85" s="103">
        <f t="shared" si="61"/>
        <v>171.3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49.35</v>
      </c>
      <c r="I87" s="64">
        <f t="shared" si="56"/>
        <v>12.34</v>
      </c>
      <c r="J87" s="64">
        <f>ROUND((0.25*1.2)*0.95,2)</f>
        <v>0.28999999999999998</v>
      </c>
      <c r="K87" s="100">
        <f>ROUND((H87+I87)*J87,2)</f>
        <v>17.89</v>
      </c>
      <c r="L87" s="64">
        <f>(K87*$L$10)</f>
        <v>3.9358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50.183594999999997</v>
      </c>
      <c r="P87" s="45">
        <f t="shared" ref="P87:P150" si="79">ROUND(J87*$P$10,2)</f>
        <v>2.2200000000000002</v>
      </c>
      <c r="Q87" s="64">
        <f>SUM(O87+P87)</f>
        <v>52.403594999999996</v>
      </c>
      <c r="R87" s="64">
        <f>+T87-S87</f>
        <v>52.400000000000006</v>
      </c>
      <c r="S87" s="64">
        <f>+T87/6</f>
        <v>10.48</v>
      </c>
      <c r="T87" s="103">
        <f t="shared" si="61"/>
        <v>62.88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49.35</v>
      </c>
      <c r="I89" s="64">
        <f t="shared" si="56"/>
        <v>12.34</v>
      </c>
      <c r="J89" s="64">
        <f>ROUND((0.5*1.2)*0.95,2)</f>
        <v>0.56999999999999995</v>
      </c>
      <c r="K89" s="100">
        <f>ROUND((H89+I89)*J89,2)</f>
        <v>35.159999999999997</v>
      </c>
      <c r="L89" s="64">
        <f t="shared" ref="L89:L90" si="80">(K89*$L$10)</f>
        <v>7.735199999999999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98.632934999999975</v>
      </c>
      <c r="P89" s="45">
        <f t="shared" si="79"/>
        <v>4.3600000000000003</v>
      </c>
      <c r="Q89" s="64">
        <f>SUM(O89+P89)</f>
        <v>102.99293499999997</v>
      </c>
      <c r="R89" s="64">
        <f t="shared" ref="R89:R90" si="82">+T89-S89</f>
        <v>102.99166666666667</v>
      </c>
      <c r="S89" s="64">
        <f t="shared" ref="S89:S90" si="83">+T89/6</f>
        <v>20.598333333333333</v>
      </c>
      <c r="T89" s="103">
        <f t="shared" si="61"/>
        <v>123.59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49.35</v>
      </c>
      <c r="I90" s="64">
        <f t="shared" si="56"/>
        <v>12.34</v>
      </c>
      <c r="J90" s="64">
        <f>ROUND((1.4*1.2)*0.95,2)</f>
        <v>1.6</v>
      </c>
      <c r="K90" s="100">
        <f>ROUND((H90+I90)*J90,2)</f>
        <v>98.7</v>
      </c>
      <c r="L90" s="64">
        <f t="shared" si="80"/>
        <v>21.714000000000002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276.87079999999997</v>
      </c>
      <c r="P90" s="45">
        <f t="shared" si="79"/>
        <v>12.24</v>
      </c>
      <c r="Q90" s="64">
        <f>SUM(O90+P90)</f>
        <v>289.11079999999998</v>
      </c>
      <c r="R90" s="64">
        <f t="shared" si="82"/>
        <v>289.10833333333335</v>
      </c>
      <c r="S90" s="64">
        <f t="shared" si="83"/>
        <v>57.821666666666665</v>
      </c>
      <c r="T90" s="103">
        <f t="shared" si="61"/>
        <v>346.93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49.35</v>
      </c>
      <c r="I92" s="64">
        <f t="shared" si="56"/>
        <v>12.34</v>
      </c>
      <c r="J92" s="64">
        <f>ROUND((0.5*1.2)*0.95,2)</f>
        <v>0.56999999999999995</v>
      </c>
      <c r="K92" s="100">
        <f>ROUND((H92+I92)*J92,2)</f>
        <v>35.159999999999997</v>
      </c>
      <c r="L92" s="64">
        <f t="shared" ref="L92:L93" si="84">(K92*$L$10)</f>
        <v>7.735199999999999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98.632934999999975</v>
      </c>
      <c r="P92" s="45">
        <f t="shared" si="79"/>
        <v>4.3600000000000003</v>
      </c>
      <c r="Q92" s="64">
        <f>SUM(O92+P92)</f>
        <v>102.99293499999997</v>
      </c>
      <c r="R92" s="64">
        <f t="shared" ref="R92:R93" si="86">+T92-S92</f>
        <v>102.99166666666667</v>
      </c>
      <c r="S92" s="64">
        <f t="shared" ref="S92:S93" si="87">+T92/6</f>
        <v>20.598333333333333</v>
      </c>
      <c r="T92" s="103">
        <f t="shared" si="61"/>
        <v>123.59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49.35</v>
      </c>
      <c r="I93" s="64">
        <f t="shared" si="56"/>
        <v>12.34</v>
      </c>
      <c r="J93" s="64">
        <f>ROUND((1.6*1.2)*0.95,2)</f>
        <v>1.82</v>
      </c>
      <c r="K93" s="100">
        <f>ROUND((H93+I93)*J93,2)</f>
        <v>112.28</v>
      </c>
      <c r="L93" s="64">
        <f t="shared" si="84"/>
        <v>24.701599999999999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314.95121</v>
      </c>
      <c r="P93" s="45">
        <f t="shared" si="79"/>
        <v>13.92</v>
      </c>
      <c r="Q93" s="64">
        <f>SUM(O93+P93)</f>
        <v>328.87121000000002</v>
      </c>
      <c r="R93" s="64">
        <f t="shared" si="86"/>
        <v>328.875</v>
      </c>
      <c r="S93" s="64">
        <f t="shared" si="87"/>
        <v>65.774999999999991</v>
      </c>
      <c r="T93" s="103">
        <f t="shared" si="61"/>
        <v>394.65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55.04</v>
      </c>
      <c r="I95" s="64">
        <f>ROUND(H95*$I$10,2)</f>
        <v>13.76</v>
      </c>
      <c r="J95" s="64">
        <f>ROUND(0.38*0.95,2)</f>
        <v>0.36</v>
      </c>
      <c r="K95" s="100">
        <f>ROUND((H95+I95)*J95,2)</f>
        <v>24.77</v>
      </c>
      <c r="L95" s="64">
        <f t="shared" ref="L95:L96" si="88">(K95*$L$10)</f>
        <v>5.4493999999999998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65.422180000000012</v>
      </c>
      <c r="P95" s="45">
        <f t="shared" si="79"/>
        <v>2.75</v>
      </c>
      <c r="Q95" s="64">
        <f>SUM(O95+P95)</f>
        <v>68.172180000000012</v>
      </c>
      <c r="R95" s="64">
        <f t="shared" ref="R95:R96" si="90">+T95-S95</f>
        <v>68.174999999999997</v>
      </c>
      <c r="S95" s="64">
        <f t="shared" ref="S95:S96" si="91">+T95/6</f>
        <v>13.635</v>
      </c>
      <c r="T95" s="103">
        <f t="shared" ref="T95:T96" si="92">ROUND(Q95*$T$10,2)</f>
        <v>81.81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55.04</v>
      </c>
      <c r="I96" s="64">
        <f>ROUND(H96*$I$10,2)</f>
        <v>13.76</v>
      </c>
      <c r="J96" s="64">
        <f>ROUND(0.32*0.95,2)</f>
        <v>0.3</v>
      </c>
      <c r="K96" s="100">
        <f>ROUND((H96+I96)*J96,2)</f>
        <v>20.64</v>
      </c>
      <c r="L96" s="64">
        <f t="shared" si="88"/>
        <v>4.5407999999999999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54.516449999999999</v>
      </c>
      <c r="P96" s="45">
        <f t="shared" si="79"/>
        <v>2.2999999999999998</v>
      </c>
      <c r="Q96" s="64">
        <f>SUM(O96+P96)</f>
        <v>56.816449999999996</v>
      </c>
      <c r="R96" s="64">
        <f t="shared" si="90"/>
        <v>56.81666666666667</v>
      </c>
      <c r="S96" s="64">
        <f t="shared" si="91"/>
        <v>11.363333333333335</v>
      </c>
      <c r="T96" s="103">
        <f t="shared" si="92"/>
        <v>68.180000000000007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68.33</v>
      </c>
      <c r="I98" s="64">
        <f t="shared" ref="I98:I101" si="93">ROUND(H98*$I$10,2)</f>
        <v>17.079999999999998</v>
      </c>
      <c r="J98" s="64">
        <f>ROUND((1.5*0.95)/100,2)</f>
        <v>0.01</v>
      </c>
      <c r="K98" s="100">
        <f>ROUND((H98+I98)*J98,2)</f>
        <v>0.85</v>
      </c>
      <c r="L98" s="64">
        <f t="shared" ref="L98:L101" si="94">(K98*$L$10)</f>
        <v>0.187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2.0148549999999998</v>
      </c>
      <c r="P98" s="45">
        <f t="shared" si="79"/>
        <v>0.08</v>
      </c>
      <c r="Q98" s="64">
        <f>SUM(O98+P98)</f>
        <v>2.0948549999999999</v>
      </c>
      <c r="R98" s="64">
        <f t="shared" ref="R98:R101" si="96">+T98-S98</f>
        <v>2.0916666666666663</v>
      </c>
      <c r="S98" s="64">
        <f t="shared" ref="S98:S101" si="97">+T98/6</f>
        <v>0.41833333333333328</v>
      </c>
      <c r="T98" s="103">
        <f t="shared" ref="T98:T101" si="98">ROUND(Q98*$T$10,2)</f>
        <v>2.5099999999999998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68.33</v>
      </c>
      <c r="I99" s="64">
        <f t="shared" si="93"/>
        <v>17.079999999999998</v>
      </c>
      <c r="J99" s="64">
        <f>ROUND((3.9*0.95)/100,2)</f>
        <v>0.04</v>
      </c>
      <c r="K99" s="100">
        <f>ROUND((H99+I99)*J99,2)</f>
        <v>3.42</v>
      </c>
      <c r="L99" s="64">
        <f t="shared" si="94"/>
        <v>0.75239999999999996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8.0838199999999993</v>
      </c>
      <c r="P99" s="45">
        <f t="shared" si="79"/>
        <v>0.31</v>
      </c>
      <c r="Q99" s="64">
        <f>SUM(O99+P99)</f>
        <v>8.3938199999999998</v>
      </c>
      <c r="R99" s="64">
        <f t="shared" si="96"/>
        <v>8.3916666666666675</v>
      </c>
      <c r="S99" s="64">
        <f t="shared" si="97"/>
        <v>1.6783333333333335</v>
      </c>
      <c r="T99" s="103">
        <f t="shared" si="98"/>
        <v>10.07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56.94</v>
      </c>
      <c r="I100" s="44">
        <f t="shared" si="93"/>
        <v>14.24</v>
      </c>
      <c r="J100" s="44">
        <f>ROUND(1.5*0.95,2)</f>
        <v>1.43</v>
      </c>
      <c r="K100" s="43">
        <f>ROUND((H100+I100)*J100,2)</f>
        <v>101.79</v>
      </c>
      <c r="L100" s="44">
        <f t="shared" si="94"/>
        <v>22.393800000000002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264.017065</v>
      </c>
      <c r="P100" s="45">
        <f t="shared" si="79"/>
        <v>10.94</v>
      </c>
      <c r="Q100" s="44">
        <f>SUM(O100+P100)</f>
        <v>274.957065</v>
      </c>
      <c r="R100" s="44">
        <f t="shared" si="96"/>
        <v>274.95833333333331</v>
      </c>
      <c r="S100" s="44">
        <f t="shared" si="97"/>
        <v>54.991666666666667</v>
      </c>
      <c r="T100" s="65">
        <f t="shared" si="98"/>
        <v>329.95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52.2</v>
      </c>
      <c r="I101" s="64">
        <f t="shared" si="93"/>
        <v>13.05</v>
      </c>
      <c r="J101" s="64">
        <f>ROUND(0.13*0.95,2)</f>
        <v>0.12</v>
      </c>
      <c r="K101" s="100">
        <f>ROUND((H101+I101)*J101,2)</f>
        <v>7.83</v>
      </c>
      <c r="L101" s="64">
        <f t="shared" si="94"/>
        <v>1.7226000000000001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21.286859999999997</v>
      </c>
      <c r="P101" s="45">
        <f t="shared" si="79"/>
        <v>0.92</v>
      </c>
      <c r="Q101" s="64">
        <f>SUM(O101+P101)</f>
        <v>22.206859999999999</v>
      </c>
      <c r="R101" s="64">
        <f t="shared" si="96"/>
        <v>22.208333333333332</v>
      </c>
      <c r="S101" s="64">
        <f t="shared" si="97"/>
        <v>4.4416666666666664</v>
      </c>
      <c r="T101" s="103">
        <f t="shared" si="98"/>
        <v>26.65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52.2</v>
      </c>
      <c r="I105" s="44">
        <f>ROUND(H105*$I$10,2)</f>
        <v>13.05</v>
      </c>
      <c r="J105" s="44">
        <f>ROUND(0.6*0.95,2)</f>
        <v>0.56999999999999995</v>
      </c>
      <c r="K105" s="43">
        <f t="shared" ref="K105:K112" si="100">ROUND((H105+I105)*J105,2)</f>
        <v>37.19</v>
      </c>
      <c r="L105" s="44">
        <f t="shared" ref="L105:L112" si="101">(K105*$L$10)</f>
        <v>8.1817999999999991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101.10953499999998</v>
      </c>
      <c r="P105" s="45">
        <f t="shared" si="79"/>
        <v>4.3600000000000003</v>
      </c>
      <c r="Q105" s="44">
        <f t="shared" ref="Q105:Q112" si="104">SUM(O105+P105)</f>
        <v>105.46953499999998</v>
      </c>
      <c r="R105" s="44">
        <f t="shared" ref="R105:R112" si="105">+T105-S105</f>
        <v>105.46666666666667</v>
      </c>
      <c r="S105" s="44">
        <f t="shared" ref="S105:S112" si="106">+T105/6</f>
        <v>21.093333333333334</v>
      </c>
      <c r="T105" s="65">
        <f t="shared" ref="T105:T112" si="107">ROUND(Q105*$T$10,2)</f>
        <v>126.56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52.2</v>
      </c>
      <c r="I106" s="44">
        <f t="shared" ref="I106:I112" si="109">ROUND(H106*$I$10,2)</f>
        <v>13.05</v>
      </c>
      <c r="J106" s="44">
        <f>ROUND((0.6*1.8)*0.95,2)</f>
        <v>1.03</v>
      </c>
      <c r="K106" s="43">
        <f t="shared" si="100"/>
        <v>67.209999999999994</v>
      </c>
      <c r="L106" s="44">
        <f t="shared" si="101"/>
        <v>14.786199999999999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182.71526499999996</v>
      </c>
      <c r="P106" s="45">
        <f t="shared" si="79"/>
        <v>7.88</v>
      </c>
      <c r="Q106" s="44">
        <f t="shared" si="104"/>
        <v>190.59526499999996</v>
      </c>
      <c r="R106" s="44">
        <f t="shared" si="105"/>
        <v>190.59166666666667</v>
      </c>
      <c r="S106" s="44">
        <f t="shared" si="106"/>
        <v>38.118333333333332</v>
      </c>
      <c r="T106" s="65">
        <f t="shared" si="107"/>
        <v>228.71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52.2</v>
      </c>
      <c r="I107" s="44">
        <f t="shared" si="109"/>
        <v>13.05</v>
      </c>
      <c r="J107" s="44">
        <f>ROUND(0.9*0.95,2)</f>
        <v>0.86</v>
      </c>
      <c r="K107" s="43">
        <f t="shared" si="100"/>
        <v>56.12</v>
      </c>
      <c r="L107" s="44">
        <f t="shared" si="101"/>
        <v>12.346399999999999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152.56192999999999</v>
      </c>
      <c r="P107" s="45">
        <f t="shared" si="79"/>
        <v>6.58</v>
      </c>
      <c r="Q107" s="44">
        <f t="shared" si="104"/>
        <v>159.14193</v>
      </c>
      <c r="R107" s="44">
        <f t="shared" si="105"/>
        <v>159.14166666666665</v>
      </c>
      <c r="S107" s="44">
        <f t="shared" si="106"/>
        <v>31.828333333333333</v>
      </c>
      <c r="T107" s="65">
        <f t="shared" si="107"/>
        <v>190.97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52.2</v>
      </c>
      <c r="I108" s="44">
        <f t="shared" si="109"/>
        <v>13.05</v>
      </c>
      <c r="J108" s="44">
        <f>ROUND((0.9*1.8)*0.95,2)</f>
        <v>1.54</v>
      </c>
      <c r="K108" s="43">
        <f t="shared" si="100"/>
        <v>100.49</v>
      </c>
      <c r="L108" s="44">
        <f t="shared" si="101"/>
        <v>22.107799999999997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273.18746999999996</v>
      </c>
      <c r="P108" s="45">
        <f t="shared" si="79"/>
        <v>11.78</v>
      </c>
      <c r="Q108" s="44">
        <f t="shared" si="104"/>
        <v>284.96746999999993</v>
      </c>
      <c r="R108" s="44">
        <f t="shared" si="105"/>
        <v>284.96666666666664</v>
      </c>
      <c r="S108" s="44">
        <f t="shared" si="106"/>
        <v>56.993333333333332</v>
      </c>
      <c r="T108" s="65">
        <f t="shared" si="107"/>
        <v>341.96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52.2</v>
      </c>
      <c r="I109" s="44">
        <f t="shared" si="109"/>
        <v>13.05</v>
      </c>
      <c r="J109" s="44">
        <f>ROUND(1.2*0.95,2)</f>
        <v>1.1399999999999999</v>
      </c>
      <c r="K109" s="43">
        <f t="shared" si="100"/>
        <v>74.39</v>
      </c>
      <c r="L109" s="44">
        <f t="shared" si="101"/>
        <v>16.3658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202.23126999999997</v>
      </c>
      <c r="P109" s="45">
        <f t="shared" si="79"/>
        <v>8.7200000000000006</v>
      </c>
      <c r="Q109" s="44">
        <f t="shared" si="104"/>
        <v>210.95126999999997</v>
      </c>
      <c r="R109" s="44">
        <f t="shared" si="105"/>
        <v>210.95</v>
      </c>
      <c r="S109" s="44">
        <f t="shared" si="106"/>
        <v>42.19</v>
      </c>
      <c r="T109" s="65">
        <f t="shared" si="107"/>
        <v>253.14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52.2</v>
      </c>
      <c r="I110" s="44">
        <f t="shared" si="109"/>
        <v>13.05</v>
      </c>
      <c r="J110" s="44">
        <f>ROUND((1.2*1.8)*0.95,2)</f>
        <v>2.0499999999999998</v>
      </c>
      <c r="K110" s="43">
        <f t="shared" si="100"/>
        <v>133.76</v>
      </c>
      <c r="L110" s="44">
        <f t="shared" si="101"/>
        <v>29.427199999999999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363.64747499999993</v>
      </c>
      <c r="P110" s="45">
        <f t="shared" si="79"/>
        <v>15.68</v>
      </c>
      <c r="Q110" s="44">
        <f t="shared" si="104"/>
        <v>379.32747499999994</v>
      </c>
      <c r="R110" s="44">
        <f t="shared" si="105"/>
        <v>379.32499999999999</v>
      </c>
      <c r="S110" s="44">
        <f t="shared" si="106"/>
        <v>75.864999999999995</v>
      </c>
      <c r="T110" s="65">
        <f t="shared" si="107"/>
        <v>455.19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52.2</v>
      </c>
      <c r="I111" s="44">
        <f t="shared" si="109"/>
        <v>13.05</v>
      </c>
      <c r="J111" s="44">
        <f>ROUND(0.4*0.95,2)</f>
        <v>0.38</v>
      </c>
      <c r="K111" s="43">
        <f t="shared" si="100"/>
        <v>24.8</v>
      </c>
      <c r="L111" s="44">
        <f t="shared" si="101"/>
        <v>5.4560000000000004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67.414490000000001</v>
      </c>
      <c r="P111" s="45">
        <f t="shared" si="79"/>
        <v>2.91</v>
      </c>
      <c r="Q111" s="44">
        <f t="shared" si="104"/>
        <v>70.324489999999997</v>
      </c>
      <c r="R111" s="44">
        <f t="shared" si="105"/>
        <v>70.325000000000003</v>
      </c>
      <c r="S111" s="44">
        <f t="shared" si="106"/>
        <v>14.065</v>
      </c>
      <c r="T111" s="65">
        <f t="shared" si="107"/>
        <v>84.39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52.2</v>
      </c>
      <c r="I112" s="44">
        <f t="shared" si="109"/>
        <v>13.05</v>
      </c>
      <c r="J112" s="44">
        <f>ROUND((0.4*1.8)*0.95,2)</f>
        <v>0.68</v>
      </c>
      <c r="K112" s="43">
        <f t="shared" si="100"/>
        <v>44.37</v>
      </c>
      <c r="L112" s="44">
        <f t="shared" si="101"/>
        <v>9.7614000000000001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120.62554</v>
      </c>
      <c r="P112" s="45">
        <f t="shared" si="79"/>
        <v>5.2</v>
      </c>
      <c r="Q112" s="44">
        <f t="shared" si="104"/>
        <v>125.82554</v>
      </c>
      <c r="R112" s="44">
        <f t="shared" si="105"/>
        <v>125.825</v>
      </c>
      <c r="S112" s="44">
        <f t="shared" si="106"/>
        <v>25.165000000000003</v>
      </c>
      <c r="T112" s="65">
        <f t="shared" si="107"/>
        <v>150.99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55.04</v>
      </c>
      <c r="I114" s="44">
        <f>ROUND(H114*$I$10,2)</f>
        <v>13.76</v>
      </c>
      <c r="J114" s="44">
        <f>ROUND(3.51*0.95,2)</f>
        <v>3.33</v>
      </c>
      <c r="K114" s="43">
        <f t="shared" ref="K114:K122" si="110">ROUND((H114+I114)*J114,2)</f>
        <v>229.1</v>
      </c>
      <c r="L114" s="44">
        <f t="shared" ref="L114:L122" si="111">(K114*$L$10)</f>
        <v>50.402000000000001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605.12771500000008</v>
      </c>
      <c r="P114" s="45">
        <f t="shared" si="79"/>
        <v>25.47</v>
      </c>
      <c r="Q114" s="44">
        <f t="shared" ref="Q114:Q122" si="114">SUM(O114+P114)</f>
        <v>630.59771500000011</v>
      </c>
      <c r="R114" s="44">
        <f t="shared" ref="R114:R122" si="115">+T114-S114</f>
        <v>630.6</v>
      </c>
      <c r="S114" s="44">
        <f t="shared" ref="S114:S122" si="116">+T114/6</f>
        <v>126.12</v>
      </c>
      <c r="T114" s="65">
        <f t="shared" ref="T114:T122" si="117">ROUND(Q114*$T$10,2)</f>
        <v>756.72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55.04</v>
      </c>
      <c r="I115" s="44">
        <f t="shared" ref="I115:I122" si="119">ROUND(H115*$I$10,2)</f>
        <v>13.76</v>
      </c>
      <c r="J115" s="44">
        <f>ROUND((3.51*1.8)*0.95,2)</f>
        <v>6</v>
      </c>
      <c r="K115" s="43">
        <f t="shared" si="110"/>
        <v>412.8</v>
      </c>
      <c r="L115" s="44">
        <f t="shared" si="111"/>
        <v>90.816000000000003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1090.329</v>
      </c>
      <c r="P115" s="45">
        <f t="shared" si="79"/>
        <v>45.9</v>
      </c>
      <c r="Q115" s="44">
        <f t="shared" si="114"/>
        <v>1136.229</v>
      </c>
      <c r="R115" s="44">
        <f t="shared" si="115"/>
        <v>1136.2249999999999</v>
      </c>
      <c r="S115" s="44">
        <f t="shared" si="116"/>
        <v>227.245</v>
      </c>
      <c r="T115" s="65">
        <f>ROUND(Q115*$T$10,2)</f>
        <v>1363.47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55.04</v>
      </c>
      <c r="I116" s="44">
        <f t="shared" si="119"/>
        <v>13.76</v>
      </c>
      <c r="J116" s="44">
        <f>ROUND(5.38*0.95,2)</f>
        <v>5.1100000000000003</v>
      </c>
      <c r="K116" s="43">
        <f t="shared" si="110"/>
        <v>351.57</v>
      </c>
      <c r="L116" s="44">
        <f t="shared" si="111"/>
        <v>77.345399999999998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928.59930499999996</v>
      </c>
      <c r="P116" s="45">
        <f t="shared" si="79"/>
        <v>39.090000000000003</v>
      </c>
      <c r="Q116" s="44">
        <f t="shared" si="114"/>
        <v>967.68930499999999</v>
      </c>
      <c r="R116" s="44">
        <f t="shared" si="115"/>
        <v>967.69166666666672</v>
      </c>
      <c r="S116" s="44">
        <f t="shared" si="116"/>
        <v>193.53833333333333</v>
      </c>
      <c r="T116" s="65">
        <f t="shared" si="117"/>
        <v>1161.23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55.04</v>
      </c>
      <c r="I117" s="44">
        <f t="shared" si="119"/>
        <v>13.76</v>
      </c>
      <c r="J117" s="44">
        <f>ROUND((5.38*1.8)*0.95,2)</f>
        <v>9.1999999999999993</v>
      </c>
      <c r="K117" s="43">
        <f t="shared" si="110"/>
        <v>632.96</v>
      </c>
      <c r="L117" s="44">
        <f t="shared" si="111"/>
        <v>139.25120000000001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1671.8377999999998</v>
      </c>
      <c r="P117" s="45">
        <f t="shared" si="79"/>
        <v>70.38</v>
      </c>
      <c r="Q117" s="44">
        <f t="shared" si="114"/>
        <v>1742.2177999999999</v>
      </c>
      <c r="R117" s="44">
        <f t="shared" si="115"/>
        <v>1742.2166666666665</v>
      </c>
      <c r="S117" s="44">
        <f t="shared" si="116"/>
        <v>348.44333333333333</v>
      </c>
      <c r="T117" s="65">
        <f t="shared" si="117"/>
        <v>2090.66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55.04</v>
      </c>
      <c r="I118" s="44">
        <f t="shared" si="119"/>
        <v>13.76</v>
      </c>
      <c r="J118" s="44">
        <f>ROUND(7.02*0.95,2)</f>
        <v>6.67</v>
      </c>
      <c r="K118" s="43">
        <f t="shared" si="110"/>
        <v>458.9</v>
      </c>
      <c r="L118" s="44">
        <f t="shared" si="111"/>
        <v>100.958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1212.0872850000001</v>
      </c>
      <c r="P118" s="45">
        <f t="shared" si="79"/>
        <v>51.03</v>
      </c>
      <c r="Q118" s="44">
        <f t="shared" si="114"/>
        <v>1263.117285</v>
      </c>
      <c r="R118" s="44">
        <f t="shared" si="115"/>
        <v>1263.1166666666668</v>
      </c>
      <c r="S118" s="44">
        <f t="shared" si="116"/>
        <v>252.62333333333333</v>
      </c>
      <c r="T118" s="65">
        <f t="shared" si="117"/>
        <v>1515.74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55.04</v>
      </c>
      <c r="I119" s="44">
        <f t="shared" si="119"/>
        <v>13.76</v>
      </c>
      <c r="J119" s="44">
        <f>ROUND((7.02*1.8)*0.95,2)</f>
        <v>12</v>
      </c>
      <c r="K119" s="43">
        <f t="shared" si="110"/>
        <v>825.6</v>
      </c>
      <c r="L119" s="44">
        <f t="shared" si="111"/>
        <v>181.63200000000001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2180.6579999999999</v>
      </c>
      <c r="P119" s="45">
        <f t="shared" si="79"/>
        <v>91.8</v>
      </c>
      <c r="Q119" s="44">
        <f t="shared" si="114"/>
        <v>2272.4580000000001</v>
      </c>
      <c r="R119" s="44">
        <f t="shared" si="115"/>
        <v>2272.458333333333</v>
      </c>
      <c r="S119" s="44">
        <f t="shared" si="116"/>
        <v>454.49166666666662</v>
      </c>
      <c r="T119" s="65">
        <f t="shared" si="117"/>
        <v>2726.95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52.2</v>
      </c>
      <c r="I120" s="44">
        <f t="shared" si="119"/>
        <v>13.05</v>
      </c>
      <c r="J120" s="44">
        <f>ROUND(2.2*0.95,2)</f>
        <v>2.09</v>
      </c>
      <c r="K120" s="43">
        <f t="shared" si="110"/>
        <v>136.37</v>
      </c>
      <c r="L120" s="44">
        <f t="shared" si="111"/>
        <v>30.0014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370.74309499999998</v>
      </c>
      <c r="P120" s="45">
        <f t="shared" si="79"/>
        <v>15.99</v>
      </c>
      <c r="Q120" s="44">
        <f t="shared" si="114"/>
        <v>386.73309499999999</v>
      </c>
      <c r="R120" s="44">
        <f t="shared" si="115"/>
        <v>386.73333333333335</v>
      </c>
      <c r="S120" s="44">
        <f t="shared" si="116"/>
        <v>77.346666666666664</v>
      </c>
      <c r="T120" s="65">
        <f t="shared" si="117"/>
        <v>464.08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52.2</v>
      </c>
      <c r="I121" s="44">
        <f t="shared" si="119"/>
        <v>13.05</v>
      </c>
      <c r="J121" s="44">
        <f>ROUND((2.2*1.8)*0.95,2)</f>
        <v>3.76</v>
      </c>
      <c r="K121" s="43">
        <f t="shared" si="110"/>
        <v>245.34</v>
      </c>
      <c r="L121" s="44">
        <f t="shared" si="111"/>
        <v>53.974800000000002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666.98827999999992</v>
      </c>
      <c r="P121" s="45">
        <f t="shared" si="79"/>
        <v>28.76</v>
      </c>
      <c r="Q121" s="44">
        <f t="shared" si="114"/>
        <v>695.74827999999991</v>
      </c>
      <c r="R121" s="44">
        <f t="shared" si="115"/>
        <v>695.75</v>
      </c>
      <c r="S121" s="44">
        <f t="shared" si="116"/>
        <v>139.15</v>
      </c>
      <c r="T121" s="65">
        <f t="shared" si="117"/>
        <v>834.9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55.04</v>
      </c>
      <c r="I122" s="44">
        <f t="shared" si="119"/>
        <v>13.76</v>
      </c>
      <c r="J122" s="44">
        <f>ROUND(4.32*0.95,2)</f>
        <v>4.0999999999999996</v>
      </c>
      <c r="K122" s="43">
        <f t="shared" si="110"/>
        <v>282.08</v>
      </c>
      <c r="L122" s="44">
        <f t="shared" si="111"/>
        <v>62.057599999999994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745.05814999999996</v>
      </c>
      <c r="P122" s="45">
        <f t="shared" si="79"/>
        <v>31.37</v>
      </c>
      <c r="Q122" s="44">
        <f t="shared" si="114"/>
        <v>776.42814999999996</v>
      </c>
      <c r="R122" s="44">
        <f t="shared" si="115"/>
        <v>776.42500000000007</v>
      </c>
      <c r="S122" s="44">
        <f t="shared" si="116"/>
        <v>155.285</v>
      </c>
      <c r="T122" s="65">
        <f t="shared" si="117"/>
        <v>931.71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55.04</v>
      </c>
      <c r="I126" s="234">
        <f t="shared" ref="I126:I131" si="120">ROUND(H126*$I$10,2)</f>
        <v>13.76</v>
      </c>
      <c r="J126" s="44">
        <f>ROUND(13*0.95,2)</f>
        <v>12.35</v>
      </c>
      <c r="K126" s="235">
        <f t="shared" ref="K126:K131" si="121">ROUND((H126+I126)*J126,2)</f>
        <v>849.68</v>
      </c>
      <c r="L126" s="234">
        <f t="shared" ref="L126:L131" si="122">(K126*$L$10)</f>
        <v>186.92959999999999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2244.2605249999997</v>
      </c>
      <c r="P126" s="236">
        <f t="shared" si="79"/>
        <v>94.48</v>
      </c>
      <c r="Q126" s="234">
        <f t="shared" ref="Q126:Q131" si="125">SUM(O126+P126)</f>
        <v>2338.7405249999997</v>
      </c>
      <c r="R126" s="234">
        <f t="shared" ref="R126:R131" si="126">+T126-S126</f>
        <v>2338.7416666666663</v>
      </c>
      <c r="S126" s="234">
        <f t="shared" ref="S126:S131" si="127">+T126/6</f>
        <v>467.74833333333328</v>
      </c>
      <c r="T126" s="237">
        <f t="shared" ref="T126:T131" si="128">ROUND(Q126*$T$10,2)</f>
        <v>2806.49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55.04</v>
      </c>
      <c r="I127" s="234">
        <f t="shared" si="120"/>
        <v>13.76</v>
      </c>
      <c r="J127" s="44">
        <f>ROUND((13*1.95)*0.95,2)</f>
        <v>24.08</v>
      </c>
      <c r="K127" s="235">
        <f t="shared" si="121"/>
        <v>1656.7</v>
      </c>
      <c r="L127" s="234">
        <f t="shared" si="122"/>
        <v>364.47399999999999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4375.8488399999997</v>
      </c>
      <c r="P127" s="236">
        <f t="shared" si="79"/>
        <v>184.21</v>
      </c>
      <c r="Q127" s="234">
        <f t="shared" si="125"/>
        <v>4560.0588399999997</v>
      </c>
      <c r="R127" s="234">
        <f t="shared" si="126"/>
        <v>4560.0583333333334</v>
      </c>
      <c r="S127" s="234">
        <f t="shared" si="127"/>
        <v>912.01166666666666</v>
      </c>
      <c r="T127" s="237">
        <f t="shared" si="128"/>
        <v>5472.07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55.04</v>
      </c>
      <c r="I128" s="234">
        <f t="shared" si="120"/>
        <v>13.76</v>
      </c>
      <c r="J128" s="44">
        <f>ROUND(19.5*0.95,2)</f>
        <v>18.53</v>
      </c>
      <c r="K128" s="235">
        <f t="shared" si="121"/>
        <v>1274.8599999999999</v>
      </c>
      <c r="L128" s="234">
        <f t="shared" si="122"/>
        <v>280.4692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3367.294515</v>
      </c>
      <c r="P128" s="236">
        <f t="shared" si="79"/>
        <v>141.75</v>
      </c>
      <c r="Q128" s="234">
        <f t="shared" si="125"/>
        <v>3509.044515</v>
      </c>
      <c r="R128" s="234">
        <f t="shared" si="126"/>
        <v>3509.041666666667</v>
      </c>
      <c r="S128" s="234">
        <f t="shared" si="127"/>
        <v>701.80833333333339</v>
      </c>
      <c r="T128" s="237">
        <f t="shared" si="128"/>
        <v>4210.8500000000004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55.04</v>
      </c>
      <c r="I129" s="234">
        <f t="shared" si="120"/>
        <v>13.76</v>
      </c>
      <c r="J129" s="44">
        <f>ROUND((19.5*1.95)*0.95,2)</f>
        <v>36.119999999999997</v>
      </c>
      <c r="K129" s="235">
        <f t="shared" si="121"/>
        <v>2485.06</v>
      </c>
      <c r="L129" s="234">
        <f t="shared" si="122"/>
        <v>546.71320000000003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6563.7854600000001</v>
      </c>
      <c r="P129" s="236">
        <f t="shared" si="79"/>
        <v>276.32</v>
      </c>
      <c r="Q129" s="234">
        <f t="shared" si="125"/>
        <v>6840.1054599999998</v>
      </c>
      <c r="R129" s="234">
        <f t="shared" si="126"/>
        <v>6840.1083333333327</v>
      </c>
      <c r="S129" s="234">
        <f t="shared" si="127"/>
        <v>1368.0216666666665</v>
      </c>
      <c r="T129" s="237">
        <f t="shared" si="128"/>
        <v>8208.1299999999992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55.04</v>
      </c>
      <c r="I130" s="234">
        <f t="shared" si="120"/>
        <v>13.76</v>
      </c>
      <c r="J130" s="44">
        <f>ROUND(26*0.95,2)</f>
        <v>24.7</v>
      </c>
      <c r="K130" s="235">
        <f t="shared" si="121"/>
        <v>1699.36</v>
      </c>
      <c r="L130" s="234">
        <f t="shared" si="122"/>
        <v>373.85919999999999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4488.5210499999994</v>
      </c>
      <c r="P130" s="236">
        <f t="shared" si="79"/>
        <v>188.96</v>
      </c>
      <c r="Q130" s="234">
        <f t="shared" si="125"/>
        <v>4677.4810499999994</v>
      </c>
      <c r="R130" s="234">
        <f t="shared" si="126"/>
        <v>4677.4833333333327</v>
      </c>
      <c r="S130" s="234">
        <f t="shared" si="127"/>
        <v>935.49666666666656</v>
      </c>
      <c r="T130" s="237">
        <f t="shared" si="128"/>
        <v>5612.98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55.04</v>
      </c>
      <c r="I131" s="234">
        <f t="shared" si="120"/>
        <v>13.76</v>
      </c>
      <c r="J131" s="44">
        <f>ROUND((26*1.95)*0.95,2)</f>
        <v>48.17</v>
      </c>
      <c r="K131" s="235">
        <f t="shared" si="121"/>
        <v>3314.1</v>
      </c>
      <c r="L131" s="234">
        <f t="shared" si="122"/>
        <v>729.10199999999998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8753.5295349999978</v>
      </c>
      <c r="P131" s="236">
        <f t="shared" si="79"/>
        <v>368.5</v>
      </c>
      <c r="Q131" s="234">
        <f t="shared" si="125"/>
        <v>9122.0295349999978</v>
      </c>
      <c r="R131" s="234">
        <f t="shared" si="126"/>
        <v>9122.0333333333328</v>
      </c>
      <c r="S131" s="234">
        <f t="shared" si="127"/>
        <v>1824.4066666666668</v>
      </c>
      <c r="T131" s="237">
        <f t="shared" si="128"/>
        <v>10946.44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55.04</v>
      </c>
      <c r="I133" s="234">
        <f t="shared" ref="I133:I138" si="131">ROUND(H133*$I$10,2)</f>
        <v>13.76</v>
      </c>
      <c r="J133" s="44">
        <f>ROUND(13.5*0.95,2)</f>
        <v>12.83</v>
      </c>
      <c r="K133" s="235">
        <f t="shared" ref="K133:K138" si="132">ROUND((H133+I133)*J133,2)</f>
        <v>882.7</v>
      </c>
      <c r="L133" s="234">
        <f t="shared" ref="L133:L138" si="133">(K133*$L$10)</f>
        <v>194.19400000000002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2331.4819649999999</v>
      </c>
      <c r="P133" s="236">
        <f t="shared" si="79"/>
        <v>98.15</v>
      </c>
      <c r="Q133" s="234">
        <f t="shared" ref="Q133:Q138" si="136">SUM(O133+P133)</f>
        <v>2429.631965</v>
      </c>
      <c r="R133" s="234">
        <f t="shared" ref="R133:R138" si="137">+T133-S133</f>
        <v>2429.6333333333332</v>
      </c>
      <c r="S133" s="234">
        <f t="shared" ref="S133:S138" si="138">+T133/6</f>
        <v>485.92666666666668</v>
      </c>
      <c r="T133" s="237">
        <f t="shared" ref="T133:T138" si="139">ROUND(Q133*$T$10,2)</f>
        <v>2915.56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55.04</v>
      </c>
      <c r="I134" s="234">
        <f t="shared" si="131"/>
        <v>13.76</v>
      </c>
      <c r="J134" s="44">
        <f>ROUND((13.5*1.95)*0.95,2)</f>
        <v>25.01</v>
      </c>
      <c r="K134" s="235">
        <f t="shared" si="132"/>
        <v>1720.69</v>
      </c>
      <c r="L134" s="234">
        <f t="shared" si="133"/>
        <v>378.55180000000001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4544.8571549999997</v>
      </c>
      <c r="P134" s="236">
        <f t="shared" si="79"/>
        <v>191.33</v>
      </c>
      <c r="Q134" s="234">
        <f t="shared" si="136"/>
        <v>4736.1871549999996</v>
      </c>
      <c r="R134" s="234">
        <f t="shared" si="137"/>
        <v>4736.1833333333334</v>
      </c>
      <c r="S134" s="234">
        <f t="shared" si="138"/>
        <v>947.23666666666668</v>
      </c>
      <c r="T134" s="237">
        <f t="shared" si="139"/>
        <v>5683.42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55.04</v>
      </c>
      <c r="I135" s="234">
        <f t="shared" si="131"/>
        <v>13.76</v>
      </c>
      <c r="J135" s="44">
        <f>ROUND(20.28*0.95,2)</f>
        <v>19.27</v>
      </c>
      <c r="K135" s="235">
        <f t="shared" si="132"/>
        <v>1325.78</v>
      </c>
      <c r="L135" s="234">
        <f t="shared" si="133"/>
        <v>291.67160000000001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3501.7781849999997</v>
      </c>
      <c r="P135" s="236">
        <f t="shared" si="79"/>
        <v>147.41999999999999</v>
      </c>
      <c r="Q135" s="234">
        <f t="shared" si="136"/>
        <v>3649.1981849999997</v>
      </c>
      <c r="R135" s="234">
        <f t="shared" si="137"/>
        <v>3649.2</v>
      </c>
      <c r="S135" s="234">
        <f t="shared" si="138"/>
        <v>729.84</v>
      </c>
      <c r="T135" s="237">
        <f t="shared" si="139"/>
        <v>4379.04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55.04</v>
      </c>
      <c r="I136" s="234">
        <f t="shared" si="131"/>
        <v>13.76</v>
      </c>
      <c r="J136" s="44">
        <f>ROUND((20.28*1.95)*0.95,2)</f>
        <v>37.57</v>
      </c>
      <c r="K136" s="235">
        <f t="shared" si="132"/>
        <v>2584.8200000000002</v>
      </c>
      <c r="L136" s="234">
        <f t="shared" si="133"/>
        <v>568.6604000000001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6827.2816350000003</v>
      </c>
      <c r="P136" s="236">
        <f t="shared" si="79"/>
        <v>287.41000000000003</v>
      </c>
      <c r="Q136" s="234">
        <f t="shared" si="136"/>
        <v>7114.6916350000001</v>
      </c>
      <c r="R136" s="234">
        <f t="shared" si="137"/>
        <v>7114.6916666666657</v>
      </c>
      <c r="S136" s="234">
        <f t="shared" si="138"/>
        <v>1422.9383333333333</v>
      </c>
      <c r="T136" s="237">
        <f t="shared" si="139"/>
        <v>8537.6299999999992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55.04</v>
      </c>
      <c r="I137" s="234">
        <f t="shared" si="131"/>
        <v>13.76</v>
      </c>
      <c r="J137" s="44">
        <f>ROUND(27*0.95,2)</f>
        <v>25.65</v>
      </c>
      <c r="K137" s="235">
        <f t="shared" si="132"/>
        <v>1764.72</v>
      </c>
      <c r="L137" s="234">
        <f t="shared" si="133"/>
        <v>388.23840000000001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4661.1564749999998</v>
      </c>
      <c r="P137" s="236">
        <f t="shared" si="79"/>
        <v>196.22</v>
      </c>
      <c r="Q137" s="234">
        <f t="shared" si="136"/>
        <v>4857.376475</v>
      </c>
      <c r="R137" s="234">
        <f t="shared" si="137"/>
        <v>4857.375</v>
      </c>
      <c r="S137" s="234">
        <f t="shared" si="138"/>
        <v>971.47500000000002</v>
      </c>
      <c r="T137" s="237">
        <f t="shared" si="139"/>
        <v>5828.85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55.04</v>
      </c>
      <c r="I138" s="234">
        <f t="shared" si="131"/>
        <v>13.76</v>
      </c>
      <c r="J138" s="44">
        <f>ROUND((27*1.95)*0.95,2)</f>
        <v>50.02</v>
      </c>
      <c r="K138" s="235">
        <f t="shared" si="132"/>
        <v>3441.38</v>
      </c>
      <c r="L138" s="234">
        <f t="shared" si="133"/>
        <v>757.10360000000003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9089.7143099999994</v>
      </c>
      <c r="P138" s="236">
        <f t="shared" si="79"/>
        <v>382.65</v>
      </c>
      <c r="Q138" s="234">
        <f t="shared" si="136"/>
        <v>9472.364309999999</v>
      </c>
      <c r="R138" s="234">
        <f t="shared" si="137"/>
        <v>9472.3666666666668</v>
      </c>
      <c r="S138" s="234">
        <f t="shared" si="138"/>
        <v>1894.4733333333334</v>
      </c>
      <c r="T138" s="237">
        <f t="shared" si="139"/>
        <v>11366.84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55.04</v>
      </c>
      <c r="I140" s="234">
        <f t="shared" ref="I140:I145" si="141">ROUND(H140*$I$10,2)</f>
        <v>13.76</v>
      </c>
      <c r="J140" s="44">
        <f>ROUND(10.8*0.95,2)</f>
        <v>10.26</v>
      </c>
      <c r="K140" s="235">
        <f t="shared" ref="K140:K145" si="142">ROUND((H140+I140)*J140,2)</f>
        <v>705.89</v>
      </c>
      <c r="L140" s="234">
        <f t="shared" ref="L140:L145" si="143">(K140*$L$10)</f>
        <v>155.29579999999999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1864.4650299999998</v>
      </c>
      <c r="P140" s="236">
        <f t="shared" si="79"/>
        <v>78.489999999999995</v>
      </c>
      <c r="Q140" s="234">
        <f t="shared" ref="Q140:Q145" si="146">SUM(O140+P140)</f>
        <v>1942.9550299999999</v>
      </c>
      <c r="R140" s="234">
        <f t="shared" ref="R140:R145" si="147">+T140-S140</f>
        <v>1942.9583333333335</v>
      </c>
      <c r="S140" s="234">
        <f t="shared" ref="S140:S145" si="148">+T140/6</f>
        <v>388.5916666666667</v>
      </c>
      <c r="T140" s="237">
        <f t="shared" ref="T140:T145" si="149">ROUND(Q140*$T$10,2)</f>
        <v>2331.5500000000002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55.04</v>
      </c>
      <c r="I141" s="234">
        <f t="shared" si="141"/>
        <v>13.76</v>
      </c>
      <c r="J141" s="44">
        <f>ROUND((10.8*1.95)*0.95,2)</f>
        <v>20.010000000000002</v>
      </c>
      <c r="K141" s="235">
        <f t="shared" si="142"/>
        <v>1376.69</v>
      </c>
      <c r="L141" s="234">
        <f t="shared" si="143"/>
        <v>302.87180000000001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3636.2496550000001</v>
      </c>
      <c r="P141" s="236">
        <f t="shared" si="79"/>
        <v>153.08000000000001</v>
      </c>
      <c r="Q141" s="234">
        <f t="shared" si="146"/>
        <v>3789.329655</v>
      </c>
      <c r="R141" s="234">
        <f t="shared" si="147"/>
        <v>3789.333333333333</v>
      </c>
      <c r="S141" s="234">
        <f t="shared" si="148"/>
        <v>757.86666666666667</v>
      </c>
      <c r="T141" s="237">
        <f t="shared" si="149"/>
        <v>4547.2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55.04</v>
      </c>
      <c r="I142" s="234">
        <f t="shared" si="141"/>
        <v>13.76</v>
      </c>
      <c r="J142" s="44">
        <f>ROUND(16.22*0.95,2)</f>
        <v>15.41</v>
      </c>
      <c r="K142" s="235">
        <f t="shared" si="142"/>
        <v>1060.21</v>
      </c>
      <c r="L142" s="234">
        <f t="shared" si="143"/>
        <v>233.24620000000002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2800.330755</v>
      </c>
      <c r="P142" s="236">
        <f t="shared" si="79"/>
        <v>117.89</v>
      </c>
      <c r="Q142" s="234">
        <f t="shared" si="146"/>
        <v>2918.2207549999998</v>
      </c>
      <c r="R142" s="234">
        <f t="shared" si="147"/>
        <v>2918.2166666666667</v>
      </c>
      <c r="S142" s="234">
        <f t="shared" si="148"/>
        <v>583.64333333333332</v>
      </c>
      <c r="T142" s="237">
        <f t="shared" si="149"/>
        <v>3501.86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55.04</v>
      </c>
      <c r="I143" s="234">
        <f t="shared" si="141"/>
        <v>13.76</v>
      </c>
      <c r="J143" s="44">
        <f>ROUND((16.22*1.95)*0.95,2)</f>
        <v>30.05</v>
      </c>
      <c r="K143" s="235">
        <f t="shared" si="142"/>
        <v>2067.44</v>
      </c>
      <c r="L143" s="234">
        <f t="shared" si="143"/>
        <v>454.83680000000004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5460.7310749999997</v>
      </c>
      <c r="P143" s="236">
        <f t="shared" si="79"/>
        <v>229.88</v>
      </c>
      <c r="Q143" s="234">
        <f t="shared" si="146"/>
        <v>5690.6110749999998</v>
      </c>
      <c r="R143" s="234">
        <f t="shared" si="147"/>
        <v>5690.6083333333327</v>
      </c>
      <c r="S143" s="234">
        <f t="shared" si="148"/>
        <v>1138.1216666666667</v>
      </c>
      <c r="T143" s="237">
        <f t="shared" si="149"/>
        <v>6828.73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55.04</v>
      </c>
      <c r="I144" s="234">
        <f t="shared" si="141"/>
        <v>13.76</v>
      </c>
      <c r="J144" s="44">
        <f>ROUND(21.57*0.95,2)</f>
        <v>20.49</v>
      </c>
      <c r="K144" s="235">
        <f t="shared" si="142"/>
        <v>1409.71</v>
      </c>
      <c r="L144" s="234">
        <f t="shared" si="143"/>
        <v>310.13620000000003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3723.4710949999994</v>
      </c>
      <c r="P144" s="236">
        <f t="shared" si="79"/>
        <v>156.75</v>
      </c>
      <c r="Q144" s="234">
        <f t="shared" si="146"/>
        <v>3880.2210949999994</v>
      </c>
      <c r="R144" s="234">
        <f t="shared" si="147"/>
        <v>3880.2250000000004</v>
      </c>
      <c r="S144" s="234">
        <f t="shared" si="148"/>
        <v>776.04500000000007</v>
      </c>
      <c r="T144" s="237">
        <f t="shared" si="149"/>
        <v>4656.2700000000004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55.04</v>
      </c>
      <c r="I145" s="234">
        <f t="shared" si="141"/>
        <v>13.76</v>
      </c>
      <c r="J145" s="44">
        <f>ROUND((21.57*1.95)*0.95,2)</f>
        <v>39.96</v>
      </c>
      <c r="K145" s="235">
        <f t="shared" si="142"/>
        <v>2749.25</v>
      </c>
      <c r="L145" s="234">
        <f t="shared" si="143"/>
        <v>604.83500000000004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7261.5935800000007</v>
      </c>
      <c r="P145" s="236">
        <f t="shared" si="79"/>
        <v>305.69</v>
      </c>
      <c r="Q145" s="234">
        <f t="shared" si="146"/>
        <v>7567.2835800000003</v>
      </c>
      <c r="R145" s="234">
        <f t="shared" si="147"/>
        <v>7567.2833333333328</v>
      </c>
      <c r="S145" s="234">
        <f t="shared" si="148"/>
        <v>1513.4566666666667</v>
      </c>
      <c r="T145" s="237">
        <f t="shared" si="149"/>
        <v>9080.74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55.04</v>
      </c>
      <c r="I147" s="234">
        <f t="shared" ref="I147:I154" si="151">ROUND(H147*$I$10,2)</f>
        <v>13.76</v>
      </c>
      <c r="J147" s="44">
        <f>ROUND(11.2*0.95,2)</f>
        <v>10.64</v>
      </c>
      <c r="K147" s="235">
        <f t="shared" ref="K147:K154" si="152">ROUND((H147+I147)*J147,2)</f>
        <v>732.03</v>
      </c>
      <c r="L147" s="234">
        <f t="shared" ref="L147:L154" si="153">(K147*$L$10)</f>
        <v>161.04659999999998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1933.51432</v>
      </c>
      <c r="P147" s="236">
        <f t="shared" si="79"/>
        <v>81.400000000000006</v>
      </c>
      <c r="Q147" s="234">
        <f t="shared" ref="Q147:Q154" si="156">SUM(O147+P147)</f>
        <v>2014.9143200000001</v>
      </c>
      <c r="R147" s="234">
        <f t="shared" ref="R147:R154" si="157">+T147-S147</f>
        <v>2014.9166666666667</v>
      </c>
      <c r="S147" s="234">
        <f t="shared" ref="S147:S154" si="158">+T147/6</f>
        <v>402.98333333333335</v>
      </c>
      <c r="T147" s="237">
        <f t="shared" ref="T147:T154" si="159">ROUND(Q147*$T$10,2)</f>
        <v>2417.9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55.04</v>
      </c>
      <c r="I148" s="234">
        <f t="shared" si="151"/>
        <v>13.76</v>
      </c>
      <c r="J148" s="44">
        <f>ROUND((11.2*1.95)*0.95,2)</f>
        <v>20.75</v>
      </c>
      <c r="K148" s="235">
        <f t="shared" si="152"/>
        <v>1427.6</v>
      </c>
      <c r="L148" s="234">
        <f t="shared" si="153"/>
        <v>314.072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3770.721125</v>
      </c>
      <c r="P148" s="236">
        <f t="shared" si="79"/>
        <v>158.74</v>
      </c>
      <c r="Q148" s="234">
        <f t="shared" si="156"/>
        <v>3929.4611249999998</v>
      </c>
      <c r="R148" s="234">
        <f t="shared" si="157"/>
        <v>3929.4583333333335</v>
      </c>
      <c r="S148" s="234">
        <f t="shared" si="158"/>
        <v>785.89166666666677</v>
      </c>
      <c r="T148" s="237">
        <f t="shared" si="159"/>
        <v>4715.3500000000004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55.04</v>
      </c>
      <c r="I149" s="234">
        <f t="shared" si="151"/>
        <v>13.76</v>
      </c>
      <c r="J149" s="44">
        <f>ROUND(16.82*0.95,2)</f>
        <v>15.98</v>
      </c>
      <c r="K149" s="235">
        <f t="shared" si="152"/>
        <v>1099.42</v>
      </c>
      <c r="L149" s="234">
        <f t="shared" si="153"/>
        <v>241.87240000000003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2903.9046900000003</v>
      </c>
      <c r="P149" s="236">
        <f t="shared" si="79"/>
        <v>122.25</v>
      </c>
      <c r="Q149" s="234">
        <f t="shared" si="156"/>
        <v>3026.1546900000003</v>
      </c>
      <c r="R149" s="234">
        <f t="shared" si="157"/>
        <v>3026.1583333333333</v>
      </c>
      <c r="S149" s="234">
        <f t="shared" si="158"/>
        <v>605.23166666666668</v>
      </c>
      <c r="T149" s="237">
        <f t="shared" si="159"/>
        <v>3631.39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55.04</v>
      </c>
      <c r="I150" s="234">
        <f t="shared" si="151"/>
        <v>13.76</v>
      </c>
      <c r="J150" s="44">
        <f>ROUND((16.82*1.95)*0.95,2)</f>
        <v>31.16</v>
      </c>
      <c r="K150" s="235">
        <f t="shared" si="152"/>
        <v>2143.81</v>
      </c>
      <c r="L150" s="234">
        <f t="shared" si="153"/>
        <v>471.63819999999998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5662.4443799999999</v>
      </c>
      <c r="P150" s="236">
        <f t="shared" si="79"/>
        <v>238.37</v>
      </c>
      <c r="Q150" s="234">
        <f t="shared" si="156"/>
        <v>5900.8143799999998</v>
      </c>
      <c r="R150" s="234">
        <f t="shared" si="157"/>
        <v>5900.8166666666666</v>
      </c>
      <c r="S150" s="234">
        <f t="shared" si="158"/>
        <v>1180.1633333333332</v>
      </c>
      <c r="T150" s="237">
        <f t="shared" si="159"/>
        <v>7080.98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55.04</v>
      </c>
      <c r="I151" s="234">
        <f t="shared" si="151"/>
        <v>13.76</v>
      </c>
      <c r="J151" s="44">
        <f>ROUND(22.38*0.95,2)</f>
        <v>21.26</v>
      </c>
      <c r="K151" s="235">
        <f t="shared" si="152"/>
        <v>1462.69</v>
      </c>
      <c r="L151" s="234">
        <f t="shared" si="153"/>
        <v>321.79180000000002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3863.4015300000001</v>
      </c>
      <c r="P151" s="236">
        <f t="shared" ref="P151:P224" si="160">ROUND(J151*$P$10,2)</f>
        <v>162.63999999999999</v>
      </c>
      <c r="Q151" s="234">
        <f t="shared" si="156"/>
        <v>4026.04153</v>
      </c>
      <c r="R151" s="234">
        <f t="shared" si="157"/>
        <v>4026.0416666666665</v>
      </c>
      <c r="S151" s="234">
        <f t="shared" si="158"/>
        <v>805.20833333333337</v>
      </c>
      <c r="T151" s="237">
        <f t="shared" si="159"/>
        <v>4831.25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55.04</v>
      </c>
      <c r="I152" s="234">
        <f t="shared" si="151"/>
        <v>13.76</v>
      </c>
      <c r="J152" s="44">
        <f>ROUND((22.38*1.95)*0.95,2)</f>
        <v>41.46</v>
      </c>
      <c r="K152" s="235">
        <f t="shared" si="152"/>
        <v>2852.45</v>
      </c>
      <c r="L152" s="234">
        <f t="shared" si="153"/>
        <v>627.53899999999999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7534.1758300000001</v>
      </c>
      <c r="P152" s="236">
        <f t="shared" si="160"/>
        <v>317.17</v>
      </c>
      <c r="Q152" s="234">
        <f t="shared" si="156"/>
        <v>7851.3458300000002</v>
      </c>
      <c r="R152" s="234">
        <f t="shared" si="157"/>
        <v>7851.3416666666672</v>
      </c>
      <c r="S152" s="234">
        <f t="shared" si="158"/>
        <v>1570.2683333333334</v>
      </c>
      <c r="T152" s="237">
        <f t="shared" si="159"/>
        <v>9421.61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57.89</v>
      </c>
      <c r="I153" s="234">
        <f t="shared" si="151"/>
        <v>14.47</v>
      </c>
      <c r="J153" s="44">
        <f>ROUND(6.7*0.95,2)</f>
        <v>6.37</v>
      </c>
      <c r="K153" s="235">
        <f t="shared" si="152"/>
        <v>460.93</v>
      </c>
      <c r="L153" s="234">
        <f t="shared" si="153"/>
        <v>101.4046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1185.2282349999998</v>
      </c>
      <c r="P153" s="236">
        <f t="shared" si="160"/>
        <v>48.73</v>
      </c>
      <c r="Q153" s="234">
        <f t="shared" si="156"/>
        <v>1233.9582349999998</v>
      </c>
      <c r="R153" s="234">
        <f t="shared" si="157"/>
        <v>1233.9583333333333</v>
      </c>
      <c r="S153" s="234">
        <f t="shared" si="158"/>
        <v>246.79166666666666</v>
      </c>
      <c r="T153" s="237">
        <f t="shared" si="159"/>
        <v>1480.75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57.89</v>
      </c>
      <c r="I154" s="234">
        <f t="shared" si="151"/>
        <v>14.47</v>
      </c>
      <c r="J154" s="44">
        <f>ROUND((6.7*1.8)*0.95,2)</f>
        <v>11.46</v>
      </c>
      <c r="K154" s="235">
        <f t="shared" si="152"/>
        <v>829.25</v>
      </c>
      <c r="L154" s="234">
        <f t="shared" si="153"/>
        <v>182.435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2132.30683</v>
      </c>
      <c r="P154" s="236">
        <f t="shared" si="160"/>
        <v>87.67</v>
      </c>
      <c r="Q154" s="234">
        <f t="shared" si="156"/>
        <v>2219.9768300000001</v>
      </c>
      <c r="R154" s="234">
        <f t="shared" si="157"/>
        <v>2219.9749999999999</v>
      </c>
      <c r="S154" s="234">
        <f t="shared" si="158"/>
        <v>443.99499999999995</v>
      </c>
      <c r="T154" s="237">
        <f t="shared" si="159"/>
        <v>2663.97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57.89</v>
      </c>
      <c r="I158" s="44">
        <f>ROUND(H158*$I$10,2)</f>
        <v>14.47</v>
      </c>
      <c r="J158" s="44">
        <f>ROUND(0.175*0.95,2)</f>
        <v>0.17</v>
      </c>
      <c r="K158" s="43">
        <f>ROUND((H158+I158)*J158,2)</f>
        <v>12.3</v>
      </c>
      <c r="L158" s="44">
        <f t="shared" ref="L158:L162" si="161">(K158*$L$10)</f>
        <v>2.706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31.629535000000001</v>
      </c>
      <c r="P158" s="45">
        <f t="shared" si="160"/>
        <v>1.3</v>
      </c>
      <c r="Q158" s="44">
        <f>SUM(O158+P158)</f>
        <v>32.929535000000001</v>
      </c>
      <c r="R158" s="44">
        <f t="shared" ref="R158:R161" si="163">+T158-S158</f>
        <v>32.933333333333337</v>
      </c>
      <c r="S158" s="44">
        <f t="shared" ref="S158:S161" si="164">+T158/6</f>
        <v>6.5866666666666669</v>
      </c>
      <c r="T158" s="65">
        <f t="shared" ref="T158:T162" si="165">ROUND(Q158*$T$10,2)</f>
        <v>39.520000000000003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57.89</v>
      </c>
      <c r="I159" s="44">
        <f>ROUND(H159*$I$10,2)</f>
        <v>14.47</v>
      </c>
      <c r="J159" s="44">
        <f>ROUND(0.442*0.95,2)</f>
        <v>0.42</v>
      </c>
      <c r="K159" s="43">
        <f>ROUND((H159+I159)*J159,2)</f>
        <v>30.39</v>
      </c>
      <c r="L159" s="44">
        <f t="shared" si="161"/>
        <v>6.6858000000000004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78.145709999999994</v>
      </c>
      <c r="P159" s="45">
        <f t="shared" si="160"/>
        <v>3.21</v>
      </c>
      <c r="Q159" s="44">
        <f>SUM(O159+P159)</f>
        <v>81.355709999999988</v>
      </c>
      <c r="R159" s="44">
        <f t="shared" si="163"/>
        <v>81.358333333333334</v>
      </c>
      <c r="S159" s="44">
        <f t="shared" si="164"/>
        <v>16.271666666666665</v>
      </c>
      <c r="T159" s="65">
        <f t="shared" si="165"/>
        <v>97.63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57.89</v>
      </c>
      <c r="I160" s="44">
        <f>ROUND(H160*$I$10,2)</f>
        <v>14.47</v>
      </c>
      <c r="J160" s="44">
        <f>ROUND(2.142*0.95,2)</f>
        <v>2.0299999999999998</v>
      </c>
      <c r="K160" s="43">
        <f>ROUND((H160+I160)*J160,2)</f>
        <v>146.88999999999999</v>
      </c>
      <c r="L160" s="44">
        <f t="shared" si="161"/>
        <v>32.315799999999996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377.71036499999997</v>
      </c>
      <c r="P160" s="45">
        <f t="shared" si="160"/>
        <v>15.53</v>
      </c>
      <c r="Q160" s="44">
        <f>SUM(O160+P160)</f>
        <v>393.24036499999994</v>
      </c>
      <c r="R160" s="44">
        <f t="shared" si="163"/>
        <v>393.24166666666667</v>
      </c>
      <c r="S160" s="44">
        <f t="shared" si="164"/>
        <v>78.648333333333326</v>
      </c>
      <c r="T160" s="65">
        <f t="shared" si="165"/>
        <v>471.89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57.89</v>
      </c>
      <c r="I161" s="44">
        <f>ROUND(H161*$I$10,2)</f>
        <v>14.47</v>
      </c>
      <c r="J161" s="44">
        <f>ROUND(4.175*0.95,2)</f>
        <v>3.97</v>
      </c>
      <c r="K161" s="43">
        <f>ROUND((H161+I161)*J161,2)</f>
        <v>287.27</v>
      </c>
      <c r="L161" s="44">
        <f t="shared" si="161"/>
        <v>63.199399999999997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738.67783499999996</v>
      </c>
      <c r="P161" s="45">
        <f t="shared" si="160"/>
        <v>30.37</v>
      </c>
      <c r="Q161" s="44">
        <f>SUM(O161+P161)</f>
        <v>769.04783499999996</v>
      </c>
      <c r="R161" s="44">
        <f t="shared" si="163"/>
        <v>769.05</v>
      </c>
      <c r="S161" s="44">
        <f t="shared" si="164"/>
        <v>153.81</v>
      </c>
      <c r="T161" s="65">
        <f t="shared" si="165"/>
        <v>922.86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57.89</v>
      </c>
      <c r="I162" s="44">
        <f>ROUND(H162*$I$10,2)</f>
        <v>14.47</v>
      </c>
      <c r="J162" s="44">
        <f>ROUND(0.125*0.95,2)</f>
        <v>0.12</v>
      </c>
      <c r="K162" s="43">
        <f>ROUND((H162+I162)*J162,2)</f>
        <v>8.68</v>
      </c>
      <c r="L162" s="44">
        <f t="shared" si="161"/>
        <v>1.9096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22.323859999999996</v>
      </c>
      <c r="P162" s="45">
        <f t="shared" si="160"/>
        <v>0.92</v>
      </c>
      <c r="Q162" s="44">
        <f>SUM(O162+P162)</f>
        <v>23.243859999999998</v>
      </c>
      <c r="R162" s="44">
        <f>+T162-S162</f>
        <v>23.241666666666667</v>
      </c>
      <c r="S162" s="44">
        <f>+T162/6</f>
        <v>4.6483333333333334</v>
      </c>
      <c r="T162" s="65">
        <f t="shared" si="165"/>
        <v>27.89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57.89</v>
      </c>
      <c r="I164" s="44">
        <f t="shared" ref="I164:I167" si="167">ROUND(H164*$I$10,2)</f>
        <v>14.47</v>
      </c>
      <c r="J164" s="44">
        <f>ROUND((0.175+0.1)*0.95,2)</f>
        <v>0.26</v>
      </c>
      <c r="K164" s="43">
        <f t="shared" ref="K164:K167" si="168">ROUND((H164+I164)*J164,2)</f>
        <v>18.809999999999999</v>
      </c>
      <c r="L164" s="44">
        <f t="shared" ref="L164:L167" si="169">(K164*$L$10)</f>
        <v>4.1381999999999994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48.372430000000001</v>
      </c>
      <c r="P164" s="45">
        <f t="shared" ref="P164:P167" si="172">ROUND(J164*$P$10,2)</f>
        <v>1.99</v>
      </c>
      <c r="Q164" s="44">
        <f t="shared" ref="Q164:Q167" si="173">SUM(O164+P164)</f>
        <v>50.362430000000003</v>
      </c>
      <c r="R164" s="44">
        <f t="shared" ref="R164:R167" si="174">+T164-S164</f>
        <v>50.358333333333334</v>
      </c>
      <c r="S164" s="44">
        <f t="shared" ref="S164:S167" si="175">+T164/6</f>
        <v>10.071666666666667</v>
      </c>
      <c r="T164" s="65">
        <f t="shared" ref="T164:T167" si="176">ROUND(Q164*$T$10,2)</f>
        <v>60.43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57.89</v>
      </c>
      <c r="I165" s="44">
        <f t="shared" si="167"/>
        <v>14.47</v>
      </c>
      <c r="J165" s="44">
        <f>ROUND((0.442+0.1)*0.95,2)</f>
        <v>0.51</v>
      </c>
      <c r="K165" s="43">
        <f t="shared" si="168"/>
        <v>36.9</v>
      </c>
      <c r="L165" s="44">
        <f t="shared" si="169"/>
        <v>8.1180000000000003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94.888605000000013</v>
      </c>
      <c r="P165" s="45">
        <f t="shared" si="172"/>
        <v>3.9</v>
      </c>
      <c r="Q165" s="44">
        <f t="shared" si="173"/>
        <v>98.788605000000018</v>
      </c>
      <c r="R165" s="44">
        <f t="shared" si="174"/>
        <v>98.791666666666657</v>
      </c>
      <c r="S165" s="44">
        <f t="shared" si="175"/>
        <v>19.758333333333333</v>
      </c>
      <c r="T165" s="65">
        <f t="shared" si="176"/>
        <v>118.55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57.89</v>
      </c>
      <c r="I166" s="44">
        <f t="shared" si="167"/>
        <v>14.47</v>
      </c>
      <c r="J166" s="44">
        <f>ROUND((2.142+0.1)*0.95,2)</f>
        <v>2.13</v>
      </c>
      <c r="K166" s="43">
        <f t="shared" si="168"/>
        <v>154.13</v>
      </c>
      <c r="L166" s="44">
        <f t="shared" si="169"/>
        <v>33.9086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396.32171500000004</v>
      </c>
      <c r="P166" s="45">
        <f t="shared" si="172"/>
        <v>16.29</v>
      </c>
      <c r="Q166" s="44">
        <f t="shared" si="173"/>
        <v>412.61171500000006</v>
      </c>
      <c r="R166" s="44">
        <f t="shared" si="174"/>
        <v>412.60833333333335</v>
      </c>
      <c r="S166" s="44">
        <f t="shared" si="175"/>
        <v>82.521666666666661</v>
      </c>
      <c r="T166" s="65">
        <f t="shared" si="176"/>
        <v>495.13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57.89</v>
      </c>
      <c r="I167" s="44">
        <f t="shared" si="167"/>
        <v>14.47</v>
      </c>
      <c r="J167" s="44">
        <f>ROUND((4.175+0.1)*0.95,2)</f>
        <v>4.0599999999999996</v>
      </c>
      <c r="K167" s="43">
        <f t="shared" si="168"/>
        <v>293.77999999999997</v>
      </c>
      <c r="L167" s="44">
        <f t="shared" si="169"/>
        <v>64.631599999999992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755.42072999999993</v>
      </c>
      <c r="P167" s="45">
        <f t="shared" si="172"/>
        <v>31.06</v>
      </c>
      <c r="Q167" s="44">
        <f t="shared" si="173"/>
        <v>786.48072999999988</v>
      </c>
      <c r="R167" s="44">
        <f t="shared" si="174"/>
        <v>786.48333333333335</v>
      </c>
      <c r="S167" s="44">
        <f t="shared" si="175"/>
        <v>157.29666666666665</v>
      </c>
      <c r="T167" s="65">
        <f t="shared" si="176"/>
        <v>943.78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57.89</v>
      </c>
      <c r="I169" s="44">
        <f>ROUND(H169*$I$10,2)</f>
        <v>14.47</v>
      </c>
      <c r="J169" s="44">
        <f>ROUND(0.208*0.95,2)</f>
        <v>0.2</v>
      </c>
      <c r="K169" s="43">
        <f>ROUND((H169+I169)*J169,2)</f>
        <v>14.47</v>
      </c>
      <c r="L169" s="44">
        <f t="shared" ref="L169:L172" si="178">(K169*$L$10)</f>
        <v>3.1834000000000002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37.210500000000003</v>
      </c>
      <c r="P169" s="45">
        <f t="shared" si="160"/>
        <v>1.53</v>
      </c>
      <c r="Q169" s="44">
        <f>SUM(O169+P169)</f>
        <v>38.740500000000004</v>
      </c>
      <c r="R169" s="44">
        <f>+T169-S169</f>
        <v>38.741666666666667</v>
      </c>
      <c r="S169" s="44">
        <f>+T169/6</f>
        <v>7.748333333333334</v>
      </c>
      <c r="T169" s="65">
        <f t="shared" ref="T169:T172" si="180">ROUND(Q169*$T$10,2)</f>
        <v>46.49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57.89</v>
      </c>
      <c r="I170" s="44">
        <f>ROUND(H170*$I$10,2)</f>
        <v>14.47</v>
      </c>
      <c r="J170" s="44">
        <f>ROUND(0.475*0.95,2)</f>
        <v>0.45</v>
      </c>
      <c r="K170" s="43">
        <f>ROUND((H170+I170)*J170,2)</f>
        <v>32.56</v>
      </c>
      <c r="L170" s="44">
        <f t="shared" si="178"/>
        <v>7.1632000000000007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83.726675000000014</v>
      </c>
      <c r="P170" s="45">
        <f t="shared" si="160"/>
        <v>3.44</v>
      </c>
      <c r="Q170" s="44">
        <f>SUM(O170+P170)</f>
        <v>87.166675000000012</v>
      </c>
      <c r="R170" s="44">
        <f>+T170-S170</f>
        <v>87.166666666666657</v>
      </c>
      <c r="S170" s="44">
        <f>+T170/6</f>
        <v>17.433333333333334</v>
      </c>
      <c r="T170" s="65">
        <f t="shared" si="180"/>
        <v>104.6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57.89</v>
      </c>
      <c r="I171" s="44">
        <f>ROUND(H171*$I$10,2)</f>
        <v>14.47</v>
      </c>
      <c r="J171" s="44">
        <f>ROUND(2.175*0.95,2)</f>
        <v>2.0699999999999998</v>
      </c>
      <c r="K171" s="43">
        <f>ROUND((H171+I171)*J171,2)</f>
        <v>149.79</v>
      </c>
      <c r="L171" s="44">
        <f t="shared" si="178"/>
        <v>32.953800000000001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385.159785</v>
      </c>
      <c r="P171" s="45">
        <f t="shared" si="160"/>
        <v>15.84</v>
      </c>
      <c r="Q171" s="44">
        <f>SUM(O171+P171)</f>
        <v>400.99978499999997</v>
      </c>
      <c r="R171" s="44">
        <f t="shared" ref="R171:R172" si="181">+T171-S171</f>
        <v>401</v>
      </c>
      <c r="S171" s="44">
        <f t="shared" ref="S171:S172" si="182">+T171/6</f>
        <v>80.2</v>
      </c>
      <c r="T171" s="65">
        <f t="shared" si="180"/>
        <v>481.2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57.89</v>
      </c>
      <c r="I172" s="44">
        <f>ROUND(H172*$I$10,2)</f>
        <v>14.47</v>
      </c>
      <c r="J172" s="44">
        <f>ROUND(4.208*0.95,2)</f>
        <v>4</v>
      </c>
      <c r="K172" s="43">
        <f>ROUND((H172+I172)*J172,2)</f>
        <v>289.44</v>
      </c>
      <c r="L172" s="44">
        <f t="shared" si="178"/>
        <v>63.6768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744.25879999999995</v>
      </c>
      <c r="P172" s="45">
        <f t="shared" si="160"/>
        <v>30.6</v>
      </c>
      <c r="Q172" s="44">
        <f>SUM(O172+P172)</f>
        <v>774.85879999999997</v>
      </c>
      <c r="R172" s="44">
        <f t="shared" si="181"/>
        <v>774.85833333333335</v>
      </c>
      <c r="S172" s="44">
        <f t="shared" si="182"/>
        <v>154.97166666666666</v>
      </c>
      <c r="T172" s="65">
        <f t="shared" si="180"/>
        <v>929.83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57.89</v>
      </c>
      <c r="I174" s="44">
        <f t="shared" ref="I174:I177" si="184">ROUND(H174*$I$10,2)</f>
        <v>14.47</v>
      </c>
      <c r="J174" s="44">
        <f>ROUND((0.208+0.1)*0.95,2)</f>
        <v>0.28999999999999998</v>
      </c>
      <c r="K174" s="43">
        <f t="shared" ref="K174:K177" si="185">ROUND((H174+I174)*J174,2)</f>
        <v>20.98</v>
      </c>
      <c r="L174" s="44">
        <f t="shared" ref="L174:L177" si="186">(K174*$L$10)</f>
        <v>4.6155999999999997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53.953395</v>
      </c>
      <c r="P174" s="45">
        <f t="shared" ref="P174:P177" si="189">ROUND(J174*$P$10,2)</f>
        <v>2.2200000000000002</v>
      </c>
      <c r="Q174" s="44">
        <f t="shared" ref="Q174:Q177" si="190">SUM(O174+P174)</f>
        <v>56.173394999999999</v>
      </c>
      <c r="R174" s="44">
        <f t="shared" ref="R174:R177" si="191">+T174-S174</f>
        <v>56.174999999999997</v>
      </c>
      <c r="S174" s="44">
        <f t="shared" ref="S174:S177" si="192">+T174/6</f>
        <v>11.234999999999999</v>
      </c>
      <c r="T174" s="65">
        <f t="shared" ref="T174:T177" si="193">ROUND(Q174*$T$10,2)</f>
        <v>67.41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57.89</v>
      </c>
      <c r="I175" s="44">
        <f t="shared" si="184"/>
        <v>14.47</v>
      </c>
      <c r="J175" s="44">
        <f>ROUND((0.475+0.1)*0.95,2)</f>
        <v>0.55000000000000004</v>
      </c>
      <c r="K175" s="43">
        <f t="shared" si="185"/>
        <v>39.799999999999997</v>
      </c>
      <c r="L175" s="44">
        <f t="shared" si="186"/>
        <v>8.7560000000000002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102.338025</v>
      </c>
      <c r="P175" s="45">
        <f t="shared" si="189"/>
        <v>4.21</v>
      </c>
      <c r="Q175" s="44">
        <f t="shared" si="190"/>
        <v>106.548025</v>
      </c>
      <c r="R175" s="44">
        <f t="shared" si="191"/>
        <v>106.55</v>
      </c>
      <c r="S175" s="44">
        <f t="shared" si="192"/>
        <v>21.31</v>
      </c>
      <c r="T175" s="65">
        <f t="shared" si="193"/>
        <v>127.86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57.89</v>
      </c>
      <c r="I176" s="44">
        <f t="shared" si="184"/>
        <v>14.47</v>
      </c>
      <c r="J176" s="44">
        <f>ROUND((2.175+0.1)*0.95,2)</f>
        <v>2.16</v>
      </c>
      <c r="K176" s="43">
        <f t="shared" si="185"/>
        <v>156.30000000000001</v>
      </c>
      <c r="L176" s="44">
        <f t="shared" si="186"/>
        <v>34.386000000000003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401.90267999999998</v>
      </c>
      <c r="P176" s="45">
        <f t="shared" si="189"/>
        <v>16.52</v>
      </c>
      <c r="Q176" s="44">
        <f t="shared" si="190"/>
        <v>418.42267999999996</v>
      </c>
      <c r="R176" s="44">
        <f t="shared" si="191"/>
        <v>418.42500000000001</v>
      </c>
      <c r="S176" s="44">
        <f t="shared" si="192"/>
        <v>83.685000000000002</v>
      </c>
      <c r="T176" s="65">
        <f t="shared" si="193"/>
        <v>502.11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57.89</v>
      </c>
      <c r="I177" s="44">
        <f t="shared" si="184"/>
        <v>14.47</v>
      </c>
      <c r="J177" s="44">
        <f>ROUND((4.208+0.1)*0.95,2)</f>
        <v>4.09</v>
      </c>
      <c r="K177" s="43">
        <f t="shared" si="185"/>
        <v>295.95</v>
      </c>
      <c r="L177" s="44">
        <f t="shared" si="186"/>
        <v>65.108999999999995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761.00169499999993</v>
      </c>
      <c r="P177" s="45">
        <f t="shared" si="189"/>
        <v>31.29</v>
      </c>
      <c r="Q177" s="44">
        <f t="shared" si="190"/>
        <v>792.29169499999989</v>
      </c>
      <c r="R177" s="44">
        <f t="shared" si="191"/>
        <v>792.29166666666663</v>
      </c>
      <c r="S177" s="44">
        <f t="shared" si="192"/>
        <v>158.45833333333334</v>
      </c>
      <c r="T177" s="65">
        <f t="shared" si="193"/>
        <v>950.75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57.89</v>
      </c>
      <c r="I179" s="44">
        <f>ROUND(H179*$I$10,2)</f>
        <v>14.47</v>
      </c>
      <c r="J179" s="44">
        <f>ROUND(0.508*0.95,2)</f>
        <v>0.48</v>
      </c>
      <c r="K179" s="43">
        <f>ROUND((H179+I179)*J179,2)</f>
        <v>34.729999999999997</v>
      </c>
      <c r="L179" s="44">
        <f t="shared" ref="L179:L181" si="195">(K179*$L$10)</f>
        <v>7.6405999999999992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89.307639999999992</v>
      </c>
      <c r="P179" s="45">
        <f t="shared" si="160"/>
        <v>3.67</v>
      </c>
      <c r="Q179" s="44">
        <f>SUM(O179+P179)</f>
        <v>92.977639999999994</v>
      </c>
      <c r="R179" s="44">
        <f t="shared" ref="R179:R181" si="197">+T179-S179</f>
        <v>92.974999999999994</v>
      </c>
      <c r="S179" s="44">
        <f t="shared" ref="S179:S181" si="198">+T179/6</f>
        <v>18.594999999999999</v>
      </c>
      <c r="T179" s="65">
        <f t="shared" ref="T179:T181" si="199">ROUND(Q179*$T$10,2)</f>
        <v>111.57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57.89</v>
      </c>
      <c r="I180" s="44">
        <f>ROUND(H180*$I$10,2)</f>
        <v>14.47</v>
      </c>
      <c r="J180" s="44">
        <f>ROUND(2.208*0.95,2)</f>
        <v>2.1</v>
      </c>
      <c r="K180" s="43">
        <f>ROUND((H180+I180)*J180,2)</f>
        <v>151.96</v>
      </c>
      <c r="L180" s="44">
        <f t="shared" si="195"/>
        <v>33.431200000000004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390.74075000000005</v>
      </c>
      <c r="P180" s="45">
        <f t="shared" si="160"/>
        <v>16.07</v>
      </c>
      <c r="Q180" s="44">
        <f>SUM(O180+P180)</f>
        <v>406.81075000000004</v>
      </c>
      <c r="R180" s="44">
        <f t="shared" si="197"/>
        <v>406.80833333333334</v>
      </c>
      <c r="S180" s="44">
        <f t="shared" si="198"/>
        <v>81.361666666666665</v>
      </c>
      <c r="T180" s="65">
        <f t="shared" si="199"/>
        <v>488.17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57.89</v>
      </c>
      <c r="I181" s="44">
        <f>ROUND(H181*$I$10,2)</f>
        <v>14.47</v>
      </c>
      <c r="J181" s="44">
        <f>ROUND(4.242*0.95,2)</f>
        <v>4.03</v>
      </c>
      <c r="K181" s="43">
        <f>ROUND((H181+I181)*J181,2)</f>
        <v>291.61</v>
      </c>
      <c r="L181" s="44">
        <f t="shared" si="195"/>
        <v>64.154200000000003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749.83976499999994</v>
      </c>
      <c r="P181" s="45">
        <f t="shared" si="160"/>
        <v>30.83</v>
      </c>
      <c r="Q181" s="44">
        <f>SUM(O181+P181)</f>
        <v>780.66976499999998</v>
      </c>
      <c r="R181" s="44">
        <f t="shared" si="197"/>
        <v>780.66666666666663</v>
      </c>
      <c r="S181" s="44">
        <f t="shared" si="198"/>
        <v>156.13333333333333</v>
      </c>
      <c r="T181" s="65">
        <f t="shared" si="199"/>
        <v>936.8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60.74</v>
      </c>
      <c r="I183" s="44">
        <f t="shared" ref="I183:I188" si="201">ROUND(H183*$I$10,2)</f>
        <v>15.19</v>
      </c>
      <c r="J183" s="44">
        <f>ROUND(2.067*0.95,2)</f>
        <v>1.96</v>
      </c>
      <c r="K183" s="43">
        <f t="shared" ref="K183:K188" si="202">ROUND((H183+I183)*J183,2)</f>
        <v>148.82</v>
      </c>
      <c r="L183" s="44">
        <f t="shared" ref="L183:L188" si="203">(K183*$L$10)</f>
        <v>32.740400000000001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373.21997999999991</v>
      </c>
      <c r="P183" s="45">
        <f t="shared" si="160"/>
        <v>14.99</v>
      </c>
      <c r="Q183" s="44">
        <f t="shared" ref="Q183:Q188" si="206">SUM(O183+P183)</f>
        <v>388.20997999999992</v>
      </c>
      <c r="R183" s="44">
        <f t="shared" ref="R183:R188" si="207">+T183-S183</f>
        <v>388.20833333333337</v>
      </c>
      <c r="S183" s="44">
        <f t="shared" ref="S183:S188" si="208">+T183/6</f>
        <v>77.641666666666666</v>
      </c>
      <c r="T183" s="65">
        <f t="shared" ref="T183:T188" si="209">ROUND(Q183*$T$10,2)</f>
        <v>465.85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60.74</v>
      </c>
      <c r="I184" s="44">
        <f t="shared" si="201"/>
        <v>15.19</v>
      </c>
      <c r="J184" s="44">
        <f>ROUND(3.233*0.95,2)</f>
        <v>3.07</v>
      </c>
      <c r="K184" s="43">
        <f t="shared" si="202"/>
        <v>233.11</v>
      </c>
      <c r="L184" s="44">
        <f t="shared" si="203"/>
        <v>51.284200000000006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584.59568500000012</v>
      </c>
      <c r="P184" s="45">
        <f t="shared" si="160"/>
        <v>23.49</v>
      </c>
      <c r="Q184" s="44">
        <f t="shared" si="206"/>
        <v>608.08568500000013</v>
      </c>
      <c r="R184" s="44">
        <f t="shared" si="207"/>
        <v>608.08333333333337</v>
      </c>
      <c r="S184" s="44">
        <f t="shared" si="208"/>
        <v>121.61666666666667</v>
      </c>
      <c r="T184" s="65">
        <f t="shared" si="209"/>
        <v>729.7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60.74</v>
      </c>
      <c r="I185" s="44">
        <f t="shared" si="201"/>
        <v>15.19</v>
      </c>
      <c r="J185" s="44">
        <f>ROUND(5.233*0.95,2)</f>
        <v>4.97</v>
      </c>
      <c r="K185" s="43">
        <f t="shared" si="202"/>
        <v>377.37</v>
      </c>
      <c r="L185" s="44">
        <f t="shared" si="203"/>
        <v>83.0214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946.38533499999994</v>
      </c>
      <c r="P185" s="45">
        <f t="shared" si="160"/>
        <v>38.020000000000003</v>
      </c>
      <c r="Q185" s="44">
        <f t="shared" si="206"/>
        <v>984.40533499999992</v>
      </c>
      <c r="R185" s="44">
        <f t="shared" si="207"/>
        <v>984.4083333333333</v>
      </c>
      <c r="S185" s="44">
        <f t="shared" si="208"/>
        <v>196.88166666666666</v>
      </c>
      <c r="T185" s="65">
        <f t="shared" si="209"/>
        <v>1181.29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60.74</v>
      </c>
      <c r="I186" s="44">
        <f t="shared" si="201"/>
        <v>15.19</v>
      </c>
      <c r="J186" s="44">
        <f>ROUND(9.233*0.95,2)</f>
        <v>8.77</v>
      </c>
      <c r="K186" s="43">
        <f t="shared" si="202"/>
        <v>665.91</v>
      </c>
      <c r="L186" s="44">
        <f t="shared" si="203"/>
        <v>146.50020000000001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1669.9890349999998</v>
      </c>
      <c r="P186" s="45">
        <f t="shared" si="160"/>
        <v>67.09</v>
      </c>
      <c r="Q186" s="44">
        <f t="shared" si="206"/>
        <v>1737.0790349999997</v>
      </c>
      <c r="R186" s="44">
        <f t="shared" si="207"/>
        <v>1737.0749999999998</v>
      </c>
      <c r="S186" s="44">
        <f t="shared" si="208"/>
        <v>347.41499999999996</v>
      </c>
      <c r="T186" s="65">
        <f t="shared" si="209"/>
        <v>2084.4899999999998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60.74</v>
      </c>
      <c r="I187" s="44">
        <f t="shared" si="201"/>
        <v>15.19</v>
      </c>
      <c r="J187" s="44">
        <f>ROUND(17.233*0.95,2)</f>
        <v>16.37</v>
      </c>
      <c r="K187" s="43">
        <f t="shared" si="202"/>
        <v>1242.97</v>
      </c>
      <c r="L187" s="44">
        <f t="shared" si="203"/>
        <v>273.45339999999999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3117.1720350000001</v>
      </c>
      <c r="P187" s="45">
        <f t="shared" si="160"/>
        <v>125.23</v>
      </c>
      <c r="Q187" s="44">
        <f t="shared" si="206"/>
        <v>3242.4020350000001</v>
      </c>
      <c r="R187" s="44">
        <f t="shared" si="207"/>
        <v>3242.4</v>
      </c>
      <c r="S187" s="44">
        <f t="shared" si="208"/>
        <v>648.48</v>
      </c>
      <c r="T187" s="65">
        <f t="shared" si="209"/>
        <v>3890.88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60.74</v>
      </c>
      <c r="I188" s="44">
        <f t="shared" si="201"/>
        <v>15.19</v>
      </c>
      <c r="J188" s="44">
        <f>ROUND(49.233*0.95,2)</f>
        <v>46.77</v>
      </c>
      <c r="K188" s="43">
        <f t="shared" si="202"/>
        <v>3551.25</v>
      </c>
      <c r="L188" s="44">
        <f t="shared" si="203"/>
        <v>781.27499999999998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8905.9528349999982</v>
      </c>
      <c r="P188" s="45">
        <f t="shared" si="160"/>
        <v>357.79</v>
      </c>
      <c r="Q188" s="44">
        <f t="shared" si="206"/>
        <v>9263.7428349999991</v>
      </c>
      <c r="R188" s="44">
        <f t="shared" si="207"/>
        <v>9263.7416666666668</v>
      </c>
      <c r="S188" s="44">
        <f t="shared" si="208"/>
        <v>1852.7483333333332</v>
      </c>
      <c r="T188" s="65">
        <f t="shared" si="209"/>
        <v>11116.49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60.74</v>
      </c>
      <c r="I190" s="44">
        <f t="shared" ref="I190:I199" si="211">ROUND(H190*$I$10,2)</f>
        <v>15.19</v>
      </c>
      <c r="J190" s="44">
        <f>ROUND(0.283*0.95,2)</f>
        <v>0.27</v>
      </c>
      <c r="K190" s="43">
        <f t="shared" ref="K190:K199" si="212">ROUND((H190+I190)*J190,2)</f>
        <v>20.5</v>
      </c>
      <c r="L190" s="44">
        <f t="shared" ref="L190:L199" si="213">(K190*$L$10)</f>
        <v>4.51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51.412084999999998</v>
      </c>
      <c r="P190" s="45">
        <f t="shared" si="160"/>
        <v>2.0699999999999998</v>
      </c>
      <c r="Q190" s="44">
        <f t="shared" ref="Q190:Q199" si="216">SUM(O190+P190)</f>
        <v>53.482084999999998</v>
      </c>
      <c r="R190" s="44">
        <f t="shared" ref="R190:R199" si="217">+T190-S190</f>
        <v>53.483333333333341</v>
      </c>
      <c r="S190" s="44">
        <f t="shared" ref="S190:S199" si="218">+T190/6</f>
        <v>10.696666666666667</v>
      </c>
      <c r="T190" s="65">
        <f t="shared" ref="T190:T199" si="219">ROUND(Q190*$T$10,2)</f>
        <v>64.180000000000007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60.74</v>
      </c>
      <c r="I191" s="44">
        <f t="shared" si="211"/>
        <v>15.19</v>
      </c>
      <c r="J191" s="44">
        <f>ROUND(0.455*0.95,2)</f>
        <v>0.43</v>
      </c>
      <c r="K191" s="43">
        <f t="shared" si="212"/>
        <v>32.65</v>
      </c>
      <c r="L191" s="44">
        <f t="shared" si="213"/>
        <v>7.1829999999999998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81.880765000000011</v>
      </c>
      <c r="P191" s="45">
        <f t="shared" si="160"/>
        <v>3.29</v>
      </c>
      <c r="Q191" s="44">
        <f t="shared" si="216"/>
        <v>85.170765000000017</v>
      </c>
      <c r="R191" s="44">
        <f t="shared" si="217"/>
        <v>85.166666666666671</v>
      </c>
      <c r="S191" s="44">
        <f t="shared" si="218"/>
        <v>17.033333333333335</v>
      </c>
      <c r="T191" s="65">
        <f t="shared" si="219"/>
        <v>102.2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60.74</v>
      </c>
      <c r="I192" s="44">
        <f t="shared" si="211"/>
        <v>15.19</v>
      </c>
      <c r="J192" s="44">
        <f>ROUND(0.767*0.95,2)</f>
        <v>0.73</v>
      </c>
      <c r="K192" s="43">
        <f t="shared" si="212"/>
        <v>55.43</v>
      </c>
      <c r="L192" s="44">
        <f t="shared" si="213"/>
        <v>12.194599999999999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139.008015</v>
      </c>
      <c r="P192" s="45">
        <f t="shared" si="160"/>
        <v>5.58</v>
      </c>
      <c r="Q192" s="44">
        <f t="shared" si="216"/>
        <v>144.58801500000001</v>
      </c>
      <c r="R192" s="44">
        <f t="shared" si="217"/>
        <v>144.59166666666667</v>
      </c>
      <c r="S192" s="44">
        <f t="shared" si="218"/>
        <v>28.918333333333333</v>
      </c>
      <c r="T192" s="65">
        <f t="shared" si="219"/>
        <v>173.51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60.74</v>
      </c>
      <c r="I193" s="44">
        <f t="shared" si="211"/>
        <v>15.19</v>
      </c>
      <c r="J193" s="44">
        <f>ROUND(1.583*0.95,2)</f>
        <v>1.5</v>
      </c>
      <c r="K193" s="43">
        <f t="shared" si="212"/>
        <v>113.9</v>
      </c>
      <c r="L193" s="44">
        <f t="shared" si="213"/>
        <v>25.058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285.63624999999996</v>
      </c>
      <c r="P193" s="45">
        <f t="shared" si="160"/>
        <v>11.48</v>
      </c>
      <c r="Q193" s="44">
        <f t="shared" si="216"/>
        <v>297.11624999999998</v>
      </c>
      <c r="R193" s="44">
        <f t="shared" si="217"/>
        <v>297.11666666666667</v>
      </c>
      <c r="S193" s="44">
        <f t="shared" si="218"/>
        <v>59.423333333333339</v>
      </c>
      <c r="T193" s="65">
        <f t="shared" si="219"/>
        <v>356.54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60.74</v>
      </c>
      <c r="I194" s="44">
        <f t="shared" si="211"/>
        <v>15.19</v>
      </c>
      <c r="J194" s="44">
        <f>ROUND(3.183*0.95,2)</f>
        <v>3.02</v>
      </c>
      <c r="K194" s="43">
        <f t="shared" si="212"/>
        <v>229.31</v>
      </c>
      <c r="L194" s="44">
        <f t="shared" si="213"/>
        <v>50.4482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575.07040999999992</v>
      </c>
      <c r="P194" s="45">
        <f t="shared" si="160"/>
        <v>23.1</v>
      </c>
      <c r="Q194" s="44">
        <f t="shared" si="216"/>
        <v>598.17040999999995</v>
      </c>
      <c r="R194" s="44">
        <f t="shared" si="217"/>
        <v>598.16666666666663</v>
      </c>
      <c r="S194" s="44">
        <f t="shared" si="218"/>
        <v>119.63333333333333</v>
      </c>
      <c r="T194" s="65">
        <f t="shared" si="219"/>
        <v>717.8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60.74</v>
      </c>
      <c r="I195" s="44">
        <f t="shared" si="211"/>
        <v>15.19</v>
      </c>
      <c r="J195" s="44">
        <f>ROUND((3.183+1)*0.95,2)</f>
        <v>3.97</v>
      </c>
      <c r="K195" s="43">
        <f t="shared" si="212"/>
        <v>301.44</v>
      </c>
      <c r="L195" s="44">
        <f t="shared" si="213"/>
        <v>66.316800000000001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755.96523500000001</v>
      </c>
      <c r="P195" s="45">
        <f t="shared" si="160"/>
        <v>30.37</v>
      </c>
      <c r="Q195" s="44">
        <f t="shared" si="216"/>
        <v>786.33523500000001</v>
      </c>
      <c r="R195" s="44">
        <f t="shared" si="217"/>
        <v>786.33333333333337</v>
      </c>
      <c r="S195" s="44">
        <f t="shared" si="218"/>
        <v>157.26666666666668</v>
      </c>
      <c r="T195" s="65">
        <f t="shared" si="219"/>
        <v>943.6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60.74</v>
      </c>
      <c r="I196" s="44">
        <f t="shared" si="211"/>
        <v>15.19</v>
      </c>
      <c r="J196" s="44">
        <f>ROUND((4.183+1)*0.95,2)</f>
        <v>4.92</v>
      </c>
      <c r="K196" s="43">
        <f t="shared" si="212"/>
        <v>373.58</v>
      </c>
      <c r="L196" s="44">
        <f t="shared" si="213"/>
        <v>82.187600000000003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936.87225999999987</v>
      </c>
      <c r="P196" s="45">
        <f t="shared" si="160"/>
        <v>37.64</v>
      </c>
      <c r="Q196" s="44">
        <f t="shared" si="216"/>
        <v>974.51225999999986</v>
      </c>
      <c r="R196" s="44">
        <f t="shared" si="217"/>
        <v>974.50833333333344</v>
      </c>
      <c r="S196" s="44">
        <f t="shared" si="218"/>
        <v>194.90166666666667</v>
      </c>
      <c r="T196" s="65">
        <f t="shared" si="219"/>
        <v>1169.4100000000001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60.74</v>
      </c>
      <c r="I197" s="44">
        <f t="shared" si="211"/>
        <v>15.19</v>
      </c>
      <c r="J197" s="44">
        <f>ROUND((5.183+1)*0.95,2)</f>
        <v>5.87</v>
      </c>
      <c r="K197" s="43">
        <f t="shared" si="212"/>
        <v>445.71</v>
      </c>
      <c r="L197" s="44">
        <f t="shared" si="213"/>
        <v>98.05619999999999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1117.767085</v>
      </c>
      <c r="P197" s="45">
        <f t="shared" si="160"/>
        <v>44.91</v>
      </c>
      <c r="Q197" s="44">
        <f t="shared" si="216"/>
        <v>1162.677085</v>
      </c>
      <c r="R197" s="44">
        <f t="shared" si="217"/>
        <v>1162.675</v>
      </c>
      <c r="S197" s="44">
        <f t="shared" si="218"/>
        <v>232.535</v>
      </c>
      <c r="T197" s="65">
        <f t="shared" si="219"/>
        <v>1395.21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60.74</v>
      </c>
      <c r="I198" s="44">
        <f t="shared" si="211"/>
        <v>15.19</v>
      </c>
      <c r="J198" s="44">
        <f>ROUND((6.183+1)*0.95,2)</f>
        <v>6.82</v>
      </c>
      <c r="K198" s="43">
        <f t="shared" si="212"/>
        <v>517.84</v>
      </c>
      <c r="L198" s="44">
        <f t="shared" si="213"/>
        <v>113.9248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1298.66191</v>
      </c>
      <c r="P198" s="45">
        <f t="shared" si="160"/>
        <v>52.17</v>
      </c>
      <c r="Q198" s="44">
        <f t="shared" si="216"/>
        <v>1350.8319100000001</v>
      </c>
      <c r="R198" s="44">
        <f t="shared" si="217"/>
        <v>1350.8333333333333</v>
      </c>
      <c r="S198" s="44">
        <f t="shared" si="218"/>
        <v>270.16666666666669</v>
      </c>
      <c r="T198" s="65">
        <f t="shared" si="219"/>
        <v>1621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60.74</v>
      </c>
      <c r="I199" s="44">
        <f t="shared" si="211"/>
        <v>15.19</v>
      </c>
      <c r="J199" s="44">
        <f>ROUND((7.183+1)*0.95,2)</f>
        <v>7.77</v>
      </c>
      <c r="K199" s="43">
        <f t="shared" si="212"/>
        <v>589.98</v>
      </c>
      <c r="L199" s="44">
        <f t="shared" si="213"/>
        <v>129.79560000000001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1479.5689350000002</v>
      </c>
      <c r="P199" s="45">
        <f t="shared" si="160"/>
        <v>59.44</v>
      </c>
      <c r="Q199" s="44">
        <f t="shared" si="216"/>
        <v>1539.0089350000003</v>
      </c>
      <c r="R199" s="44">
        <f t="shared" si="217"/>
        <v>1539.0083333333332</v>
      </c>
      <c r="S199" s="44">
        <f t="shared" si="218"/>
        <v>307.80166666666668</v>
      </c>
      <c r="T199" s="65">
        <f t="shared" si="219"/>
        <v>1846.81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60.74</v>
      </c>
      <c r="I201" s="44">
        <f t="shared" ref="I201:I210" si="221">ROUND(H201*$I$10,2)</f>
        <v>15.19</v>
      </c>
      <c r="J201" s="44">
        <f>ROUND(0.167*0.95,2)</f>
        <v>0.16</v>
      </c>
      <c r="K201" s="43">
        <f t="shared" ref="K201:K210" si="222">ROUND((H201+I201)*J201,2)</f>
        <v>12.15</v>
      </c>
      <c r="L201" s="44">
        <f t="shared" ref="L201:L210" si="223">(K201*$L$10)</f>
        <v>2.673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30.468679999999999</v>
      </c>
      <c r="P201" s="45">
        <f t="shared" si="160"/>
        <v>1.22</v>
      </c>
      <c r="Q201" s="44">
        <f t="shared" ref="Q201:Q210" si="226">SUM(O201+P201)</f>
        <v>31.688679999999998</v>
      </c>
      <c r="R201" s="44">
        <f t="shared" ref="R201:R210" si="227">+T201-S201</f>
        <v>31.691666666666666</v>
      </c>
      <c r="S201" s="44">
        <f t="shared" ref="S201:S210" si="228">+T201/6</f>
        <v>6.3383333333333338</v>
      </c>
      <c r="T201" s="65">
        <f t="shared" ref="T201:T210" si="229">ROUND(Q201*$T$10,2)</f>
        <v>38.03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60.74</v>
      </c>
      <c r="I202" s="44">
        <f t="shared" si="221"/>
        <v>15.19</v>
      </c>
      <c r="J202" s="44">
        <f>ROUND(0.3*0.95,2)</f>
        <v>0.28999999999999998</v>
      </c>
      <c r="K202" s="43">
        <f t="shared" si="222"/>
        <v>22.02</v>
      </c>
      <c r="L202" s="44">
        <f t="shared" si="223"/>
        <v>4.8444000000000003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55.222194999999999</v>
      </c>
      <c r="P202" s="45">
        <f t="shared" si="160"/>
        <v>2.2200000000000002</v>
      </c>
      <c r="Q202" s="44">
        <f t="shared" si="226"/>
        <v>57.442194999999998</v>
      </c>
      <c r="R202" s="44">
        <f t="shared" si="227"/>
        <v>57.44166666666667</v>
      </c>
      <c r="S202" s="44">
        <f t="shared" si="228"/>
        <v>11.488333333333335</v>
      </c>
      <c r="T202" s="65">
        <f t="shared" si="229"/>
        <v>68.930000000000007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60.74</v>
      </c>
      <c r="I203" s="44">
        <f t="shared" si="221"/>
        <v>15.19</v>
      </c>
      <c r="J203" s="44">
        <f>ROUND(0.513*0.95,2)</f>
        <v>0.49</v>
      </c>
      <c r="K203" s="43">
        <f t="shared" si="222"/>
        <v>37.21</v>
      </c>
      <c r="L203" s="44">
        <f t="shared" si="223"/>
        <v>8.1861999999999995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93.31109499999998</v>
      </c>
      <c r="P203" s="45">
        <f t="shared" si="160"/>
        <v>3.75</v>
      </c>
      <c r="Q203" s="44">
        <f t="shared" si="226"/>
        <v>97.06109499999998</v>
      </c>
      <c r="R203" s="44">
        <f t="shared" si="227"/>
        <v>97.058333333333337</v>
      </c>
      <c r="S203" s="44">
        <f t="shared" si="228"/>
        <v>19.411666666666665</v>
      </c>
      <c r="T203" s="65">
        <f t="shared" si="229"/>
        <v>116.47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60.74</v>
      </c>
      <c r="I204" s="44">
        <f t="shared" si="221"/>
        <v>15.19</v>
      </c>
      <c r="J204" s="44">
        <f>ROUND(0.75*0.95,2)</f>
        <v>0.71</v>
      </c>
      <c r="K204" s="43">
        <f t="shared" si="222"/>
        <v>53.91</v>
      </c>
      <c r="L204" s="44">
        <f t="shared" si="223"/>
        <v>11.860199999999999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135.19790499999996</v>
      </c>
      <c r="P204" s="45">
        <f t="shared" si="160"/>
        <v>5.43</v>
      </c>
      <c r="Q204" s="44">
        <f t="shared" si="226"/>
        <v>140.62790499999997</v>
      </c>
      <c r="R204" s="44">
        <f t="shared" si="227"/>
        <v>140.625</v>
      </c>
      <c r="S204" s="44">
        <f t="shared" si="228"/>
        <v>28.125</v>
      </c>
      <c r="T204" s="65">
        <f t="shared" si="229"/>
        <v>168.75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60.74</v>
      </c>
      <c r="I205" s="44">
        <f t="shared" si="221"/>
        <v>15.19</v>
      </c>
      <c r="J205" s="44">
        <f>ROUND(1.367*0.95,2)</f>
        <v>1.3</v>
      </c>
      <c r="K205" s="43">
        <f t="shared" si="222"/>
        <v>98.71</v>
      </c>
      <c r="L205" s="44">
        <f t="shared" si="223"/>
        <v>21.716199999999997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247.54734999999997</v>
      </c>
      <c r="P205" s="45">
        <f t="shared" si="160"/>
        <v>9.9499999999999993</v>
      </c>
      <c r="Q205" s="44">
        <f t="shared" si="226"/>
        <v>257.49734999999998</v>
      </c>
      <c r="R205" s="44">
        <f t="shared" si="227"/>
        <v>257.5</v>
      </c>
      <c r="S205" s="44">
        <f t="shared" si="228"/>
        <v>51.5</v>
      </c>
      <c r="T205" s="65">
        <f t="shared" si="229"/>
        <v>309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60.74</v>
      </c>
      <c r="I206" s="44">
        <f t="shared" si="221"/>
        <v>15.19</v>
      </c>
      <c r="J206" s="44">
        <f>ROUND((1.367+0.6)*0.95,2)</f>
        <v>1.87</v>
      </c>
      <c r="K206" s="43">
        <f t="shared" si="222"/>
        <v>141.99</v>
      </c>
      <c r="L206" s="44">
        <f t="shared" si="223"/>
        <v>31.237800000000004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356.08668499999999</v>
      </c>
      <c r="P206" s="45">
        <f t="shared" si="160"/>
        <v>14.31</v>
      </c>
      <c r="Q206" s="44">
        <f t="shared" si="226"/>
        <v>370.39668499999999</v>
      </c>
      <c r="R206" s="44">
        <f t="shared" si="227"/>
        <v>370.40000000000003</v>
      </c>
      <c r="S206" s="44">
        <f t="shared" si="228"/>
        <v>74.08</v>
      </c>
      <c r="T206" s="65">
        <f t="shared" si="229"/>
        <v>444.48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60.74</v>
      </c>
      <c r="I207" s="44">
        <f t="shared" si="221"/>
        <v>15.19</v>
      </c>
      <c r="J207" s="44">
        <f>ROUND((1.967+0.6)*0.95,2)</f>
        <v>2.44</v>
      </c>
      <c r="K207" s="43">
        <f t="shared" si="222"/>
        <v>185.27</v>
      </c>
      <c r="L207" s="44">
        <f t="shared" si="223"/>
        <v>40.759399999999999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464.62601999999998</v>
      </c>
      <c r="P207" s="45">
        <f t="shared" si="160"/>
        <v>18.670000000000002</v>
      </c>
      <c r="Q207" s="44">
        <f t="shared" si="226"/>
        <v>483.29602</v>
      </c>
      <c r="R207" s="44">
        <f t="shared" si="227"/>
        <v>483.3</v>
      </c>
      <c r="S207" s="44">
        <f t="shared" si="228"/>
        <v>96.660000000000011</v>
      </c>
      <c r="T207" s="65">
        <f t="shared" si="229"/>
        <v>579.96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60.74</v>
      </c>
      <c r="I208" s="44">
        <f t="shared" si="221"/>
        <v>15.19</v>
      </c>
      <c r="J208" s="44">
        <f>ROUND((2.567+0.6)*0.95,2)</f>
        <v>3.01</v>
      </c>
      <c r="K208" s="43">
        <f t="shared" si="222"/>
        <v>228.55</v>
      </c>
      <c r="L208" s="44">
        <f t="shared" si="223"/>
        <v>50.281000000000006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573.16535499999998</v>
      </c>
      <c r="P208" s="45">
        <f t="shared" si="160"/>
        <v>23.03</v>
      </c>
      <c r="Q208" s="44">
        <f t="shared" si="226"/>
        <v>596.19535499999995</v>
      </c>
      <c r="R208" s="44">
        <f t="shared" si="227"/>
        <v>596.19166666666661</v>
      </c>
      <c r="S208" s="44">
        <f t="shared" si="228"/>
        <v>119.23833333333333</v>
      </c>
      <c r="T208" s="65">
        <f t="shared" si="229"/>
        <v>715.43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60.74</v>
      </c>
      <c r="I209" s="44">
        <f t="shared" si="221"/>
        <v>15.19</v>
      </c>
      <c r="J209" s="44">
        <f>ROUND((3.167+0.6)*0.95,2)</f>
        <v>3.58</v>
      </c>
      <c r="K209" s="43">
        <f t="shared" si="222"/>
        <v>271.83</v>
      </c>
      <c r="L209" s="44">
        <f t="shared" si="223"/>
        <v>59.802599999999998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681.70468999999991</v>
      </c>
      <c r="P209" s="45">
        <f t="shared" si="160"/>
        <v>27.39</v>
      </c>
      <c r="Q209" s="44">
        <f t="shared" si="226"/>
        <v>709.0946899999999</v>
      </c>
      <c r="R209" s="44">
        <f t="shared" si="227"/>
        <v>709.0916666666667</v>
      </c>
      <c r="S209" s="44">
        <f t="shared" si="228"/>
        <v>141.81833333333333</v>
      </c>
      <c r="T209" s="65">
        <f t="shared" si="229"/>
        <v>850.91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60.74</v>
      </c>
      <c r="I210" s="44">
        <f t="shared" si="221"/>
        <v>15.19</v>
      </c>
      <c r="J210" s="44">
        <f>ROUND((3.767+0.6)*0.95,2)</f>
        <v>4.1500000000000004</v>
      </c>
      <c r="K210" s="43">
        <f t="shared" si="222"/>
        <v>315.11</v>
      </c>
      <c r="L210" s="44">
        <f t="shared" si="223"/>
        <v>69.324200000000005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790.24402500000008</v>
      </c>
      <c r="P210" s="45">
        <f t="shared" si="160"/>
        <v>31.75</v>
      </c>
      <c r="Q210" s="44">
        <f t="shared" si="226"/>
        <v>821.99402500000008</v>
      </c>
      <c r="R210" s="44">
        <f t="shared" si="227"/>
        <v>821.99166666666667</v>
      </c>
      <c r="S210" s="44">
        <f t="shared" si="228"/>
        <v>164.39833333333334</v>
      </c>
      <c r="T210" s="65">
        <f t="shared" si="229"/>
        <v>986.39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60.74</v>
      </c>
      <c r="I212" s="44">
        <f t="shared" ref="I212:I240" si="231">ROUND(H212*$I$10,2)</f>
        <v>15.19</v>
      </c>
      <c r="J212" s="44">
        <f>ROUND(0.275*0.95,2)</f>
        <v>0.26</v>
      </c>
      <c r="K212" s="43">
        <f t="shared" ref="K212:K240" si="232">ROUND((H212+I212)*J212,2)</f>
        <v>19.739999999999998</v>
      </c>
      <c r="L212" s="44">
        <f t="shared" ref="L212:L244" si="233">(K212*$L$10)</f>
        <v>4.3427999999999995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49.50703</v>
      </c>
      <c r="P212" s="45">
        <f t="shared" si="160"/>
        <v>1.99</v>
      </c>
      <c r="Q212" s="44">
        <f t="shared" ref="Q212:Q240" si="236">SUM(O212+P212)</f>
        <v>51.497030000000002</v>
      </c>
      <c r="R212" s="44">
        <f t="shared" ref="R212:R240" si="237">+T212-S212</f>
        <v>51.5</v>
      </c>
      <c r="S212" s="44">
        <f t="shared" ref="S212:S240" si="238">+T212/6</f>
        <v>10.299999999999999</v>
      </c>
      <c r="T212" s="65">
        <f t="shared" ref="T212:T271" si="239">ROUND(Q212*$T$10,2)</f>
        <v>61.8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60.74</v>
      </c>
      <c r="I213" s="44">
        <f t="shared" si="231"/>
        <v>15.19</v>
      </c>
      <c r="J213" s="44">
        <f>ROUND(0.441*0.95,2)</f>
        <v>0.42</v>
      </c>
      <c r="K213" s="43">
        <f t="shared" si="232"/>
        <v>31.89</v>
      </c>
      <c r="L213" s="44">
        <f t="shared" si="233"/>
        <v>7.0158000000000005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79.975709999999978</v>
      </c>
      <c r="P213" s="45">
        <f t="shared" si="160"/>
        <v>3.21</v>
      </c>
      <c r="Q213" s="44">
        <f t="shared" si="236"/>
        <v>83.185709999999972</v>
      </c>
      <c r="R213" s="44">
        <f t="shared" si="237"/>
        <v>83.183333333333323</v>
      </c>
      <c r="S213" s="44">
        <f t="shared" si="238"/>
        <v>16.636666666666667</v>
      </c>
      <c r="T213" s="65">
        <f t="shared" si="239"/>
        <v>99.82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60.74</v>
      </c>
      <c r="I214" s="44">
        <f t="shared" si="231"/>
        <v>15.19</v>
      </c>
      <c r="J214" s="44">
        <f>ROUND(0.708*0.95,2)</f>
        <v>0.67</v>
      </c>
      <c r="K214" s="43">
        <f t="shared" si="232"/>
        <v>50.87</v>
      </c>
      <c r="L214" s="44">
        <f t="shared" si="233"/>
        <v>11.1914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127.577685</v>
      </c>
      <c r="P214" s="45">
        <f t="shared" si="160"/>
        <v>5.13</v>
      </c>
      <c r="Q214" s="44">
        <f t="shared" si="236"/>
        <v>132.707685</v>
      </c>
      <c r="R214" s="44">
        <f t="shared" si="237"/>
        <v>132.70833333333334</v>
      </c>
      <c r="S214" s="44">
        <f t="shared" si="238"/>
        <v>26.541666666666668</v>
      </c>
      <c r="T214" s="65">
        <f t="shared" si="239"/>
        <v>159.25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60.74</v>
      </c>
      <c r="I215" s="44">
        <f t="shared" si="231"/>
        <v>15.19</v>
      </c>
      <c r="J215" s="44">
        <f>ROUND(1.358*0.95,2)</f>
        <v>1.29</v>
      </c>
      <c r="K215" s="43">
        <f t="shared" si="232"/>
        <v>97.95</v>
      </c>
      <c r="L215" s="44">
        <f t="shared" si="233"/>
        <v>21.548999999999999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245.64229499999999</v>
      </c>
      <c r="P215" s="45">
        <f t="shared" si="160"/>
        <v>9.8699999999999992</v>
      </c>
      <c r="Q215" s="44">
        <f t="shared" si="236"/>
        <v>255.51229499999999</v>
      </c>
      <c r="R215" s="44">
        <f t="shared" si="237"/>
        <v>255.50833333333335</v>
      </c>
      <c r="S215" s="44">
        <f t="shared" si="238"/>
        <v>51.101666666666667</v>
      </c>
      <c r="T215" s="65">
        <f t="shared" si="239"/>
        <v>306.61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60.74</v>
      </c>
      <c r="I216" s="44">
        <f t="shared" si="231"/>
        <v>15.19</v>
      </c>
      <c r="J216" s="44">
        <f>ROUND(2.608*0.95,2)</f>
        <v>2.48</v>
      </c>
      <c r="K216" s="43">
        <f t="shared" si="232"/>
        <v>188.31</v>
      </c>
      <c r="L216" s="44">
        <f t="shared" si="233"/>
        <v>41.428200000000004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472.24623999999994</v>
      </c>
      <c r="P216" s="45">
        <f t="shared" si="160"/>
        <v>18.97</v>
      </c>
      <c r="Q216" s="44">
        <f t="shared" si="236"/>
        <v>491.21623999999997</v>
      </c>
      <c r="R216" s="44">
        <f t="shared" si="237"/>
        <v>491.2166666666667</v>
      </c>
      <c r="S216" s="44">
        <f t="shared" si="238"/>
        <v>98.243333333333339</v>
      </c>
      <c r="T216" s="65">
        <f t="shared" si="239"/>
        <v>589.46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60.74</v>
      </c>
      <c r="I217" s="44">
        <f t="shared" si="231"/>
        <v>15.19</v>
      </c>
      <c r="J217" s="44">
        <f>ROUND((2.608+0.9)*0.95,2)</f>
        <v>3.33</v>
      </c>
      <c r="K217" s="43">
        <f t="shared" si="232"/>
        <v>252.85</v>
      </c>
      <c r="L217" s="44">
        <f t="shared" si="233"/>
        <v>55.627000000000002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634.10271499999999</v>
      </c>
      <c r="P217" s="45">
        <f t="shared" si="160"/>
        <v>25.47</v>
      </c>
      <c r="Q217" s="44">
        <f t="shared" si="236"/>
        <v>659.57271500000002</v>
      </c>
      <c r="R217" s="44">
        <f t="shared" si="237"/>
        <v>659.57500000000005</v>
      </c>
      <c r="S217" s="44">
        <f t="shared" si="238"/>
        <v>131.91499999999999</v>
      </c>
      <c r="T217" s="65">
        <f t="shared" si="239"/>
        <v>791.49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60.74</v>
      </c>
      <c r="I218" s="44">
        <f t="shared" si="231"/>
        <v>15.19</v>
      </c>
      <c r="J218" s="44">
        <f>ROUND((3.508+0.9)*0.95,2)</f>
        <v>4.1900000000000004</v>
      </c>
      <c r="K218" s="43">
        <f t="shared" si="232"/>
        <v>318.14999999999998</v>
      </c>
      <c r="L218" s="44">
        <f t="shared" si="233"/>
        <v>69.992999999999995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797.86424499999998</v>
      </c>
      <c r="P218" s="45">
        <f t="shared" si="160"/>
        <v>32.049999999999997</v>
      </c>
      <c r="Q218" s="44">
        <f t="shared" si="236"/>
        <v>829.91424499999994</v>
      </c>
      <c r="R218" s="44">
        <f t="shared" si="237"/>
        <v>829.91666666666663</v>
      </c>
      <c r="S218" s="44">
        <f t="shared" si="238"/>
        <v>165.98333333333332</v>
      </c>
      <c r="T218" s="65">
        <f t="shared" si="239"/>
        <v>995.9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60.74</v>
      </c>
      <c r="I219" s="44">
        <f t="shared" si="231"/>
        <v>15.19</v>
      </c>
      <c r="J219" s="44">
        <f>ROUND((4.408+0.9)*0.95,2)</f>
        <v>5.04</v>
      </c>
      <c r="K219" s="43">
        <f t="shared" si="232"/>
        <v>382.69</v>
      </c>
      <c r="L219" s="44">
        <f t="shared" si="233"/>
        <v>84.191800000000001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959.72071999999991</v>
      </c>
      <c r="P219" s="45">
        <f t="shared" si="160"/>
        <v>38.56</v>
      </c>
      <c r="Q219" s="44">
        <f t="shared" si="236"/>
        <v>998.28071999999997</v>
      </c>
      <c r="R219" s="44">
        <f t="shared" si="237"/>
        <v>998.28333333333342</v>
      </c>
      <c r="S219" s="44">
        <f t="shared" si="238"/>
        <v>199.65666666666667</v>
      </c>
      <c r="T219" s="65">
        <f t="shared" si="239"/>
        <v>1197.94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60.74</v>
      </c>
      <c r="I220" s="44">
        <f t="shared" si="231"/>
        <v>15.19</v>
      </c>
      <c r="J220" s="44">
        <f>ROUND((5.308+0.9)*0.95,2)</f>
        <v>5.9</v>
      </c>
      <c r="K220" s="43">
        <f t="shared" si="232"/>
        <v>447.99</v>
      </c>
      <c r="L220" s="44">
        <f t="shared" si="233"/>
        <v>98.5578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1123.48225</v>
      </c>
      <c r="P220" s="45">
        <f t="shared" si="160"/>
        <v>45.14</v>
      </c>
      <c r="Q220" s="44">
        <f t="shared" si="236"/>
        <v>1168.6222500000001</v>
      </c>
      <c r="R220" s="44">
        <f t="shared" si="237"/>
        <v>1168.625</v>
      </c>
      <c r="S220" s="44">
        <f t="shared" si="238"/>
        <v>233.72499999999999</v>
      </c>
      <c r="T220" s="65">
        <f t="shared" si="239"/>
        <v>1402.35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60.74</v>
      </c>
      <c r="I221" s="44">
        <f t="shared" si="231"/>
        <v>15.19</v>
      </c>
      <c r="J221" s="44">
        <f>ROUND((6.208+0.9)*0.95,2)</f>
        <v>6.75</v>
      </c>
      <c r="K221" s="43">
        <f t="shared" si="232"/>
        <v>512.53</v>
      </c>
      <c r="L221" s="44">
        <f t="shared" si="233"/>
        <v>112.75659999999999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1285.3387249999998</v>
      </c>
      <c r="P221" s="45">
        <f t="shared" si="160"/>
        <v>51.64</v>
      </c>
      <c r="Q221" s="44">
        <f t="shared" si="236"/>
        <v>1336.9787249999999</v>
      </c>
      <c r="R221" s="44">
        <f t="shared" si="237"/>
        <v>1336.9749999999999</v>
      </c>
      <c r="S221" s="44">
        <f t="shared" si="238"/>
        <v>267.39499999999998</v>
      </c>
      <c r="T221" s="65">
        <f t="shared" si="239"/>
        <v>1604.37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60.74</v>
      </c>
      <c r="I222" s="44">
        <f t="shared" si="231"/>
        <v>15.19</v>
      </c>
      <c r="J222" s="44">
        <f>ROUND(0.467*0.95,2)</f>
        <v>0.44</v>
      </c>
      <c r="K222" s="43">
        <f t="shared" si="232"/>
        <v>33.409999999999997</v>
      </c>
      <c r="L222" s="44">
        <f t="shared" si="233"/>
        <v>7.3501999999999992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83.785820000000001</v>
      </c>
      <c r="P222" s="45">
        <f t="shared" si="160"/>
        <v>3.37</v>
      </c>
      <c r="Q222" s="44">
        <f t="shared" si="236"/>
        <v>87.155820000000006</v>
      </c>
      <c r="R222" s="44">
        <f t="shared" si="237"/>
        <v>87.158333333333331</v>
      </c>
      <c r="S222" s="44">
        <f t="shared" si="238"/>
        <v>17.431666666666668</v>
      </c>
      <c r="T222" s="65">
        <f t="shared" si="239"/>
        <v>104.59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57.89</v>
      </c>
      <c r="I223" s="44">
        <f t="shared" si="231"/>
        <v>14.47</v>
      </c>
      <c r="J223" s="44">
        <f>ROUND(1.065*0.95,2)</f>
        <v>1.01</v>
      </c>
      <c r="K223" s="43">
        <f t="shared" si="232"/>
        <v>73.08</v>
      </c>
      <c r="L223" s="44">
        <f t="shared" si="233"/>
        <v>16.0776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187.92095499999999</v>
      </c>
      <c r="P223" s="45">
        <f t="shared" si="160"/>
        <v>7.73</v>
      </c>
      <c r="Q223" s="44">
        <f t="shared" si="236"/>
        <v>195.65095499999998</v>
      </c>
      <c r="R223" s="44">
        <f t="shared" si="237"/>
        <v>195.65</v>
      </c>
      <c r="S223" s="44">
        <f t="shared" si="238"/>
        <v>39.130000000000003</v>
      </c>
      <c r="T223" s="65">
        <f t="shared" si="239"/>
        <v>234.78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57.89</v>
      </c>
      <c r="I224" s="44">
        <f t="shared" si="231"/>
        <v>14.47</v>
      </c>
      <c r="J224" s="44">
        <f>ROUND(0.83*0.95,2)</f>
        <v>0.79</v>
      </c>
      <c r="K224" s="43">
        <f t="shared" si="232"/>
        <v>57.16</v>
      </c>
      <c r="L224" s="44">
        <f t="shared" si="233"/>
        <v>12.575199999999999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146.98574500000001</v>
      </c>
      <c r="P224" s="45">
        <f t="shared" si="160"/>
        <v>6.04</v>
      </c>
      <c r="Q224" s="44">
        <f t="shared" si="236"/>
        <v>153.025745</v>
      </c>
      <c r="R224" s="44">
        <f t="shared" si="237"/>
        <v>153.02500000000001</v>
      </c>
      <c r="S224" s="44">
        <f t="shared" si="238"/>
        <v>30.605</v>
      </c>
      <c r="T224" s="65">
        <f t="shared" si="239"/>
        <v>183.63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58.84</v>
      </c>
      <c r="I225" s="44">
        <f t="shared" si="231"/>
        <v>14.71</v>
      </c>
      <c r="J225" s="223">
        <f>ROUND((0.83+0.415)*0.95,2)</f>
        <v>1.18</v>
      </c>
      <c r="K225" s="43">
        <f t="shared" si="232"/>
        <v>86.79</v>
      </c>
      <c r="L225" s="44">
        <f t="shared" si="233"/>
        <v>19.093800000000002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221.27069</v>
      </c>
      <c r="P225" s="45">
        <f t="shared" ref="P225:P271" si="240">ROUND(J225*$P$10,2)</f>
        <v>9.0299999999999994</v>
      </c>
      <c r="Q225" s="44">
        <f t="shared" si="236"/>
        <v>230.30069</v>
      </c>
      <c r="R225" s="44">
        <f t="shared" si="237"/>
        <v>230.3</v>
      </c>
      <c r="S225" s="44">
        <f t="shared" si="238"/>
        <v>46.06</v>
      </c>
      <c r="T225" s="65">
        <f t="shared" si="239"/>
        <v>276.36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57.89</v>
      </c>
      <c r="I226" s="44">
        <f t="shared" si="231"/>
        <v>14.47</v>
      </c>
      <c r="J226" s="44">
        <f>ROUND(0.523*0.95,2)</f>
        <v>0.5</v>
      </c>
      <c r="K226" s="43">
        <f t="shared" si="232"/>
        <v>36.18</v>
      </c>
      <c r="L226" s="44">
        <f t="shared" si="233"/>
        <v>7.9596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93.032349999999994</v>
      </c>
      <c r="P226" s="45">
        <f t="shared" si="240"/>
        <v>3.83</v>
      </c>
      <c r="Q226" s="44">
        <f t="shared" si="236"/>
        <v>96.862349999999992</v>
      </c>
      <c r="R226" s="44">
        <f t="shared" si="237"/>
        <v>96.858333333333334</v>
      </c>
      <c r="S226" s="44">
        <f t="shared" si="238"/>
        <v>19.371666666666666</v>
      </c>
      <c r="T226" s="65">
        <f t="shared" si="239"/>
        <v>116.23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57.89</v>
      </c>
      <c r="I227" s="44">
        <f t="shared" si="231"/>
        <v>14.47</v>
      </c>
      <c r="J227" s="44">
        <f>ROUND((0.523+1.138)*0.95,2)</f>
        <v>1.58</v>
      </c>
      <c r="K227" s="43">
        <f t="shared" si="232"/>
        <v>114.33</v>
      </c>
      <c r="L227" s="44">
        <f t="shared" si="233"/>
        <v>25.1526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293.98369000000002</v>
      </c>
      <c r="P227" s="45">
        <f t="shared" si="240"/>
        <v>12.09</v>
      </c>
      <c r="Q227" s="44">
        <f t="shared" si="236"/>
        <v>306.07369</v>
      </c>
      <c r="R227" s="44">
        <f t="shared" si="237"/>
        <v>306.07500000000005</v>
      </c>
      <c r="S227" s="44">
        <f t="shared" si="238"/>
        <v>61.215000000000003</v>
      </c>
      <c r="T227" s="65">
        <f t="shared" si="239"/>
        <v>367.29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57.89</v>
      </c>
      <c r="I228" s="44">
        <f t="shared" si="231"/>
        <v>14.47</v>
      </c>
      <c r="J228" s="44">
        <f>ROUND(0.668*0.95,2)</f>
        <v>0.63</v>
      </c>
      <c r="K228" s="43">
        <f t="shared" si="232"/>
        <v>45.59</v>
      </c>
      <c r="L228" s="44">
        <f t="shared" si="233"/>
        <v>10.029800000000002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117.224665</v>
      </c>
      <c r="P228" s="45">
        <f t="shared" si="240"/>
        <v>4.82</v>
      </c>
      <c r="Q228" s="44">
        <f t="shared" si="236"/>
        <v>122.04466500000001</v>
      </c>
      <c r="R228" s="44">
        <f t="shared" si="237"/>
        <v>122.04166666666666</v>
      </c>
      <c r="S228" s="44">
        <f t="shared" si="238"/>
        <v>24.408333333333331</v>
      </c>
      <c r="T228" s="65">
        <f t="shared" si="239"/>
        <v>146.44999999999999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57.89</v>
      </c>
      <c r="I229" s="44">
        <f t="shared" si="231"/>
        <v>14.47</v>
      </c>
      <c r="J229" s="44">
        <f>ROUND(1.18*0.95,2)</f>
        <v>1.1200000000000001</v>
      </c>
      <c r="K229" s="43">
        <f t="shared" si="232"/>
        <v>81.040000000000006</v>
      </c>
      <c r="L229" s="44">
        <f t="shared" si="233"/>
        <v>17.828800000000001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208.38856000000001</v>
      </c>
      <c r="P229" s="45">
        <f t="shared" si="240"/>
        <v>8.57</v>
      </c>
      <c r="Q229" s="44">
        <f t="shared" si="236"/>
        <v>216.95856000000001</v>
      </c>
      <c r="R229" s="44">
        <f t="shared" si="237"/>
        <v>216.95833333333334</v>
      </c>
      <c r="S229" s="44">
        <f t="shared" si="238"/>
        <v>43.391666666666673</v>
      </c>
      <c r="T229" s="65">
        <f t="shared" si="239"/>
        <v>260.35000000000002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57.89</v>
      </c>
      <c r="I230" s="44">
        <f t="shared" si="231"/>
        <v>14.47</v>
      </c>
      <c r="J230" s="44">
        <f>ROUND(0.333*0.95,2)</f>
        <v>0.32</v>
      </c>
      <c r="K230" s="43">
        <f t="shared" si="232"/>
        <v>23.16</v>
      </c>
      <c r="L230" s="44">
        <f t="shared" si="233"/>
        <v>5.0952000000000002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59.546559999999999</v>
      </c>
      <c r="P230" s="45">
        <f t="shared" si="240"/>
        <v>2.4500000000000002</v>
      </c>
      <c r="Q230" s="44">
        <f t="shared" si="236"/>
        <v>61.996560000000002</v>
      </c>
      <c r="R230" s="44">
        <f t="shared" si="237"/>
        <v>62.000000000000007</v>
      </c>
      <c r="S230" s="44">
        <f t="shared" si="238"/>
        <v>12.4</v>
      </c>
      <c r="T230" s="65">
        <f t="shared" si="239"/>
        <v>74.400000000000006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57.89</v>
      </c>
      <c r="I231" s="44">
        <f t="shared" si="231"/>
        <v>14.47</v>
      </c>
      <c r="J231" s="44">
        <f>ROUND(2.18*0.95,2)</f>
        <v>2.0699999999999998</v>
      </c>
      <c r="K231" s="43">
        <f t="shared" si="232"/>
        <v>149.79</v>
      </c>
      <c r="L231" s="44">
        <f t="shared" si="233"/>
        <v>32.953800000000001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385.159785</v>
      </c>
      <c r="P231" s="45">
        <f t="shared" si="240"/>
        <v>15.84</v>
      </c>
      <c r="Q231" s="44">
        <f t="shared" si="236"/>
        <v>400.99978499999997</v>
      </c>
      <c r="R231" s="44">
        <f t="shared" si="237"/>
        <v>401</v>
      </c>
      <c r="S231" s="44">
        <f t="shared" si="238"/>
        <v>80.2</v>
      </c>
      <c r="T231" s="65">
        <f t="shared" si="239"/>
        <v>481.2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57.89</v>
      </c>
      <c r="I232" s="44">
        <f t="shared" si="231"/>
        <v>14.47</v>
      </c>
      <c r="J232" s="44">
        <f>ROUND(0.833*0.95,2)</f>
        <v>0.79</v>
      </c>
      <c r="K232" s="43">
        <f t="shared" si="232"/>
        <v>57.16</v>
      </c>
      <c r="L232" s="44">
        <f t="shared" si="233"/>
        <v>12.575199999999999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146.98574500000001</v>
      </c>
      <c r="P232" s="45">
        <f t="shared" si="240"/>
        <v>6.04</v>
      </c>
      <c r="Q232" s="44">
        <f t="shared" si="236"/>
        <v>153.025745</v>
      </c>
      <c r="R232" s="44">
        <f t="shared" si="237"/>
        <v>153.02500000000001</v>
      </c>
      <c r="S232" s="44">
        <f t="shared" si="238"/>
        <v>30.605</v>
      </c>
      <c r="T232" s="65">
        <f t="shared" si="239"/>
        <v>183.63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57.89</v>
      </c>
      <c r="I233" s="44">
        <f t="shared" si="231"/>
        <v>14.47</v>
      </c>
      <c r="J233" s="44">
        <f>ROUND(0.13*0.95,2)</f>
        <v>0.12</v>
      </c>
      <c r="K233" s="43">
        <f t="shared" si="232"/>
        <v>8.68</v>
      </c>
      <c r="L233" s="44">
        <f t="shared" si="233"/>
        <v>1.9096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22.323859999999996</v>
      </c>
      <c r="P233" s="45">
        <f t="shared" si="240"/>
        <v>0.92</v>
      </c>
      <c r="Q233" s="44">
        <f t="shared" si="236"/>
        <v>23.243859999999998</v>
      </c>
      <c r="R233" s="44">
        <f t="shared" si="237"/>
        <v>23.241666666666667</v>
      </c>
      <c r="S233" s="44">
        <f t="shared" si="238"/>
        <v>4.6483333333333334</v>
      </c>
      <c r="T233" s="65">
        <f t="shared" si="239"/>
        <v>27.89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57.89</v>
      </c>
      <c r="I234" s="44">
        <f t="shared" si="231"/>
        <v>14.47</v>
      </c>
      <c r="J234" s="44">
        <f>ROUND(0.05*0.95,2)</f>
        <v>0.05</v>
      </c>
      <c r="K234" s="43">
        <f t="shared" si="232"/>
        <v>3.62</v>
      </c>
      <c r="L234" s="44">
        <f t="shared" si="233"/>
        <v>0.7964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9.305674999999999</v>
      </c>
      <c r="P234" s="45">
        <f t="shared" si="240"/>
        <v>0.38</v>
      </c>
      <c r="Q234" s="44">
        <f t="shared" si="236"/>
        <v>9.6856749999999998</v>
      </c>
      <c r="R234" s="44">
        <f t="shared" si="237"/>
        <v>9.6833333333333336</v>
      </c>
      <c r="S234" s="44">
        <f t="shared" si="238"/>
        <v>1.9366666666666665</v>
      </c>
      <c r="T234" s="65">
        <f t="shared" si="239"/>
        <v>11.62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55.04</v>
      </c>
      <c r="I235" s="44">
        <f t="shared" si="231"/>
        <v>13.76</v>
      </c>
      <c r="J235" s="44">
        <f>ROUND(0.45*0.95,2)</f>
        <v>0.43</v>
      </c>
      <c r="K235" s="43">
        <f t="shared" si="232"/>
        <v>29.58</v>
      </c>
      <c r="L235" s="44">
        <f t="shared" si="233"/>
        <v>6.5076000000000001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78.135364999999993</v>
      </c>
      <c r="P235" s="45">
        <f t="shared" si="240"/>
        <v>3.29</v>
      </c>
      <c r="Q235" s="44">
        <f t="shared" si="236"/>
        <v>81.425364999999999</v>
      </c>
      <c r="R235" s="44">
        <f t="shared" si="237"/>
        <v>81.424999999999997</v>
      </c>
      <c r="S235" s="44">
        <f t="shared" si="238"/>
        <v>16.285</v>
      </c>
      <c r="T235" s="65">
        <f t="shared" si="239"/>
        <v>97.71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55.04</v>
      </c>
      <c r="I236" s="44">
        <f t="shared" si="231"/>
        <v>13.76</v>
      </c>
      <c r="J236" s="44">
        <f>ROUND(0.54*0.95,2)</f>
        <v>0.51</v>
      </c>
      <c r="K236" s="43">
        <f t="shared" si="232"/>
        <v>35.090000000000003</v>
      </c>
      <c r="L236" s="44">
        <f t="shared" si="233"/>
        <v>7.7198000000000011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92.680405000000007</v>
      </c>
      <c r="P236" s="45">
        <f t="shared" si="240"/>
        <v>3.9</v>
      </c>
      <c r="Q236" s="44">
        <f t="shared" si="236"/>
        <v>96.580405000000013</v>
      </c>
      <c r="R236" s="44">
        <f t="shared" si="237"/>
        <v>96.583333333333343</v>
      </c>
      <c r="S236" s="44">
        <f t="shared" si="238"/>
        <v>19.316666666666666</v>
      </c>
      <c r="T236" s="65">
        <f t="shared" si="239"/>
        <v>115.9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57.89</v>
      </c>
      <c r="I237" s="44">
        <f t="shared" si="231"/>
        <v>14.47</v>
      </c>
      <c r="J237" s="44">
        <f>ROUND(0.26*0.95,2)</f>
        <v>0.25</v>
      </c>
      <c r="K237" s="43">
        <f t="shared" si="232"/>
        <v>18.09</v>
      </c>
      <c r="L237" s="44">
        <f t="shared" si="233"/>
        <v>3.9798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46.516174999999997</v>
      </c>
      <c r="P237" s="45">
        <f t="shared" si="240"/>
        <v>1.91</v>
      </c>
      <c r="Q237" s="44">
        <f t="shared" si="236"/>
        <v>48.426174999999994</v>
      </c>
      <c r="R237" s="44">
        <f t="shared" si="237"/>
        <v>48.424999999999997</v>
      </c>
      <c r="S237" s="44">
        <f t="shared" si="238"/>
        <v>9.6850000000000005</v>
      </c>
      <c r="T237" s="65">
        <f t="shared" si="239"/>
        <v>58.11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57.89</v>
      </c>
      <c r="I238" s="44">
        <f t="shared" si="231"/>
        <v>14.47</v>
      </c>
      <c r="J238" s="44">
        <f>ROUND(0.16*0.95,2)</f>
        <v>0.15</v>
      </c>
      <c r="K238" s="43">
        <f t="shared" si="232"/>
        <v>10.85</v>
      </c>
      <c r="L238" s="44">
        <f t="shared" si="233"/>
        <v>2.387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27.904824999999999</v>
      </c>
      <c r="P238" s="45">
        <f t="shared" si="240"/>
        <v>1.1499999999999999</v>
      </c>
      <c r="Q238" s="44">
        <f t="shared" si="236"/>
        <v>29.054824999999997</v>
      </c>
      <c r="R238" s="44">
        <f t="shared" si="237"/>
        <v>29.05833333333333</v>
      </c>
      <c r="S238" s="44">
        <f t="shared" si="238"/>
        <v>5.8116666666666665</v>
      </c>
      <c r="T238" s="65">
        <f t="shared" si="239"/>
        <v>34.869999999999997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57.89</v>
      </c>
      <c r="I239" s="44">
        <f t="shared" si="231"/>
        <v>14.47</v>
      </c>
      <c r="J239" s="44">
        <f>ROUND(0.13*0.95,2)</f>
        <v>0.12</v>
      </c>
      <c r="K239" s="43">
        <f t="shared" si="232"/>
        <v>8.68</v>
      </c>
      <c r="L239" s="44">
        <f t="shared" si="233"/>
        <v>1.9096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22.323859999999996</v>
      </c>
      <c r="P239" s="45">
        <f t="shared" si="240"/>
        <v>0.92</v>
      </c>
      <c r="Q239" s="44">
        <f t="shared" si="236"/>
        <v>23.243859999999998</v>
      </c>
      <c r="R239" s="44">
        <f t="shared" si="237"/>
        <v>23.241666666666667</v>
      </c>
      <c r="S239" s="44">
        <f t="shared" si="238"/>
        <v>4.6483333333333334</v>
      </c>
      <c r="T239" s="65">
        <f t="shared" si="239"/>
        <v>27.89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57.89</v>
      </c>
      <c r="I240" s="44">
        <f t="shared" si="231"/>
        <v>14.47</v>
      </c>
      <c r="J240" s="44">
        <f>ROUND(0.17*0.95,2)</f>
        <v>0.16</v>
      </c>
      <c r="K240" s="43">
        <f t="shared" si="232"/>
        <v>11.58</v>
      </c>
      <c r="L240" s="44">
        <f t="shared" si="233"/>
        <v>2.5476000000000001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29.77328</v>
      </c>
      <c r="P240" s="45">
        <f t="shared" si="240"/>
        <v>1.22</v>
      </c>
      <c r="Q240" s="44">
        <f t="shared" si="236"/>
        <v>30.993279999999999</v>
      </c>
      <c r="R240" s="44">
        <f t="shared" si="237"/>
        <v>30.991666666666664</v>
      </c>
      <c r="S240" s="44">
        <f t="shared" si="238"/>
        <v>6.1983333333333333</v>
      </c>
      <c r="T240" s="65">
        <f t="shared" si="239"/>
        <v>37.19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57.89</v>
      </c>
      <c r="I242" s="44">
        <f>ROUND(H242*$I$10,2)</f>
        <v>14.47</v>
      </c>
      <c r="J242" s="44">
        <f>ROUND(0.31*0.95,2)</f>
        <v>0.28999999999999998</v>
      </c>
      <c r="K242" s="43">
        <f>ROUND((H242+I242)*J242,2)</f>
        <v>20.98</v>
      </c>
      <c r="L242" s="44">
        <f t="shared" si="233"/>
        <v>4.6155999999999997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53.953395</v>
      </c>
      <c r="P242" s="45">
        <f t="shared" si="240"/>
        <v>2.2200000000000002</v>
      </c>
      <c r="Q242" s="44">
        <f>SUM(O242+P242)</f>
        <v>56.173394999999999</v>
      </c>
      <c r="R242" s="44">
        <f t="shared" ref="R242:R244" si="247">+T242-S242</f>
        <v>56.174999999999997</v>
      </c>
      <c r="S242" s="44">
        <f t="shared" ref="S242:S244" si="248">+T242/6</f>
        <v>11.234999999999999</v>
      </c>
      <c r="T242" s="65">
        <f t="shared" si="239"/>
        <v>67.41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57.89</v>
      </c>
      <c r="I243" s="44">
        <f>ROUND(H243*$I$10,2)</f>
        <v>14.47</v>
      </c>
      <c r="J243" s="44">
        <f>ROUND(0.25*0.95,2)</f>
        <v>0.24</v>
      </c>
      <c r="K243" s="43">
        <f>ROUND((H243+I243)*J243,2)</f>
        <v>17.37</v>
      </c>
      <c r="L243" s="44">
        <f t="shared" si="233"/>
        <v>3.8214000000000001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44.65992</v>
      </c>
      <c r="P243" s="45">
        <f t="shared" si="240"/>
        <v>1.84</v>
      </c>
      <c r="Q243" s="44">
        <f>SUM(O243+P243)</f>
        <v>46.499920000000003</v>
      </c>
      <c r="R243" s="44">
        <f t="shared" si="247"/>
        <v>46.5</v>
      </c>
      <c r="S243" s="44">
        <f t="shared" si="248"/>
        <v>9.2999999999999989</v>
      </c>
      <c r="T243" s="65">
        <f t="shared" si="239"/>
        <v>55.8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57.89</v>
      </c>
      <c r="I244" s="44">
        <f>ROUND(H244*$I$10,2)</f>
        <v>14.47</v>
      </c>
      <c r="J244" s="44">
        <f>ROUND(0.07*0.95,2)</f>
        <v>7.0000000000000007E-2</v>
      </c>
      <c r="K244" s="43">
        <f>ROUND((H244+I244)*J244,2)</f>
        <v>5.07</v>
      </c>
      <c r="L244" s="44">
        <f t="shared" si="233"/>
        <v>1.1154000000000002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13.030385000000001</v>
      </c>
      <c r="P244" s="45">
        <f t="shared" si="240"/>
        <v>0.54</v>
      </c>
      <c r="Q244" s="44">
        <f>SUM(O244+P244)</f>
        <v>13.570385000000002</v>
      </c>
      <c r="R244" s="44">
        <f t="shared" si="247"/>
        <v>13.566666666666668</v>
      </c>
      <c r="S244" s="44">
        <f t="shared" si="248"/>
        <v>2.7133333333333334</v>
      </c>
      <c r="T244" s="65">
        <f t="shared" si="239"/>
        <v>16.28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57.89</v>
      </c>
      <c r="I246" s="44">
        <f t="shared" ref="I246:I251" si="249">ROUND(H246*$I$10,2)</f>
        <v>14.47</v>
      </c>
      <c r="J246" s="44">
        <f>ROUND(2.713*0.95,2)</f>
        <v>2.58</v>
      </c>
      <c r="K246" s="43">
        <f t="shared" ref="K246:K251" si="250">ROUND((H246+I246)*J246,2)</f>
        <v>186.69</v>
      </c>
      <c r="L246" s="44">
        <f t="shared" ref="L246:L271" si="251">(K246*$L$10)</f>
        <v>41.071800000000003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480.04838999999998</v>
      </c>
      <c r="P246" s="45">
        <f t="shared" si="240"/>
        <v>19.739999999999998</v>
      </c>
      <c r="Q246" s="44">
        <f t="shared" ref="Q246:Q251" si="254">SUM(O246+P246)</f>
        <v>499.78838999999999</v>
      </c>
      <c r="R246" s="44">
        <f t="shared" ref="R246:R251" si="255">+T246-S246</f>
        <v>499.79166666666669</v>
      </c>
      <c r="S246" s="44">
        <f t="shared" ref="S246:S251" si="256">+T246/6</f>
        <v>99.958333333333329</v>
      </c>
      <c r="T246" s="65">
        <f t="shared" si="239"/>
        <v>599.75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56.94</v>
      </c>
      <c r="I247" s="44">
        <f t="shared" si="249"/>
        <v>14.24</v>
      </c>
      <c r="J247" s="44">
        <f>ROUND((2.713+1.357)*0.95,2)</f>
        <v>3.87</v>
      </c>
      <c r="K247" s="43">
        <f t="shared" si="250"/>
        <v>275.47000000000003</v>
      </c>
      <c r="L247" s="44">
        <f t="shared" si="251"/>
        <v>60.603400000000008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714.50328500000001</v>
      </c>
      <c r="P247" s="45">
        <f t="shared" si="240"/>
        <v>29.61</v>
      </c>
      <c r="Q247" s="44">
        <f t="shared" si="254"/>
        <v>744.11328500000002</v>
      </c>
      <c r="R247" s="44">
        <f t="shared" si="255"/>
        <v>744.11666666666667</v>
      </c>
      <c r="S247" s="44">
        <f t="shared" si="256"/>
        <v>148.82333333333335</v>
      </c>
      <c r="T247" s="65">
        <f t="shared" si="239"/>
        <v>892.94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64.540000000000006</v>
      </c>
      <c r="I248" s="44">
        <f t="shared" si="249"/>
        <v>16.14</v>
      </c>
      <c r="J248" s="44">
        <f>ROUND(2.992*0.95,2)</f>
        <v>2.84</v>
      </c>
      <c r="K248" s="43">
        <f t="shared" si="250"/>
        <v>229.13</v>
      </c>
      <c r="L248" s="44">
        <f t="shared" si="251"/>
        <v>50.4086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557.24941999999999</v>
      </c>
      <c r="P248" s="45">
        <f t="shared" si="240"/>
        <v>21.73</v>
      </c>
      <c r="Q248" s="44">
        <f t="shared" si="254"/>
        <v>578.97942</v>
      </c>
      <c r="R248" s="44">
        <f t="shared" si="255"/>
        <v>578.98333333333335</v>
      </c>
      <c r="S248" s="44">
        <f t="shared" si="256"/>
        <v>115.79666666666667</v>
      </c>
      <c r="T248" s="65">
        <f t="shared" si="239"/>
        <v>694.78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58.84</v>
      </c>
      <c r="I249" s="44">
        <f t="shared" si="249"/>
        <v>14.71</v>
      </c>
      <c r="J249" s="44">
        <f>ROUND((2.992+1.496)*0.95,2)</f>
        <v>4.26</v>
      </c>
      <c r="K249" s="43">
        <f t="shared" si="250"/>
        <v>313.32</v>
      </c>
      <c r="L249" s="44">
        <f t="shared" si="251"/>
        <v>68.930400000000006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798.81663000000003</v>
      </c>
      <c r="P249" s="45">
        <f t="shared" si="240"/>
        <v>32.590000000000003</v>
      </c>
      <c r="Q249" s="44">
        <f t="shared" si="254"/>
        <v>831.40663000000006</v>
      </c>
      <c r="R249" s="44">
        <f t="shared" si="255"/>
        <v>831.40833333333342</v>
      </c>
      <c r="S249" s="44">
        <f t="shared" si="256"/>
        <v>166.28166666666667</v>
      </c>
      <c r="T249" s="65">
        <f t="shared" si="239"/>
        <v>997.69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55.04</v>
      </c>
      <c r="I250" s="44">
        <f t="shared" si="249"/>
        <v>13.76</v>
      </c>
      <c r="J250" s="44">
        <f>ROUND(0.575*0.95,2)</f>
        <v>0.55000000000000004</v>
      </c>
      <c r="K250" s="43">
        <f t="shared" si="250"/>
        <v>37.840000000000003</v>
      </c>
      <c r="L250" s="44">
        <f t="shared" si="251"/>
        <v>8.3248000000000015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99.946825000000018</v>
      </c>
      <c r="P250" s="45">
        <f t="shared" si="240"/>
        <v>4.21</v>
      </c>
      <c r="Q250" s="44">
        <f t="shared" si="254"/>
        <v>104.15682500000001</v>
      </c>
      <c r="R250" s="44">
        <f t="shared" si="255"/>
        <v>104.15833333333333</v>
      </c>
      <c r="S250" s="44">
        <f t="shared" si="256"/>
        <v>20.831666666666667</v>
      </c>
      <c r="T250" s="65">
        <f t="shared" si="239"/>
        <v>124.99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56.94</v>
      </c>
      <c r="I251" s="44">
        <f t="shared" si="249"/>
        <v>14.24</v>
      </c>
      <c r="J251" s="44">
        <f>ROUND(1.955*0.95,2)</f>
        <v>1.86</v>
      </c>
      <c r="K251" s="43">
        <f t="shared" si="250"/>
        <v>132.38999999999999</v>
      </c>
      <c r="L251" s="44">
        <f t="shared" si="251"/>
        <v>29.125799999999998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343.39683000000002</v>
      </c>
      <c r="P251" s="45">
        <f t="shared" si="240"/>
        <v>14.23</v>
      </c>
      <c r="Q251" s="44">
        <f t="shared" si="254"/>
        <v>357.62683000000004</v>
      </c>
      <c r="R251" s="44">
        <f t="shared" si="255"/>
        <v>357.625</v>
      </c>
      <c r="S251" s="44">
        <f t="shared" si="256"/>
        <v>71.524999999999991</v>
      </c>
      <c r="T251" s="65">
        <f t="shared" si="239"/>
        <v>429.15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64.540000000000006</v>
      </c>
      <c r="I253" s="44">
        <f t="shared" ref="I253:I256" si="257">ROUND(H253*$I$10,2)</f>
        <v>16.14</v>
      </c>
      <c r="J253" s="44">
        <f>ROUND(4.932*0.95,2)</f>
        <v>4.6900000000000004</v>
      </c>
      <c r="K253" s="43">
        <f t="shared" ref="K253:K256" si="258">ROUND((H253+I253)*J253,2)</f>
        <v>378.39</v>
      </c>
      <c r="L253" s="44">
        <f t="shared" si="251"/>
        <v>83.245800000000003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920.24979500000006</v>
      </c>
      <c r="P253" s="45">
        <f t="shared" si="240"/>
        <v>35.880000000000003</v>
      </c>
      <c r="Q253" s="44">
        <f t="shared" ref="Q253:Q256" si="261">SUM(O253+P253)</f>
        <v>956.12979500000006</v>
      </c>
      <c r="R253" s="44">
        <f t="shared" ref="R253:R256" si="262">+T253-S253</f>
        <v>956.13333333333321</v>
      </c>
      <c r="S253" s="44">
        <f t="shared" ref="S253:S256" si="263">+T253/6</f>
        <v>191.22666666666666</v>
      </c>
      <c r="T253" s="65">
        <f t="shared" si="239"/>
        <v>1147.3599999999999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64.540000000000006</v>
      </c>
      <c r="I254" s="44">
        <f t="shared" si="257"/>
        <v>16.14</v>
      </c>
      <c r="J254" s="44">
        <f>ROUND(3.533*0.95,2)</f>
        <v>3.36</v>
      </c>
      <c r="K254" s="43">
        <f t="shared" si="258"/>
        <v>271.08</v>
      </c>
      <c r="L254" s="44">
        <f t="shared" si="251"/>
        <v>59.637599999999999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659.27687999999989</v>
      </c>
      <c r="P254" s="45">
        <f t="shared" si="240"/>
        <v>25.7</v>
      </c>
      <c r="Q254" s="44">
        <f t="shared" si="261"/>
        <v>684.97687999999994</v>
      </c>
      <c r="R254" s="44">
        <f t="shared" si="262"/>
        <v>684.97500000000002</v>
      </c>
      <c r="S254" s="44">
        <f t="shared" si="263"/>
        <v>136.995</v>
      </c>
      <c r="T254" s="65">
        <f t="shared" si="239"/>
        <v>821.97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64.540000000000006</v>
      </c>
      <c r="I255" s="44">
        <f t="shared" si="257"/>
        <v>16.14</v>
      </c>
      <c r="J255" s="44">
        <f>ROUND(0.417*0.95,2)</f>
        <v>0.4</v>
      </c>
      <c r="K255" s="43">
        <f t="shared" si="258"/>
        <v>32.270000000000003</v>
      </c>
      <c r="L255" s="44">
        <f t="shared" si="251"/>
        <v>7.099400000000001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78.48360000000001</v>
      </c>
      <c r="P255" s="45">
        <f t="shared" si="240"/>
        <v>3.06</v>
      </c>
      <c r="Q255" s="44">
        <f t="shared" si="261"/>
        <v>81.543600000000012</v>
      </c>
      <c r="R255" s="44">
        <f t="shared" si="262"/>
        <v>81.541666666666657</v>
      </c>
      <c r="S255" s="44">
        <f t="shared" si="263"/>
        <v>16.308333333333334</v>
      </c>
      <c r="T255" s="65">
        <f t="shared" si="239"/>
        <v>97.85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64.540000000000006</v>
      </c>
      <c r="I256" s="44">
        <f t="shared" si="257"/>
        <v>16.14</v>
      </c>
      <c r="J256" s="44">
        <f>ROUND(1.59*0.95,2)</f>
        <v>1.51</v>
      </c>
      <c r="K256" s="43">
        <f t="shared" si="258"/>
        <v>121.83</v>
      </c>
      <c r="L256" s="44">
        <f t="shared" si="251"/>
        <v>26.802599999999998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296.28870499999999</v>
      </c>
      <c r="P256" s="45">
        <f t="shared" si="240"/>
        <v>11.55</v>
      </c>
      <c r="Q256" s="44">
        <f t="shared" si="261"/>
        <v>307.838705</v>
      </c>
      <c r="R256" s="44">
        <f t="shared" si="262"/>
        <v>307.8416666666667</v>
      </c>
      <c r="S256" s="44">
        <f t="shared" si="263"/>
        <v>61.568333333333335</v>
      </c>
      <c r="T256" s="65">
        <f t="shared" si="239"/>
        <v>369.41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64.540000000000006</v>
      </c>
      <c r="I258" s="44">
        <f t="shared" ref="I258:I271" si="266">ROUND(H258*$I$10,2)</f>
        <v>16.14</v>
      </c>
      <c r="J258" s="44">
        <f>ROUND(3.165*0.95,2)</f>
        <v>3.01</v>
      </c>
      <c r="K258" s="43">
        <f t="shared" ref="K258:K271" si="267">ROUND((H258+I258)*J258,2)</f>
        <v>242.85</v>
      </c>
      <c r="L258" s="44">
        <f t="shared" si="251"/>
        <v>53.427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590.61135499999989</v>
      </c>
      <c r="P258" s="45">
        <f t="shared" si="240"/>
        <v>23.03</v>
      </c>
      <c r="Q258" s="44">
        <f t="shared" ref="Q258:Q271" si="270">SUM(O258+P258)</f>
        <v>613.64135499999986</v>
      </c>
      <c r="R258" s="44">
        <f t="shared" ref="R258:R271" si="271">+T258-S258</f>
        <v>613.64166666666665</v>
      </c>
      <c r="S258" s="44">
        <f t="shared" ref="S258:S271" si="272">+T258/6</f>
        <v>122.72833333333334</v>
      </c>
      <c r="T258" s="65">
        <f t="shared" si="239"/>
        <v>736.37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64.540000000000006</v>
      </c>
      <c r="I259" s="44">
        <f t="shared" si="266"/>
        <v>16.14</v>
      </c>
      <c r="J259" s="44">
        <f>ROUND(4.5*0.95,2)</f>
        <v>4.28</v>
      </c>
      <c r="K259" s="43">
        <f t="shared" si="267"/>
        <v>345.31</v>
      </c>
      <c r="L259" s="44">
        <f t="shared" si="251"/>
        <v>75.968199999999996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839.80013999999994</v>
      </c>
      <c r="P259" s="45">
        <f t="shared" si="240"/>
        <v>32.74</v>
      </c>
      <c r="Q259" s="44">
        <f t="shared" si="270"/>
        <v>872.54013999999995</v>
      </c>
      <c r="R259" s="44">
        <f t="shared" si="271"/>
        <v>872.54166666666663</v>
      </c>
      <c r="S259" s="44">
        <f t="shared" si="272"/>
        <v>174.50833333333333</v>
      </c>
      <c r="T259" s="65">
        <f t="shared" si="239"/>
        <v>1047.05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64.540000000000006</v>
      </c>
      <c r="I260" s="44">
        <f t="shared" si="266"/>
        <v>16.14</v>
      </c>
      <c r="J260" s="44">
        <f>ROUND(0.5*0.95,2)</f>
        <v>0.48</v>
      </c>
      <c r="K260" s="43">
        <f t="shared" si="267"/>
        <v>38.729999999999997</v>
      </c>
      <c r="L260" s="44">
        <f t="shared" si="251"/>
        <v>8.5206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94.187639999999988</v>
      </c>
      <c r="P260" s="45">
        <f t="shared" si="240"/>
        <v>3.67</v>
      </c>
      <c r="Q260" s="44">
        <f t="shared" si="270"/>
        <v>97.857639999999989</v>
      </c>
      <c r="R260" s="44">
        <f t="shared" si="271"/>
        <v>97.858333333333334</v>
      </c>
      <c r="S260" s="44">
        <f t="shared" si="272"/>
        <v>19.571666666666669</v>
      </c>
      <c r="T260" s="65">
        <f t="shared" si="239"/>
        <v>117.43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60.74</v>
      </c>
      <c r="I261" s="44">
        <f t="shared" si="266"/>
        <v>15.19</v>
      </c>
      <c r="J261" s="44">
        <f>ROUND(1.807*0.95,2)</f>
        <v>1.72</v>
      </c>
      <c r="K261" s="43">
        <f t="shared" si="267"/>
        <v>130.6</v>
      </c>
      <c r="L261" s="44">
        <f t="shared" si="251"/>
        <v>28.731999999999999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327.52306000000004</v>
      </c>
      <c r="P261" s="45">
        <f t="shared" si="240"/>
        <v>13.16</v>
      </c>
      <c r="Q261" s="44">
        <f t="shared" si="270"/>
        <v>340.68306000000007</v>
      </c>
      <c r="R261" s="44">
        <f t="shared" si="271"/>
        <v>340.68333333333334</v>
      </c>
      <c r="S261" s="44">
        <f t="shared" si="272"/>
        <v>68.13666666666667</v>
      </c>
      <c r="T261" s="65">
        <f t="shared" si="239"/>
        <v>408.82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60.74</v>
      </c>
      <c r="I262" s="44">
        <f t="shared" si="266"/>
        <v>15.19</v>
      </c>
      <c r="J262" s="44">
        <f>ROUND(7.907*0.95,2)</f>
        <v>7.51</v>
      </c>
      <c r="K262" s="43">
        <f t="shared" si="267"/>
        <v>570.23</v>
      </c>
      <c r="L262" s="44">
        <f t="shared" si="251"/>
        <v>125.45060000000001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1430.0497049999999</v>
      </c>
      <c r="P262" s="45">
        <f t="shared" si="240"/>
        <v>57.45</v>
      </c>
      <c r="Q262" s="44">
        <f t="shared" si="270"/>
        <v>1487.4997049999999</v>
      </c>
      <c r="R262" s="44">
        <f t="shared" si="271"/>
        <v>1487.5</v>
      </c>
      <c r="S262" s="44">
        <f t="shared" si="272"/>
        <v>297.5</v>
      </c>
      <c r="T262" s="65">
        <f t="shared" si="239"/>
        <v>1785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60.74</v>
      </c>
      <c r="I263" s="44">
        <f t="shared" si="266"/>
        <v>15.19</v>
      </c>
      <c r="J263" s="44">
        <f>ROUND((1)*0.95,2)</f>
        <v>0.95</v>
      </c>
      <c r="K263" s="43">
        <f t="shared" si="267"/>
        <v>72.13</v>
      </c>
      <c r="L263" s="44">
        <f t="shared" si="251"/>
        <v>15.868599999999999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180.894825</v>
      </c>
      <c r="P263" s="45">
        <f t="shared" si="240"/>
        <v>7.27</v>
      </c>
      <c r="Q263" s="44">
        <f t="shared" si="270"/>
        <v>188.16482500000001</v>
      </c>
      <c r="R263" s="44">
        <f t="shared" si="271"/>
        <v>188.16666666666669</v>
      </c>
      <c r="S263" s="44">
        <f t="shared" si="272"/>
        <v>37.633333333333333</v>
      </c>
      <c r="T263" s="65">
        <f t="shared" si="239"/>
        <v>225.8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60.74</v>
      </c>
      <c r="I264" s="44">
        <f t="shared" si="266"/>
        <v>15.19</v>
      </c>
      <c r="J264" s="44">
        <f>ROUND(1.917*0.95,2)</f>
        <v>1.82</v>
      </c>
      <c r="K264" s="43">
        <f t="shared" si="267"/>
        <v>138.19</v>
      </c>
      <c r="L264" s="44">
        <f t="shared" si="251"/>
        <v>30.401799999999998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346.56141000000002</v>
      </c>
      <c r="P264" s="45">
        <f t="shared" si="240"/>
        <v>13.92</v>
      </c>
      <c r="Q264" s="44">
        <f t="shared" si="270"/>
        <v>360.48141000000004</v>
      </c>
      <c r="R264" s="44">
        <f t="shared" si="271"/>
        <v>360.48333333333335</v>
      </c>
      <c r="S264" s="44">
        <f t="shared" si="272"/>
        <v>72.096666666666664</v>
      </c>
      <c r="T264" s="65">
        <f t="shared" si="239"/>
        <v>432.58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60.74</v>
      </c>
      <c r="I265" s="44">
        <f t="shared" si="266"/>
        <v>15.19</v>
      </c>
      <c r="J265" s="44">
        <f>ROUND(1.617*0.95,2)</f>
        <v>1.54</v>
      </c>
      <c r="K265" s="43">
        <f t="shared" si="267"/>
        <v>116.93</v>
      </c>
      <c r="L265" s="44">
        <f t="shared" si="251"/>
        <v>25.724600000000002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293.24427000000003</v>
      </c>
      <c r="P265" s="45">
        <f t="shared" si="240"/>
        <v>11.78</v>
      </c>
      <c r="Q265" s="44">
        <f t="shared" si="270"/>
        <v>305.02427</v>
      </c>
      <c r="R265" s="44">
        <f t="shared" si="271"/>
        <v>305.02499999999998</v>
      </c>
      <c r="S265" s="44">
        <f t="shared" si="272"/>
        <v>61.004999999999995</v>
      </c>
      <c r="T265" s="65">
        <f t="shared" si="239"/>
        <v>366.03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60.74</v>
      </c>
      <c r="I266" s="44">
        <f t="shared" si="266"/>
        <v>15.19</v>
      </c>
      <c r="J266" s="44">
        <f>ROUND(1*0.95,2)</f>
        <v>0.95</v>
      </c>
      <c r="K266" s="43">
        <f t="shared" si="267"/>
        <v>72.13</v>
      </c>
      <c r="L266" s="44">
        <f t="shared" si="251"/>
        <v>15.868599999999999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180.894825</v>
      </c>
      <c r="P266" s="45">
        <f t="shared" si="240"/>
        <v>7.27</v>
      </c>
      <c r="Q266" s="44">
        <f t="shared" si="270"/>
        <v>188.16482500000001</v>
      </c>
      <c r="R266" s="44">
        <f t="shared" si="271"/>
        <v>188.16666666666669</v>
      </c>
      <c r="S266" s="44">
        <f t="shared" si="272"/>
        <v>37.633333333333333</v>
      </c>
      <c r="T266" s="65">
        <f t="shared" si="239"/>
        <v>225.8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60.74</v>
      </c>
      <c r="I267" s="44">
        <f t="shared" si="266"/>
        <v>15.19</v>
      </c>
      <c r="J267" s="44">
        <f>ROUND(0.645*0.95,2)</f>
        <v>0.61</v>
      </c>
      <c r="K267" s="43">
        <f t="shared" si="267"/>
        <v>46.32</v>
      </c>
      <c r="L267" s="44">
        <f t="shared" si="251"/>
        <v>10.1904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116.159555</v>
      </c>
      <c r="P267" s="45">
        <f t="shared" si="240"/>
        <v>4.67</v>
      </c>
      <c r="Q267" s="44">
        <f t="shared" si="270"/>
        <v>120.829555</v>
      </c>
      <c r="R267" s="44">
        <f t="shared" si="271"/>
        <v>120.83333333333333</v>
      </c>
      <c r="S267" s="44">
        <f t="shared" si="272"/>
        <v>24.166666666666668</v>
      </c>
      <c r="T267" s="65">
        <f t="shared" si="239"/>
        <v>145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60.74</v>
      </c>
      <c r="I268" s="44">
        <f t="shared" si="266"/>
        <v>15.19</v>
      </c>
      <c r="J268" s="44">
        <f>ROUND(2.358*0.95,2)</f>
        <v>2.2400000000000002</v>
      </c>
      <c r="K268" s="43">
        <f t="shared" si="267"/>
        <v>170.08</v>
      </c>
      <c r="L268" s="44">
        <f t="shared" si="251"/>
        <v>37.4176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426.53712000000002</v>
      </c>
      <c r="P268" s="45">
        <f t="shared" si="240"/>
        <v>17.14</v>
      </c>
      <c r="Q268" s="44">
        <f t="shared" si="270"/>
        <v>443.67712</v>
      </c>
      <c r="R268" s="44">
        <f t="shared" si="271"/>
        <v>443.67499999999995</v>
      </c>
      <c r="S268" s="44">
        <f t="shared" si="272"/>
        <v>88.734999999999999</v>
      </c>
      <c r="T268" s="65">
        <f t="shared" si="239"/>
        <v>532.41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60.74</v>
      </c>
      <c r="I269" s="44">
        <f t="shared" si="266"/>
        <v>15.19</v>
      </c>
      <c r="J269" s="44">
        <f>ROUND(0.667*0.95,2)</f>
        <v>0.63</v>
      </c>
      <c r="K269" s="43">
        <f t="shared" si="267"/>
        <v>47.84</v>
      </c>
      <c r="L269" s="44">
        <f t="shared" si="251"/>
        <v>10.524800000000001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119.96966500000001</v>
      </c>
      <c r="P269" s="45">
        <f t="shared" si="240"/>
        <v>4.82</v>
      </c>
      <c r="Q269" s="44">
        <f t="shared" si="270"/>
        <v>124.78966500000001</v>
      </c>
      <c r="R269" s="44">
        <f t="shared" si="271"/>
        <v>124.79166666666667</v>
      </c>
      <c r="S269" s="44">
        <f t="shared" si="272"/>
        <v>24.958333333333332</v>
      </c>
      <c r="T269" s="65">
        <f t="shared" si="239"/>
        <v>149.75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60.74</v>
      </c>
      <c r="I270" s="44">
        <f t="shared" si="266"/>
        <v>15.19</v>
      </c>
      <c r="J270" s="44">
        <f>ROUND(1.373*0.95,2)</f>
        <v>1.3</v>
      </c>
      <c r="K270" s="43">
        <f t="shared" si="267"/>
        <v>98.71</v>
      </c>
      <c r="L270" s="44">
        <f t="shared" si="251"/>
        <v>21.716199999999997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247.54734999999997</v>
      </c>
      <c r="P270" s="45">
        <f t="shared" si="240"/>
        <v>9.9499999999999993</v>
      </c>
      <c r="Q270" s="44">
        <f t="shared" si="270"/>
        <v>257.49734999999998</v>
      </c>
      <c r="R270" s="44">
        <f t="shared" si="271"/>
        <v>257.5</v>
      </c>
      <c r="S270" s="44">
        <f t="shared" si="272"/>
        <v>51.5</v>
      </c>
      <c r="T270" s="65">
        <f t="shared" si="239"/>
        <v>309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60.74</v>
      </c>
      <c r="I271" s="44">
        <f t="shared" si="266"/>
        <v>15.19</v>
      </c>
      <c r="J271" s="44">
        <f>ROUND(3.39*0.95,2)</f>
        <v>3.22</v>
      </c>
      <c r="K271" s="43">
        <f t="shared" si="267"/>
        <v>244.49</v>
      </c>
      <c r="L271" s="44">
        <f t="shared" si="251"/>
        <v>53.787800000000004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613.14711</v>
      </c>
      <c r="P271" s="45">
        <f t="shared" si="240"/>
        <v>24.63</v>
      </c>
      <c r="Q271" s="44">
        <f t="shared" si="270"/>
        <v>637.77710999999999</v>
      </c>
      <c r="R271" s="44">
        <f t="shared" si="271"/>
        <v>637.77500000000009</v>
      </c>
      <c r="S271" s="44">
        <f t="shared" si="272"/>
        <v>127.55500000000001</v>
      </c>
      <c r="T271" s="65">
        <f t="shared" si="239"/>
        <v>765.33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A10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29149-2C62-43BE-934F-136C4C617D68}">
  <dimension ref="A1:WVY282"/>
  <sheetViews>
    <sheetView topLeftCell="E16" zoomScale="83" zoomScaleNormal="83" workbookViewId="0">
      <selection activeCell="X132" activeCellId="1" sqref="Q11 X132"/>
    </sheetView>
  </sheetViews>
  <sheetFormatPr defaultRowHeight="18" outlineLevelRow="1" x14ac:dyDescent="0.25"/>
  <cols>
    <col min="1" max="1" width="12.7109375" style="151" customWidth="1"/>
    <col min="2" max="2" width="83.85546875" style="145" customWidth="1"/>
    <col min="3" max="3" width="21.5703125" style="157" customWidth="1"/>
    <col min="4" max="4" width="12" style="145" customWidth="1"/>
    <col min="5" max="5" width="12.28515625" style="19" customWidth="1"/>
    <col min="6" max="6" width="7.5703125" style="19" hidden="1" customWidth="1"/>
    <col min="7" max="7" width="16.140625" style="19" hidden="1" customWidth="1"/>
    <col min="8" max="8" width="13.85546875" style="19" customWidth="1"/>
    <col min="9" max="9" width="15.7109375" style="19" customWidth="1"/>
    <col min="10" max="10" width="13" style="154" customWidth="1"/>
    <col min="11" max="11" width="16.7109375" style="19" customWidth="1"/>
    <col min="12" max="12" width="19" style="19" customWidth="1"/>
    <col min="13" max="13" width="15.5703125" style="19" customWidth="1"/>
    <col min="14" max="14" width="15.7109375" style="19" customWidth="1"/>
    <col min="15" max="15" width="18.42578125" style="19" customWidth="1"/>
    <col min="16" max="16" width="15.42578125" style="19" customWidth="1"/>
    <col min="17" max="17" width="16.5703125" style="19" customWidth="1"/>
    <col min="18" max="19" width="16.5703125" style="19" hidden="1" customWidth="1"/>
    <col min="20" max="20" width="15.28515625" style="20" customWidth="1"/>
    <col min="21" max="21" width="34.140625" style="20" customWidth="1"/>
    <col min="22" max="22" width="18.42578125" style="8" customWidth="1"/>
    <col min="23" max="23" width="16.140625" style="8" customWidth="1"/>
    <col min="24" max="257" width="8.85546875" style="8"/>
    <col min="258" max="258" width="12.7109375" style="8" customWidth="1"/>
    <col min="259" max="259" width="83.85546875" style="8" customWidth="1"/>
    <col min="260" max="260" width="21.5703125" style="8" customWidth="1"/>
    <col min="261" max="261" width="12" style="8" customWidth="1"/>
    <col min="262" max="262" width="12.28515625" style="8" customWidth="1"/>
    <col min="263" max="264" width="8.85546875" style="8" hidden="1" customWidth="1"/>
    <col min="265" max="265" width="13.85546875" style="8" customWidth="1"/>
    <col min="266" max="266" width="15.7109375" style="8" customWidth="1"/>
    <col min="267" max="267" width="13" style="8" customWidth="1"/>
    <col min="268" max="268" width="16.7109375" style="8" customWidth="1"/>
    <col min="269" max="269" width="19" style="8" customWidth="1"/>
    <col min="270" max="270" width="15.5703125" style="8" customWidth="1"/>
    <col min="271" max="271" width="15.7109375" style="8" customWidth="1"/>
    <col min="272" max="272" width="18.42578125" style="8" customWidth="1"/>
    <col min="273" max="273" width="8.85546875" style="8" hidden="1" customWidth="1"/>
    <col min="274" max="274" width="15.42578125" style="8" customWidth="1"/>
    <col min="275" max="275" width="16.5703125" style="8" customWidth="1"/>
    <col min="276" max="276" width="15.28515625" style="8" customWidth="1"/>
    <col min="277" max="277" width="34.140625" style="8" customWidth="1"/>
    <col min="278" max="278" width="18.42578125" style="8" customWidth="1"/>
    <col min="279" max="279" width="16.140625" style="8" customWidth="1"/>
    <col min="280" max="513" width="8.85546875" style="8"/>
    <col min="514" max="514" width="12.7109375" style="8" customWidth="1"/>
    <col min="515" max="515" width="83.85546875" style="8" customWidth="1"/>
    <col min="516" max="516" width="21.5703125" style="8" customWidth="1"/>
    <col min="517" max="517" width="12" style="8" customWidth="1"/>
    <col min="518" max="518" width="12.28515625" style="8" customWidth="1"/>
    <col min="519" max="520" width="8.85546875" style="8" hidden="1" customWidth="1"/>
    <col min="521" max="521" width="13.85546875" style="8" customWidth="1"/>
    <col min="522" max="522" width="15.7109375" style="8" customWidth="1"/>
    <col min="523" max="523" width="13" style="8" customWidth="1"/>
    <col min="524" max="524" width="16.7109375" style="8" customWidth="1"/>
    <col min="525" max="525" width="19" style="8" customWidth="1"/>
    <col min="526" max="526" width="15.5703125" style="8" customWidth="1"/>
    <col min="527" max="527" width="15.7109375" style="8" customWidth="1"/>
    <col min="528" max="528" width="18.42578125" style="8" customWidth="1"/>
    <col min="529" max="529" width="8.85546875" style="8" hidden="1" customWidth="1"/>
    <col min="530" max="530" width="15.42578125" style="8" customWidth="1"/>
    <col min="531" max="531" width="16.5703125" style="8" customWidth="1"/>
    <col min="532" max="532" width="15.28515625" style="8" customWidth="1"/>
    <col min="533" max="533" width="34.140625" style="8" customWidth="1"/>
    <col min="534" max="534" width="18.42578125" style="8" customWidth="1"/>
    <col min="535" max="535" width="16.140625" style="8" customWidth="1"/>
    <col min="536" max="769" width="8.85546875" style="8"/>
    <col min="770" max="770" width="12.7109375" style="8" customWidth="1"/>
    <col min="771" max="771" width="83.85546875" style="8" customWidth="1"/>
    <col min="772" max="772" width="21.5703125" style="8" customWidth="1"/>
    <col min="773" max="773" width="12" style="8" customWidth="1"/>
    <col min="774" max="774" width="12.28515625" style="8" customWidth="1"/>
    <col min="775" max="776" width="8.85546875" style="8" hidden="1" customWidth="1"/>
    <col min="777" max="777" width="13.85546875" style="8" customWidth="1"/>
    <col min="778" max="778" width="15.7109375" style="8" customWidth="1"/>
    <col min="779" max="779" width="13" style="8" customWidth="1"/>
    <col min="780" max="780" width="16.7109375" style="8" customWidth="1"/>
    <col min="781" max="781" width="19" style="8" customWidth="1"/>
    <col min="782" max="782" width="15.5703125" style="8" customWidth="1"/>
    <col min="783" max="783" width="15.7109375" style="8" customWidth="1"/>
    <col min="784" max="784" width="18.42578125" style="8" customWidth="1"/>
    <col min="785" max="785" width="8.85546875" style="8" hidden="1" customWidth="1"/>
    <col min="786" max="786" width="15.42578125" style="8" customWidth="1"/>
    <col min="787" max="787" width="16.5703125" style="8" customWidth="1"/>
    <col min="788" max="788" width="15.28515625" style="8" customWidth="1"/>
    <col min="789" max="789" width="34.140625" style="8" customWidth="1"/>
    <col min="790" max="790" width="18.42578125" style="8" customWidth="1"/>
    <col min="791" max="791" width="16.140625" style="8" customWidth="1"/>
    <col min="792" max="1025" width="8.85546875" style="8"/>
    <col min="1026" max="1026" width="12.7109375" style="8" customWidth="1"/>
    <col min="1027" max="1027" width="83.85546875" style="8" customWidth="1"/>
    <col min="1028" max="1028" width="21.5703125" style="8" customWidth="1"/>
    <col min="1029" max="1029" width="12" style="8" customWidth="1"/>
    <col min="1030" max="1030" width="12.28515625" style="8" customWidth="1"/>
    <col min="1031" max="1032" width="8.85546875" style="8" hidden="1" customWidth="1"/>
    <col min="1033" max="1033" width="13.85546875" style="8" customWidth="1"/>
    <col min="1034" max="1034" width="15.7109375" style="8" customWidth="1"/>
    <col min="1035" max="1035" width="13" style="8" customWidth="1"/>
    <col min="1036" max="1036" width="16.7109375" style="8" customWidth="1"/>
    <col min="1037" max="1037" width="19" style="8" customWidth="1"/>
    <col min="1038" max="1038" width="15.5703125" style="8" customWidth="1"/>
    <col min="1039" max="1039" width="15.7109375" style="8" customWidth="1"/>
    <col min="1040" max="1040" width="18.42578125" style="8" customWidth="1"/>
    <col min="1041" max="1041" width="8.85546875" style="8" hidden="1" customWidth="1"/>
    <col min="1042" max="1042" width="15.42578125" style="8" customWidth="1"/>
    <col min="1043" max="1043" width="16.5703125" style="8" customWidth="1"/>
    <col min="1044" max="1044" width="15.28515625" style="8" customWidth="1"/>
    <col min="1045" max="1045" width="34.140625" style="8" customWidth="1"/>
    <col min="1046" max="1046" width="18.42578125" style="8" customWidth="1"/>
    <col min="1047" max="1047" width="16.140625" style="8" customWidth="1"/>
    <col min="1048" max="1281" width="8.85546875" style="8"/>
    <col min="1282" max="1282" width="12.7109375" style="8" customWidth="1"/>
    <col min="1283" max="1283" width="83.85546875" style="8" customWidth="1"/>
    <col min="1284" max="1284" width="21.5703125" style="8" customWidth="1"/>
    <col min="1285" max="1285" width="12" style="8" customWidth="1"/>
    <col min="1286" max="1286" width="12.28515625" style="8" customWidth="1"/>
    <col min="1287" max="1288" width="8.85546875" style="8" hidden="1" customWidth="1"/>
    <col min="1289" max="1289" width="13.85546875" style="8" customWidth="1"/>
    <col min="1290" max="1290" width="15.7109375" style="8" customWidth="1"/>
    <col min="1291" max="1291" width="13" style="8" customWidth="1"/>
    <col min="1292" max="1292" width="16.7109375" style="8" customWidth="1"/>
    <col min="1293" max="1293" width="19" style="8" customWidth="1"/>
    <col min="1294" max="1294" width="15.5703125" style="8" customWidth="1"/>
    <col min="1295" max="1295" width="15.7109375" style="8" customWidth="1"/>
    <col min="1296" max="1296" width="18.42578125" style="8" customWidth="1"/>
    <col min="1297" max="1297" width="8.85546875" style="8" hidden="1" customWidth="1"/>
    <col min="1298" max="1298" width="15.42578125" style="8" customWidth="1"/>
    <col min="1299" max="1299" width="16.5703125" style="8" customWidth="1"/>
    <col min="1300" max="1300" width="15.28515625" style="8" customWidth="1"/>
    <col min="1301" max="1301" width="34.140625" style="8" customWidth="1"/>
    <col min="1302" max="1302" width="18.42578125" style="8" customWidth="1"/>
    <col min="1303" max="1303" width="16.140625" style="8" customWidth="1"/>
    <col min="1304" max="1537" width="8.85546875" style="8"/>
    <col min="1538" max="1538" width="12.7109375" style="8" customWidth="1"/>
    <col min="1539" max="1539" width="83.85546875" style="8" customWidth="1"/>
    <col min="1540" max="1540" width="21.5703125" style="8" customWidth="1"/>
    <col min="1541" max="1541" width="12" style="8" customWidth="1"/>
    <col min="1542" max="1542" width="12.28515625" style="8" customWidth="1"/>
    <col min="1543" max="1544" width="8.85546875" style="8" hidden="1" customWidth="1"/>
    <col min="1545" max="1545" width="13.85546875" style="8" customWidth="1"/>
    <col min="1546" max="1546" width="15.7109375" style="8" customWidth="1"/>
    <col min="1547" max="1547" width="13" style="8" customWidth="1"/>
    <col min="1548" max="1548" width="16.7109375" style="8" customWidth="1"/>
    <col min="1549" max="1549" width="19" style="8" customWidth="1"/>
    <col min="1550" max="1550" width="15.5703125" style="8" customWidth="1"/>
    <col min="1551" max="1551" width="15.7109375" style="8" customWidth="1"/>
    <col min="1552" max="1552" width="18.42578125" style="8" customWidth="1"/>
    <col min="1553" max="1553" width="8.85546875" style="8" hidden="1" customWidth="1"/>
    <col min="1554" max="1554" width="15.42578125" style="8" customWidth="1"/>
    <col min="1555" max="1555" width="16.5703125" style="8" customWidth="1"/>
    <col min="1556" max="1556" width="15.28515625" style="8" customWidth="1"/>
    <col min="1557" max="1557" width="34.140625" style="8" customWidth="1"/>
    <col min="1558" max="1558" width="18.42578125" style="8" customWidth="1"/>
    <col min="1559" max="1559" width="16.140625" style="8" customWidth="1"/>
    <col min="1560" max="1793" width="8.85546875" style="8"/>
    <col min="1794" max="1794" width="12.7109375" style="8" customWidth="1"/>
    <col min="1795" max="1795" width="83.85546875" style="8" customWidth="1"/>
    <col min="1796" max="1796" width="21.5703125" style="8" customWidth="1"/>
    <col min="1797" max="1797" width="12" style="8" customWidth="1"/>
    <col min="1798" max="1798" width="12.28515625" style="8" customWidth="1"/>
    <col min="1799" max="1800" width="8.85546875" style="8" hidden="1" customWidth="1"/>
    <col min="1801" max="1801" width="13.85546875" style="8" customWidth="1"/>
    <col min="1802" max="1802" width="15.7109375" style="8" customWidth="1"/>
    <col min="1803" max="1803" width="13" style="8" customWidth="1"/>
    <col min="1804" max="1804" width="16.7109375" style="8" customWidth="1"/>
    <col min="1805" max="1805" width="19" style="8" customWidth="1"/>
    <col min="1806" max="1806" width="15.5703125" style="8" customWidth="1"/>
    <col min="1807" max="1807" width="15.7109375" style="8" customWidth="1"/>
    <col min="1808" max="1808" width="18.42578125" style="8" customWidth="1"/>
    <col min="1809" max="1809" width="8.85546875" style="8" hidden="1" customWidth="1"/>
    <col min="1810" max="1810" width="15.42578125" style="8" customWidth="1"/>
    <col min="1811" max="1811" width="16.5703125" style="8" customWidth="1"/>
    <col min="1812" max="1812" width="15.28515625" style="8" customWidth="1"/>
    <col min="1813" max="1813" width="34.140625" style="8" customWidth="1"/>
    <col min="1814" max="1814" width="18.42578125" style="8" customWidth="1"/>
    <col min="1815" max="1815" width="16.140625" style="8" customWidth="1"/>
    <col min="1816" max="2049" width="8.85546875" style="8"/>
    <col min="2050" max="2050" width="12.7109375" style="8" customWidth="1"/>
    <col min="2051" max="2051" width="83.85546875" style="8" customWidth="1"/>
    <col min="2052" max="2052" width="21.5703125" style="8" customWidth="1"/>
    <col min="2053" max="2053" width="12" style="8" customWidth="1"/>
    <col min="2054" max="2054" width="12.28515625" style="8" customWidth="1"/>
    <col min="2055" max="2056" width="8.85546875" style="8" hidden="1" customWidth="1"/>
    <col min="2057" max="2057" width="13.85546875" style="8" customWidth="1"/>
    <col min="2058" max="2058" width="15.7109375" style="8" customWidth="1"/>
    <col min="2059" max="2059" width="13" style="8" customWidth="1"/>
    <col min="2060" max="2060" width="16.7109375" style="8" customWidth="1"/>
    <col min="2061" max="2061" width="19" style="8" customWidth="1"/>
    <col min="2062" max="2062" width="15.5703125" style="8" customWidth="1"/>
    <col min="2063" max="2063" width="15.7109375" style="8" customWidth="1"/>
    <col min="2064" max="2064" width="18.42578125" style="8" customWidth="1"/>
    <col min="2065" max="2065" width="8.85546875" style="8" hidden="1" customWidth="1"/>
    <col min="2066" max="2066" width="15.42578125" style="8" customWidth="1"/>
    <col min="2067" max="2067" width="16.5703125" style="8" customWidth="1"/>
    <col min="2068" max="2068" width="15.28515625" style="8" customWidth="1"/>
    <col min="2069" max="2069" width="34.140625" style="8" customWidth="1"/>
    <col min="2070" max="2070" width="18.42578125" style="8" customWidth="1"/>
    <col min="2071" max="2071" width="16.140625" style="8" customWidth="1"/>
    <col min="2072" max="2305" width="8.85546875" style="8"/>
    <col min="2306" max="2306" width="12.7109375" style="8" customWidth="1"/>
    <col min="2307" max="2307" width="83.85546875" style="8" customWidth="1"/>
    <col min="2308" max="2308" width="21.5703125" style="8" customWidth="1"/>
    <col min="2309" max="2309" width="12" style="8" customWidth="1"/>
    <col min="2310" max="2310" width="12.28515625" style="8" customWidth="1"/>
    <col min="2311" max="2312" width="8.85546875" style="8" hidden="1" customWidth="1"/>
    <col min="2313" max="2313" width="13.85546875" style="8" customWidth="1"/>
    <col min="2314" max="2314" width="15.7109375" style="8" customWidth="1"/>
    <col min="2315" max="2315" width="13" style="8" customWidth="1"/>
    <col min="2316" max="2316" width="16.7109375" style="8" customWidth="1"/>
    <col min="2317" max="2317" width="19" style="8" customWidth="1"/>
    <col min="2318" max="2318" width="15.5703125" style="8" customWidth="1"/>
    <col min="2319" max="2319" width="15.7109375" style="8" customWidth="1"/>
    <col min="2320" max="2320" width="18.42578125" style="8" customWidth="1"/>
    <col min="2321" max="2321" width="8.85546875" style="8" hidden="1" customWidth="1"/>
    <col min="2322" max="2322" width="15.42578125" style="8" customWidth="1"/>
    <col min="2323" max="2323" width="16.5703125" style="8" customWidth="1"/>
    <col min="2324" max="2324" width="15.28515625" style="8" customWidth="1"/>
    <col min="2325" max="2325" width="34.140625" style="8" customWidth="1"/>
    <col min="2326" max="2326" width="18.42578125" style="8" customWidth="1"/>
    <col min="2327" max="2327" width="16.140625" style="8" customWidth="1"/>
    <col min="2328" max="2561" width="8.85546875" style="8"/>
    <col min="2562" max="2562" width="12.7109375" style="8" customWidth="1"/>
    <col min="2563" max="2563" width="83.85546875" style="8" customWidth="1"/>
    <col min="2564" max="2564" width="21.5703125" style="8" customWidth="1"/>
    <col min="2565" max="2565" width="12" style="8" customWidth="1"/>
    <col min="2566" max="2566" width="12.28515625" style="8" customWidth="1"/>
    <col min="2567" max="2568" width="8.85546875" style="8" hidden="1" customWidth="1"/>
    <col min="2569" max="2569" width="13.85546875" style="8" customWidth="1"/>
    <col min="2570" max="2570" width="15.7109375" style="8" customWidth="1"/>
    <col min="2571" max="2571" width="13" style="8" customWidth="1"/>
    <col min="2572" max="2572" width="16.7109375" style="8" customWidth="1"/>
    <col min="2573" max="2573" width="19" style="8" customWidth="1"/>
    <col min="2574" max="2574" width="15.5703125" style="8" customWidth="1"/>
    <col min="2575" max="2575" width="15.7109375" style="8" customWidth="1"/>
    <col min="2576" max="2576" width="18.42578125" style="8" customWidth="1"/>
    <col min="2577" max="2577" width="8.85546875" style="8" hidden="1" customWidth="1"/>
    <col min="2578" max="2578" width="15.42578125" style="8" customWidth="1"/>
    <col min="2579" max="2579" width="16.5703125" style="8" customWidth="1"/>
    <col min="2580" max="2580" width="15.28515625" style="8" customWidth="1"/>
    <col min="2581" max="2581" width="34.140625" style="8" customWidth="1"/>
    <col min="2582" max="2582" width="18.42578125" style="8" customWidth="1"/>
    <col min="2583" max="2583" width="16.140625" style="8" customWidth="1"/>
    <col min="2584" max="2817" width="8.85546875" style="8"/>
    <col min="2818" max="2818" width="12.7109375" style="8" customWidth="1"/>
    <col min="2819" max="2819" width="83.85546875" style="8" customWidth="1"/>
    <col min="2820" max="2820" width="21.5703125" style="8" customWidth="1"/>
    <col min="2821" max="2821" width="12" style="8" customWidth="1"/>
    <col min="2822" max="2822" width="12.28515625" style="8" customWidth="1"/>
    <col min="2823" max="2824" width="8.85546875" style="8" hidden="1" customWidth="1"/>
    <col min="2825" max="2825" width="13.85546875" style="8" customWidth="1"/>
    <col min="2826" max="2826" width="15.7109375" style="8" customWidth="1"/>
    <col min="2827" max="2827" width="13" style="8" customWidth="1"/>
    <col min="2828" max="2828" width="16.7109375" style="8" customWidth="1"/>
    <col min="2829" max="2829" width="19" style="8" customWidth="1"/>
    <col min="2830" max="2830" width="15.5703125" style="8" customWidth="1"/>
    <col min="2831" max="2831" width="15.7109375" style="8" customWidth="1"/>
    <col min="2832" max="2832" width="18.42578125" style="8" customWidth="1"/>
    <col min="2833" max="2833" width="8.85546875" style="8" hidden="1" customWidth="1"/>
    <col min="2834" max="2834" width="15.42578125" style="8" customWidth="1"/>
    <col min="2835" max="2835" width="16.5703125" style="8" customWidth="1"/>
    <col min="2836" max="2836" width="15.28515625" style="8" customWidth="1"/>
    <col min="2837" max="2837" width="34.140625" style="8" customWidth="1"/>
    <col min="2838" max="2838" width="18.42578125" style="8" customWidth="1"/>
    <col min="2839" max="2839" width="16.140625" style="8" customWidth="1"/>
    <col min="2840" max="3073" width="8.85546875" style="8"/>
    <col min="3074" max="3074" width="12.7109375" style="8" customWidth="1"/>
    <col min="3075" max="3075" width="83.85546875" style="8" customWidth="1"/>
    <col min="3076" max="3076" width="21.5703125" style="8" customWidth="1"/>
    <col min="3077" max="3077" width="12" style="8" customWidth="1"/>
    <col min="3078" max="3078" width="12.28515625" style="8" customWidth="1"/>
    <col min="3079" max="3080" width="8.85546875" style="8" hidden="1" customWidth="1"/>
    <col min="3081" max="3081" width="13.85546875" style="8" customWidth="1"/>
    <col min="3082" max="3082" width="15.7109375" style="8" customWidth="1"/>
    <col min="3083" max="3083" width="13" style="8" customWidth="1"/>
    <col min="3084" max="3084" width="16.7109375" style="8" customWidth="1"/>
    <col min="3085" max="3085" width="19" style="8" customWidth="1"/>
    <col min="3086" max="3086" width="15.5703125" style="8" customWidth="1"/>
    <col min="3087" max="3087" width="15.7109375" style="8" customWidth="1"/>
    <col min="3088" max="3088" width="18.42578125" style="8" customWidth="1"/>
    <col min="3089" max="3089" width="8.85546875" style="8" hidden="1" customWidth="1"/>
    <col min="3090" max="3090" width="15.42578125" style="8" customWidth="1"/>
    <col min="3091" max="3091" width="16.5703125" style="8" customWidth="1"/>
    <col min="3092" max="3092" width="15.28515625" style="8" customWidth="1"/>
    <col min="3093" max="3093" width="34.140625" style="8" customWidth="1"/>
    <col min="3094" max="3094" width="18.42578125" style="8" customWidth="1"/>
    <col min="3095" max="3095" width="16.140625" style="8" customWidth="1"/>
    <col min="3096" max="3329" width="8.85546875" style="8"/>
    <col min="3330" max="3330" width="12.7109375" style="8" customWidth="1"/>
    <col min="3331" max="3331" width="83.85546875" style="8" customWidth="1"/>
    <col min="3332" max="3332" width="21.5703125" style="8" customWidth="1"/>
    <col min="3333" max="3333" width="12" style="8" customWidth="1"/>
    <col min="3334" max="3334" width="12.28515625" style="8" customWidth="1"/>
    <col min="3335" max="3336" width="8.85546875" style="8" hidden="1" customWidth="1"/>
    <col min="3337" max="3337" width="13.85546875" style="8" customWidth="1"/>
    <col min="3338" max="3338" width="15.7109375" style="8" customWidth="1"/>
    <col min="3339" max="3339" width="13" style="8" customWidth="1"/>
    <col min="3340" max="3340" width="16.7109375" style="8" customWidth="1"/>
    <col min="3341" max="3341" width="19" style="8" customWidth="1"/>
    <col min="3342" max="3342" width="15.5703125" style="8" customWidth="1"/>
    <col min="3343" max="3343" width="15.7109375" style="8" customWidth="1"/>
    <col min="3344" max="3344" width="18.42578125" style="8" customWidth="1"/>
    <col min="3345" max="3345" width="8.85546875" style="8" hidden="1" customWidth="1"/>
    <col min="3346" max="3346" width="15.42578125" style="8" customWidth="1"/>
    <col min="3347" max="3347" width="16.5703125" style="8" customWidth="1"/>
    <col min="3348" max="3348" width="15.28515625" style="8" customWidth="1"/>
    <col min="3349" max="3349" width="34.140625" style="8" customWidth="1"/>
    <col min="3350" max="3350" width="18.42578125" style="8" customWidth="1"/>
    <col min="3351" max="3351" width="16.140625" style="8" customWidth="1"/>
    <col min="3352" max="3585" width="8.85546875" style="8"/>
    <col min="3586" max="3586" width="12.7109375" style="8" customWidth="1"/>
    <col min="3587" max="3587" width="83.85546875" style="8" customWidth="1"/>
    <col min="3588" max="3588" width="21.5703125" style="8" customWidth="1"/>
    <col min="3589" max="3589" width="12" style="8" customWidth="1"/>
    <col min="3590" max="3590" width="12.28515625" style="8" customWidth="1"/>
    <col min="3591" max="3592" width="8.85546875" style="8" hidden="1" customWidth="1"/>
    <col min="3593" max="3593" width="13.85546875" style="8" customWidth="1"/>
    <col min="3594" max="3594" width="15.7109375" style="8" customWidth="1"/>
    <col min="3595" max="3595" width="13" style="8" customWidth="1"/>
    <col min="3596" max="3596" width="16.7109375" style="8" customWidth="1"/>
    <col min="3597" max="3597" width="19" style="8" customWidth="1"/>
    <col min="3598" max="3598" width="15.5703125" style="8" customWidth="1"/>
    <col min="3599" max="3599" width="15.7109375" style="8" customWidth="1"/>
    <col min="3600" max="3600" width="18.42578125" style="8" customWidth="1"/>
    <col min="3601" max="3601" width="8.85546875" style="8" hidden="1" customWidth="1"/>
    <col min="3602" max="3602" width="15.42578125" style="8" customWidth="1"/>
    <col min="3603" max="3603" width="16.5703125" style="8" customWidth="1"/>
    <col min="3604" max="3604" width="15.28515625" style="8" customWidth="1"/>
    <col min="3605" max="3605" width="34.140625" style="8" customWidth="1"/>
    <col min="3606" max="3606" width="18.42578125" style="8" customWidth="1"/>
    <col min="3607" max="3607" width="16.140625" style="8" customWidth="1"/>
    <col min="3608" max="3841" width="8.85546875" style="8"/>
    <col min="3842" max="3842" width="12.7109375" style="8" customWidth="1"/>
    <col min="3843" max="3843" width="83.85546875" style="8" customWidth="1"/>
    <col min="3844" max="3844" width="21.5703125" style="8" customWidth="1"/>
    <col min="3845" max="3845" width="12" style="8" customWidth="1"/>
    <col min="3846" max="3846" width="12.28515625" style="8" customWidth="1"/>
    <col min="3847" max="3848" width="8.85546875" style="8" hidden="1" customWidth="1"/>
    <col min="3849" max="3849" width="13.85546875" style="8" customWidth="1"/>
    <col min="3850" max="3850" width="15.7109375" style="8" customWidth="1"/>
    <col min="3851" max="3851" width="13" style="8" customWidth="1"/>
    <col min="3852" max="3852" width="16.7109375" style="8" customWidth="1"/>
    <col min="3853" max="3853" width="19" style="8" customWidth="1"/>
    <col min="3854" max="3854" width="15.5703125" style="8" customWidth="1"/>
    <col min="3855" max="3855" width="15.7109375" style="8" customWidth="1"/>
    <col min="3856" max="3856" width="18.42578125" style="8" customWidth="1"/>
    <col min="3857" max="3857" width="8.85546875" style="8" hidden="1" customWidth="1"/>
    <col min="3858" max="3858" width="15.42578125" style="8" customWidth="1"/>
    <col min="3859" max="3859" width="16.5703125" style="8" customWidth="1"/>
    <col min="3860" max="3860" width="15.28515625" style="8" customWidth="1"/>
    <col min="3861" max="3861" width="34.140625" style="8" customWidth="1"/>
    <col min="3862" max="3862" width="18.42578125" style="8" customWidth="1"/>
    <col min="3863" max="3863" width="16.140625" style="8" customWidth="1"/>
    <col min="3864" max="4097" width="8.85546875" style="8"/>
    <col min="4098" max="4098" width="12.7109375" style="8" customWidth="1"/>
    <col min="4099" max="4099" width="83.85546875" style="8" customWidth="1"/>
    <col min="4100" max="4100" width="21.5703125" style="8" customWidth="1"/>
    <col min="4101" max="4101" width="12" style="8" customWidth="1"/>
    <col min="4102" max="4102" width="12.28515625" style="8" customWidth="1"/>
    <col min="4103" max="4104" width="8.85546875" style="8" hidden="1" customWidth="1"/>
    <col min="4105" max="4105" width="13.85546875" style="8" customWidth="1"/>
    <col min="4106" max="4106" width="15.7109375" style="8" customWidth="1"/>
    <col min="4107" max="4107" width="13" style="8" customWidth="1"/>
    <col min="4108" max="4108" width="16.7109375" style="8" customWidth="1"/>
    <col min="4109" max="4109" width="19" style="8" customWidth="1"/>
    <col min="4110" max="4110" width="15.5703125" style="8" customWidth="1"/>
    <col min="4111" max="4111" width="15.7109375" style="8" customWidth="1"/>
    <col min="4112" max="4112" width="18.42578125" style="8" customWidth="1"/>
    <col min="4113" max="4113" width="8.85546875" style="8" hidden="1" customWidth="1"/>
    <col min="4114" max="4114" width="15.42578125" style="8" customWidth="1"/>
    <col min="4115" max="4115" width="16.5703125" style="8" customWidth="1"/>
    <col min="4116" max="4116" width="15.28515625" style="8" customWidth="1"/>
    <col min="4117" max="4117" width="34.140625" style="8" customWidth="1"/>
    <col min="4118" max="4118" width="18.42578125" style="8" customWidth="1"/>
    <col min="4119" max="4119" width="16.140625" style="8" customWidth="1"/>
    <col min="4120" max="4353" width="8.85546875" style="8"/>
    <col min="4354" max="4354" width="12.7109375" style="8" customWidth="1"/>
    <col min="4355" max="4355" width="83.85546875" style="8" customWidth="1"/>
    <col min="4356" max="4356" width="21.5703125" style="8" customWidth="1"/>
    <col min="4357" max="4357" width="12" style="8" customWidth="1"/>
    <col min="4358" max="4358" width="12.28515625" style="8" customWidth="1"/>
    <col min="4359" max="4360" width="8.85546875" style="8" hidden="1" customWidth="1"/>
    <col min="4361" max="4361" width="13.85546875" style="8" customWidth="1"/>
    <col min="4362" max="4362" width="15.7109375" style="8" customWidth="1"/>
    <col min="4363" max="4363" width="13" style="8" customWidth="1"/>
    <col min="4364" max="4364" width="16.7109375" style="8" customWidth="1"/>
    <col min="4365" max="4365" width="19" style="8" customWidth="1"/>
    <col min="4366" max="4366" width="15.5703125" style="8" customWidth="1"/>
    <col min="4367" max="4367" width="15.7109375" style="8" customWidth="1"/>
    <col min="4368" max="4368" width="18.42578125" style="8" customWidth="1"/>
    <col min="4369" max="4369" width="8.85546875" style="8" hidden="1" customWidth="1"/>
    <col min="4370" max="4370" width="15.42578125" style="8" customWidth="1"/>
    <col min="4371" max="4371" width="16.5703125" style="8" customWidth="1"/>
    <col min="4372" max="4372" width="15.28515625" style="8" customWidth="1"/>
    <col min="4373" max="4373" width="34.140625" style="8" customWidth="1"/>
    <col min="4374" max="4374" width="18.42578125" style="8" customWidth="1"/>
    <col min="4375" max="4375" width="16.140625" style="8" customWidth="1"/>
    <col min="4376" max="4609" width="8.85546875" style="8"/>
    <col min="4610" max="4610" width="12.7109375" style="8" customWidth="1"/>
    <col min="4611" max="4611" width="83.85546875" style="8" customWidth="1"/>
    <col min="4612" max="4612" width="21.5703125" style="8" customWidth="1"/>
    <col min="4613" max="4613" width="12" style="8" customWidth="1"/>
    <col min="4614" max="4614" width="12.28515625" style="8" customWidth="1"/>
    <col min="4615" max="4616" width="8.85546875" style="8" hidden="1" customWidth="1"/>
    <col min="4617" max="4617" width="13.85546875" style="8" customWidth="1"/>
    <col min="4618" max="4618" width="15.7109375" style="8" customWidth="1"/>
    <col min="4619" max="4619" width="13" style="8" customWidth="1"/>
    <col min="4620" max="4620" width="16.7109375" style="8" customWidth="1"/>
    <col min="4621" max="4621" width="19" style="8" customWidth="1"/>
    <col min="4622" max="4622" width="15.5703125" style="8" customWidth="1"/>
    <col min="4623" max="4623" width="15.7109375" style="8" customWidth="1"/>
    <col min="4624" max="4624" width="18.42578125" style="8" customWidth="1"/>
    <col min="4625" max="4625" width="8.85546875" style="8" hidden="1" customWidth="1"/>
    <col min="4626" max="4626" width="15.42578125" style="8" customWidth="1"/>
    <col min="4627" max="4627" width="16.5703125" style="8" customWidth="1"/>
    <col min="4628" max="4628" width="15.28515625" style="8" customWidth="1"/>
    <col min="4629" max="4629" width="34.140625" style="8" customWidth="1"/>
    <col min="4630" max="4630" width="18.42578125" style="8" customWidth="1"/>
    <col min="4631" max="4631" width="16.140625" style="8" customWidth="1"/>
    <col min="4632" max="4865" width="8.85546875" style="8"/>
    <col min="4866" max="4866" width="12.7109375" style="8" customWidth="1"/>
    <col min="4867" max="4867" width="83.85546875" style="8" customWidth="1"/>
    <col min="4868" max="4868" width="21.5703125" style="8" customWidth="1"/>
    <col min="4869" max="4869" width="12" style="8" customWidth="1"/>
    <col min="4870" max="4870" width="12.28515625" style="8" customWidth="1"/>
    <col min="4871" max="4872" width="8.85546875" style="8" hidden="1" customWidth="1"/>
    <col min="4873" max="4873" width="13.85546875" style="8" customWidth="1"/>
    <col min="4874" max="4874" width="15.7109375" style="8" customWidth="1"/>
    <col min="4875" max="4875" width="13" style="8" customWidth="1"/>
    <col min="4876" max="4876" width="16.7109375" style="8" customWidth="1"/>
    <col min="4877" max="4877" width="19" style="8" customWidth="1"/>
    <col min="4878" max="4878" width="15.5703125" style="8" customWidth="1"/>
    <col min="4879" max="4879" width="15.7109375" style="8" customWidth="1"/>
    <col min="4880" max="4880" width="18.42578125" style="8" customWidth="1"/>
    <col min="4881" max="4881" width="8.85546875" style="8" hidden="1" customWidth="1"/>
    <col min="4882" max="4882" width="15.42578125" style="8" customWidth="1"/>
    <col min="4883" max="4883" width="16.5703125" style="8" customWidth="1"/>
    <col min="4884" max="4884" width="15.28515625" style="8" customWidth="1"/>
    <col min="4885" max="4885" width="34.140625" style="8" customWidth="1"/>
    <col min="4886" max="4886" width="18.42578125" style="8" customWidth="1"/>
    <col min="4887" max="4887" width="16.140625" style="8" customWidth="1"/>
    <col min="4888" max="5121" width="8.85546875" style="8"/>
    <col min="5122" max="5122" width="12.7109375" style="8" customWidth="1"/>
    <col min="5123" max="5123" width="83.85546875" style="8" customWidth="1"/>
    <col min="5124" max="5124" width="21.5703125" style="8" customWidth="1"/>
    <col min="5125" max="5125" width="12" style="8" customWidth="1"/>
    <col min="5126" max="5126" width="12.28515625" style="8" customWidth="1"/>
    <col min="5127" max="5128" width="8.85546875" style="8" hidden="1" customWidth="1"/>
    <col min="5129" max="5129" width="13.85546875" style="8" customWidth="1"/>
    <col min="5130" max="5130" width="15.7109375" style="8" customWidth="1"/>
    <col min="5131" max="5131" width="13" style="8" customWidth="1"/>
    <col min="5132" max="5132" width="16.7109375" style="8" customWidth="1"/>
    <col min="5133" max="5133" width="19" style="8" customWidth="1"/>
    <col min="5134" max="5134" width="15.5703125" style="8" customWidth="1"/>
    <col min="5135" max="5135" width="15.7109375" style="8" customWidth="1"/>
    <col min="5136" max="5136" width="18.42578125" style="8" customWidth="1"/>
    <col min="5137" max="5137" width="8.85546875" style="8" hidden="1" customWidth="1"/>
    <col min="5138" max="5138" width="15.42578125" style="8" customWidth="1"/>
    <col min="5139" max="5139" width="16.5703125" style="8" customWidth="1"/>
    <col min="5140" max="5140" width="15.28515625" style="8" customWidth="1"/>
    <col min="5141" max="5141" width="34.140625" style="8" customWidth="1"/>
    <col min="5142" max="5142" width="18.42578125" style="8" customWidth="1"/>
    <col min="5143" max="5143" width="16.140625" style="8" customWidth="1"/>
    <col min="5144" max="5377" width="8.85546875" style="8"/>
    <col min="5378" max="5378" width="12.7109375" style="8" customWidth="1"/>
    <col min="5379" max="5379" width="83.85546875" style="8" customWidth="1"/>
    <col min="5380" max="5380" width="21.5703125" style="8" customWidth="1"/>
    <col min="5381" max="5381" width="12" style="8" customWidth="1"/>
    <col min="5382" max="5382" width="12.28515625" style="8" customWidth="1"/>
    <col min="5383" max="5384" width="8.85546875" style="8" hidden="1" customWidth="1"/>
    <col min="5385" max="5385" width="13.85546875" style="8" customWidth="1"/>
    <col min="5386" max="5386" width="15.7109375" style="8" customWidth="1"/>
    <col min="5387" max="5387" width="13" style="8" customWidth="1"/>
    <col min="5388" max="5388" width="16.7109375" style="8" customWidth="1"/>
    <col min="5389" max="5389" width="19" style="8" customWidth="1"/>
    <col min="5390" max="5390" width="15.5703125" style="8" customWidth="1"/>
    <col min="5391" max="5391" width="15.7109375" style="8" customWidth="1"/>
    <col min="5392" max="5392" width="18.42578125" style="8" customWidth="1"/>
    <col min="5393" max="5393" width="8.85546875" style="8" hidden="1" customWidth="1"/>
    <col min="5394" max="5394" width="15.42578125" style="8" customWidth="1"/>
    <col min="5395" max="5395" width="16.5703125" style="8" customWidth="1"/>
    <col min="5396" max="5396" width="15.28515625" style="8" customWidth="1"/>
    <col min="5397" max="5397" width="34.140625" style="8" customWidth="1"/>
    <col min="5398" max="5398" width="18.42578125" style="8" customWidth="1"/>
    <col min="5399" max="5399" width="16.140625" style="8" customWidth="1"/>
    <col min="5400" max="5633" width="8.85546875" style="8"/>
    <col min="5634" max="5634" width="12.7109375" style="8" customWidth="1"/>
    <col min="5635" max="5635" width="83.85546875" style="8" customWidth="1"/>
    <col min="5636" max="5636" width="21.5703125" style="8" customWidth="1"/>
    <col min="5637" max="5637" width="12" style="8" customWidth="1"/>
    <col min="5638" max="5638" width="12.28515625" style="8" customWidth="1"/>
    <col min="5639" max="5640" width="8.85546875" style="8" hidden="1" customWidth="1"/>
    <col min="5641" max="5641" width="13.85546875" style="8" customWidth="1"/>
    <col min="5642" max="5642" width="15.7109375" style="8" customWidth="1"/>
    <col min="5643" max="5643" width="13" style="8" customWidth="1"/>
    <col min="5644" max="5644" width="16.7109375" style="8" customWidth="1"/>
    <col min="5645" max="5645" width="19" style="8" customWidth="1"/>
    <col min="5646" max="5646" width="15.5703125" style="8" customWidth="1"/>
    <col min="5647" max="5647" width="15.7109375" style="8" customWidth="1"/>
    <col min="5648" max="5648" width="18.42578125" style="8" customWidth="1"/>
    <col min="5649" max="5649" width="8.85546875" style="8" hidden="1" customWidth="1"/>
    <col min="5650" max="5650" width="15.42578125" style="8" customWidth="1"/>
    <col min="5651" max="5651" width="16.5703125" style="8" customWidth="1"/>
    <col min="5652" max="5652" width="15.28515625" style="8" customWidth="1"/>
    <col min="5653" max="5653" width="34.140625" style="8" customWidth="1"/>
    <col min="5654" max="5654" width="18.42578125" style="8" customWidth="1"/>
    <col min="5655" max="5655" width="16.140625" style="8" customWidth="1"/>
    <col min="5656" max="5889" width="8.85546875" style="8"/>
    <col min="5890" max="5890" width="12.7109375" style="8" customWidth="1"/>
    <col min="5891" max="5891" width="83.85546875" style="8" customWidth="1"/>
    <col min="5892" max="5892" width="21.5703125" style="8" customWidth="1"/>
    <col min="5893" max="5893" width="12" style="8" customWidth="1"/>
    <col min="5894" max="5894" width="12.28515625" style="8" customWidth="1"/>
    <col min="5895" max="5896" width="8.85546875" style="8" hidden="1" customWidth="1"/>
    <col min="5897" max="5897" width="13.85546875" style="8" customWidth="1"/>
    <col min="5898" max="5898" width="15.7109375" style="8" customWidth="1"/>
    <col min="5899" max="5899" width="13" style="8" customWidth="1"/>
    <col min="5900" max="5900" width="16.7109375" style="8" customWidth="1"/>
    <col min="5901" max="5901" width="19" style="8" customWidth="1"/>
    <col min="5902" max="5902" width="15.5703125" style="8" customWidth="1"/>
    <col min="5903" max="5903" width="15.7109375" style="8" customWidth="1"/>
    <col min="5904" max="5904" width="18.42578125" style="8" customWidth="1"/>
    <col min="5905" max="5905" width="8.85546875" style="8" hidden="1" customWidth="1"/>
    <col min="5906" max="5906" width="15.42578125" style="8" customWidth="1"/>
    <col min="5907" max="5907" width="16.5703125" style="8" customWidth="1"/>
    <col min="5908" max="5908" width="15.28515625" style="8" customWidth="1"/>
    <col min="5909" max="5909" width="34.140625" style="8" customWidth="1"/>
    <col min="5910" max="5910" width="18.42578125" style="8" customWidth="1"/>
    <col min="5911" max="5911" width="16.140625" style="8" customWidth="1"/>
    <col min="5912" max="6145" width="8.85546875" style="8"/>
    <col min="6146" max="6146" width="12.7109375" style="8" customWidth="1"/>
    <col min="6147" max="6147" width="83.85546875" style="8" customWidth="1"/>
    <col min="6148" max="6148" width="21.5703125" style="8" customWidth="1"/>
    <col min="6149" max="6149" width="12" style="8" customWidth="1"/>
    <col min="6150" max="6150" width="12.28515625" style="8" customWidth="1"/>
    <col min="6151" max="6152" width="8.85546875" style="8" hidden="1" customWidth="1"/>
    <col min="6153" max="6153" width="13.85546875" style="8" customWidth="1"/>
    <col min="6154" max="6154" width="15.7109375" style="8" customWidth="1"/>
    <col min="6155" max="6155" width="13" style="8" customWidth="1"/>
    <col min="6156" max="6156" width="16.7109375" style="8" customWidth="1"/>
    <col min="6157" max="6157" width="19" style="8" customWidth="1"/>
    <col min="6158" max="6158" width="15.5703125" style="8" customWidth="1"/>
    <col min="6159" max="6159" width="15.7109375" style="8" customWidth="1"/>
    <col min="6160" max="6160" width="18.42578125" style="8" customWidth="1"/>
    <col min="6161" max="6161" width="8.85546875" style="8" hidden="1" customWidth="1"/>
    <col min="6162" max="6162" width="15.42578125" style="8" customWidth="1"/>
    <col min="6163" max="6163" width="16.5703125" style="8" customWidth="1"/>
    <col min="6164" max="6164" width="15.28515625" style="8" customWidth="1"/>
    <col min="6165" max="6165" width="34.140625" style="8" customWidth="1"/>
    <col min="6166" max="6166" width="18.42578125" style="8" customWidth="1"/>
    <col min="6167" max="6167" width="16.140625" style="8" customWidth="1"/>
    <col min="6168" max="6401" width="8.85546875" style="8"/>
    <col min="6402" max="6402" width="12.7109375" style="8" customWidth="1"/>
    <col min="6403" max="6403" width="83.85546875" style="8" customWidth="1"/>
    <col min="6404" max="6404" width="21.5703125" style="8" customWidth="1"/>
    <col min="6405" max="6405" width="12" style="8" customWidth="1"/>
    <col min="6406" max="6406" width="12.28515625" style="8" customWidth="1"/>
    <col min="6407" max="6408" width="8.85546875" style="8" hidden="1" customWidth="1"/>
    <col min="6409" max="6409" width="13.85546875" style="8" customWidth="1"/>
    <col min="6410" max="6410" width="15.7109375" style="8" customWidth="1"/>
    <col min="6411" max="6411" width="13" style="8" customWidth="1"/>
    <col min="6412" max="6412" width="16.7109375" style="8" customWidth="1"/>
    <col min="6413" max="6413" width="19" style="8" customWidth="1"/>
    <col min="6414" max="6414" width="15.5703125" style="8" customWidth="1"/>
    <col min="6415" max="6415" width="15.7109375" style="8" customWidth="1"/>
    <col min="6416" max="6416" width="18.42578125" style="8" customWidth="1"/>
    <col min="6417" max="6417" width="8.85546875" style="8" hidden="1" customWidth="1"/>
    <col min="6418" max="6418" width="15.42578125" style="8" customWidth="1"/>
    <col min="6419" max="6419" width="16.5703125" style="8" customWidth="1"/>
    <col min="6420" max="6420" width="15.28515625" style="8" customWidth="1"/>
    <col min="6421" max="6421" width="34.140625" style="8" customWidth="1"/>
    <col min="6422" max="6422" width="18.42578125" style="8" customWidth="1"/>
    <col min="6423" max="6423" width="16.140625" style="8" customWidth="1"/>
    <col min="6424" max="6657" width="8.85546875" style="8"/>
    <col min="6658" max="6658" width="12.7109375" style="8" customWidth="1"/>
    <col min="6659" max="6659" width="83.85546875" style="8" customWidth="1"/>
    <col min="6660" max="6660" width="21.5703125" style="8" customWidth="1"/>
    <col min="6661" max="6661" width="12" style="8" customWidth="1"/>
    <col min="6662" max="6662" width="12.28515625" style="8" customWidth="1"/>
    <col min="6663" max="6664" width="8.85546875" style="8" hidden="1" customWidth="1"/>
    <col min="6665" max="6665" width="13.85546875" style="8" customWidth="1"/>
    <col min="6666" max="6666" width="15.7109375" style="8" customWidth="1"/>
    <col min="6667" max="6667" width="13" style="8" customWidth="1"/>
    <col min="6668" max="6668" width="16.7109375" style="8" customWidth="1"/>
    <col min="6669" max="6669" width="19" style="8" customWidth="1"/>
    <col min="6670" max="6670" width="15.5703125" style="8" customWidth="1"/>
    <col min="6671" max="6671" width="15.7109375" style="8" customWidth="1"/>
    <col min="6672" max="6672" width="18.42578125" style="8" customWidth="1"/>
    <col min="6673" max="6673" width="8.85546875" style="8" hidden="1" customWidth="1"/>
    <col min="6674" max="6674" width="15.42578125" style="8" customWidth="1"/>
    <col min="6675" max="6675" width="16.5703125" style="8" customWidth="1"/>
    <col min="6676" max="6676" width="15.28515625" style="8" customWidth="1"/>
    <col min="6677" max="6677" width="34.140625" style="8" customWidth="1"/>
    <col min="6678" max="6678" width="18.42578125" style="8" customWidth="1"/>
    <col min="6679" max="6679" width="16.140625" style="8" customWidth="1"/>
    <col min="6680" max="6913" width="8.85546875" style="8"/>
    <col min="6914" max="6914" width="12.7109375" style="8" customWidth="1"/>
    <col min="6915" max="6915" width="83.85546875" style="8" customWidth="1"/>
    <col min="6916" max="6916" width="21.5703125" style="8" customWidth="1"/>
    <col min="6917" max="6917" width="12" style="8" customWidth="1"/>
    <col min="6918" max="6918" width="12.28515625" style="8" customWidth="1"/>
    <col min="6919" max="6920" width="8.85546875" style="8" hidden="1" customWidth="1"/>
    <col min="6921" max="6921" width="13.85546875" style="8" customWidth="1"/>
    <col min="6922" max="6922" width="15.7109375" style="8" customWidth="1"/>
    <col min="6923" max="6923" width="13" style="8" customWidth="1"/>
    <col min="6924" max="6924" width="16.7109375" style="8" customWidth="1"/>
    <col min="6925" max="6925" width="19" style="8" customWidth="1"/>
    <col min="6926" max="6926" width="15.5703125" style="8" customWidth="1"/>
    <col min="6927" max="6927" width="15.7109375" style="8" customWidth="1"/>
    <col min="6928" max="6928" width="18.42578125" style="8" customWidth="1"/>
    <col min="6929" max="6929" width="8.85546875" style="8" hidden="1" customWidth="1"/>
    <col min="6930" max="6930" width="15.42578125" style="8" customWidth="1"/>
    <col min="6931" max="6931" width="16.5703125" style="8" customWidth="1"/>
    <col min="6932" max="6932" width="15.28515625" style="8" customWidth="1"/>
    <col min="6933" max="6933" width="34.140625" style="8" customWidth="1"/>
    <col min="6934" max="6934" width="18.42578125" style="8" customWidth="1"/>
    <col min="6935" max="6935" width="16.140625" style="8" customWidth="1"/>
    <col min="6936" max="7169" width="8.85546875" style="8"/>
    <col min="7170" max="7170" width="12.7109375" style="8" customWidth="1"/>
    <col min="7171" max="7171" width="83.85546875" style="8" customWidth="1"/>
    <col min="7172" max="7172" width="21.5703125" style="8" customWidth="1"/>
    <col min="7173" max="7173" width="12" style="8" customWidth="1"/>
    <col min="7174" max="7174" width="12.28515625" style="8" customWidth="1"/>
    <col min="7175" max="7176" width="8.85546875" style="8" hidden="1" customWidth="1"/>
    <col min="7177" max="7177" width="13.85546875" style="8" customWidth="1"/>
    <col min="7178" max="7178" width="15.7109375" style="8" customWidth="1"/>
    <col min="7179" max="7179" width="13" style="8" customWidth="1"/>
    <col min="7180" max="7180" width="16.7109375" style="8" customWidth="1"/>
    <col min="7181" max="7181" width="19" style="8" customWidth="1"/>
    <col min="7182" max="7182" width="15.5703125" style="8" customWidth="1"/>
    <col min="7183" max="7183" width="15.7109375" style="8" customWidth="1"/>
    <col min="7184" max="7184" width="18.42578125" style="8" customWidth="1"/>
    <col min="7185" max="7185" width="8.85546875" style="8" hidden="1" customWidth="1"/>
    <col min="7186" max="7186" width="15.42578125" style="8" customWidth="1"/>
    <col min="7187" max="7187" width="16.5703125" style="8" customWidth="1"/>
    <col min="7188" max="7188" width="15.28515625" style="8" customWidth="1"/>
    <col min="7189" max="7189" width="34.140625" style="8" customWidth="1"/>
    <col min="7190" max="7190" width="18.42578125" style="8" customWidth="1"/>
    <col min="7191" max="7191" width="16.140625" style="8" customWidth="1"/>
    <col min="7192" max="7425" width="8.85546875" style="8"/>
    <col min="7426" max="7426" width="12.7109375" style="8" customWidth="1"/>
    <col min="7427" max="7427" width="83.85546875" style="8" customWidth="1"/>
    <col min="7428" max="7428" width="21.5703125" style="8" customWidth="1"/>
    <col min="7429" max="7429" width="12" style="8" customWidth="1"/>
    <col min="7430" max="7430" width="12.28515625" style="8" customWidth="1"/>
    <col min="7431" max="7432" width="8.85546875" style="8" hidden="1" customWidth="1"/>
    <col min="7433" max="7433" width="13.85546875" style="8" customWidth="1"/>
    <col min="7434" max="7434" width="15.7109375" style="8" customWidth="1"/>
    <col min="7435" max="7435" width="13" style="8" customWidth="1"/>
    <col min="7436" max="7436" width="16.7109375" style="8" customWidth="1"/>
    <col min="7437" max="7437" width="19" style="8" customWidth="1"/>
    <col min="7438" max="7438" width="15.5703125" style="8" customWidth="1"/>
    <col min="7439" max="7439" width="15.7109375" style="8" customWidth="1"/>
    <col min="7440" max="7440" width="18.42578125" style="8" customWidth="1"/>
    <col min="7441" max="7441" width="8.85546875" style="8" hidden="1" customWidth="1"/>
    <col min="7442" max="7442" width="15.42578125" style="8" customWidth="1"/>
    <col min="7443" max="7443" width="16.5703125" style="8" customWidth="1"/>
    <col min="7444" max="7444" width="15.28515625" style="8" customWidth="1"/>
    <col min="7445" max="7445" width="34.140625" style="8" customWidth="1"/>
    <col min="7446" max="7446" width="18.42578125" style="8" customWidth="1"/>
    <col min="7447" max="7447" width="16.140625" style="8" customWidth="1"/>
    <col min="7448" max="7681" width="8.85546875" style="8"/>
    <col min="7682" max="7682" width="12.7109375" style="8" customWidth="1"/>
    <col min="7683" max="7683" width="83.85546875" style="8" customWidth="1"/>
    <col min="7684" max="7684" width="21.5703125" style="8" customWidth="1"/>
    <col min="7685" max="7685" width="12" style="8" customWidth="1"/>
    <col min="7686" max="7686" width="12.28515625" style="8" customWidth="1"/>
    <col min="7687" max="7688" width="8.85546875" style="8" hidden="1" customWidth="1"/>
    <col min="7689" max="7689" width="13.85546875" style="8" customWidth="1"/>
    <col min="7690" max="7690" width="15.7109375" style="8" customWidth="1"/>
    <col min="7691" max="7691" width="13" style="8" customWidth="1"/>
    <col min="7692" max="7692" width="16.7109375" style="8" customWidth="1"/>
    <col min="7693" max="7693" width="19" style="8" customWidth="1"/>
    <col min="7694" max="7694" width="15.5703125" style="8" customWidth="1"/>
    <col min="7695" max="7695" width="15.7109375" style="8" customWidth="1"/>
    <col min="7696" max="7696" width="18.42578125" style="8" customWidth="1"/>
    <col min="7697" max="7697" width="8.85546875" style="8" hidden="1" customWidth="1"/>
    <col min="7698" max="7698" width="15.42578125" style="8" customWidth="1"/>
    <col min="7699" max="7699" width="16.5703125" style="8" customWidth="1"/>
    <col min="7700" max="7700" width="15.28515625" style="8" customWidth="1"/>
    <col min="7701" max="7701" width="34.140625" style="8" customWidth="1"/>
    <col min="7702" max="7702" width="18.42578125" style="8" customWidth="1"/>
    <col min="7703" max="7703" width="16.140625" style="8" customWidth="1"/>
    <col min="7704" max="7937" width="8.85546875" style="8"/>
    <col min="7938" max="7938" width="12.7109375" style="8" customWidth="1"/>
    <col min="7939" max="7939" width="83.85546875" style="8" customWidth="1"/>
    <col min="7940" max="7940" width="21.5703125" style="8" customWidth="1"/>
    <col min="7941" max="7941" width="12" style="8" customWidth="1"/>
    <col min="7942" max="7942" width="12.28515625" style="8" customWidth="1"/>
    <col min="7943" max="7944" width="8.85546875" style="8" hidden="1" customWidth="1"/>
    <col min="7945" max="7945" width="13.85546875" style="8" customWidth="1"/>
    <col min="7946" max="7946" width="15.7109375" style="8" customWidth="1"/>
    <col min="7947" max="7947" width="13" style="8" customWidth="1"/>
    <col min="7948" max="7948" width="16.7109375" style="8" customWidth="1"/>
    <col min="7949" max="7949" width="19" style="8" customWidth="1"/>
    <col min="7950" max="7950" width="15.5703125" style="8" customWidth="1"/>
    <col min="7951" max="7951" width="15.7109375" style="8" customWidth="1"/>
    <col min="7952" max="7952" width="18.42578125" style="8" customWidth="1"/>
    <col min="7953" max="7953" width="8.85546875" style="8" hidden="1" customWidth="1"/>
    <col min="7954" max="7954" width="15.42578125" style="8" customWidth="1"/>
    <col min="7955" max="7955" width="16.5703125" style="8" customWidth="1"/>
    <col min="7956" max="7956" width="15.28515625" style="8" customWidth="1"/>
    <col min="7957" max="7957" width="34.140625" style="8" customWidth="1"/>
    <col min="7958" max="7958" width="18.42578125" style="8" customWidth="1"/>
    <col min="7959" max="7959" width="16.140625" style="8" customWidth="1"/>
    <col min="7960" max="8193" width="8.85546875" style="8"/>
    <col min="8194" max="8194" width="12.7109375" style="8" customWidth="1"/>
    <col min="8195" max="8195" width="83.85546875" style="8" customWidth="1"/>
    <col min="8196" max="8196" width="21.5703125" style="8" customWidth="1"/>
    <col min="8197" max="8197" width="12" style="8" customWidth="1"/>
    <col min="8198" max="8198" width="12.28515625" style="8" customWidth="1"/>
    <col min="8199" max="8200" width="8.85546875" style="8" hidden="1" customWidth="1"/>
    <col min="8201" max="8201" width="13.85546875" style="8" customWidth="1"/>
    <col min="8202" max="8202" width="15.7109375" style="8" customWidth="1"/>
    <col min="8203" max="8203" width="13" style="8" customWidth="1"/>
    <col min="8204" max="8204" width="16.7109375" style="8" customWidth="1"/>
    <col min="8205" max="8205" width="19" style="8" customWidth="1"/>
    <col min="8206" max="8206" width="15.5703125" style="8" customWidth="1"/>
    <col min="8207" max="8207" width="15.7109375" style="8" customWidth="1"/>
    <col min="8208" max="8208" width="18.42578125" style="8" customWidth="1"/>
    <col min="8209" max="8209" width="8.85546875" style="8" hidden="1" customWidth="1"/>
    <col min="8210" max="8210" width="15.42578125" style="8" customWidth="1"/>
    <col min="8211" max="8211" width="16.5703125" style="8" customWidth="1"/>
    <col min="8212" max="8212" width="15.28515625" style="8" customWidth="1"/>
    <col min="8213" max="8213" width="34.140625" style="8" customWidth="1"/>
    <col min="8214" max="8214" width="18.42578125" style="8" customWidth="1"/>
    <col min="8215" max="8215" width="16.140625" style="8" customWidth="1"/>
    <col min="8216" max="8449" width="8.85546875" style="8"/>
    <col min="8450" max="8450" width="12.7109375" style="8" customWidth="1"/>
    <col min="8451" max="8451" width="83.85546875" style="8" customWidth="1"/>
    <col min="8452" max="8452" width="21.5703125" style="8" customWidth="1"/>
    <col min="8453" max="8453" width="12" style="8" customWidth="1"/>
    <col min="8454" max="8454" width="12.28515625" style="8" customWidth="1"/>
    <col min="8455" max="8456" width="8.85546875" style="8" hidden="1" customWidth="1"/>
    <col min="8457" max="8457" width="13.85546875" style="8" customWidth="1"/>
    <col min="8458" max="8458" width="15.7109375" style="8" customWidth="1"/>
    <col min="8459" max="8459" width="13" style="8" customWidth="1"/>
    <col min="8460" max="8460" width="16.7109375" style="8" customWidth="1"/>
    <col min="8461" max="8461" width="19" style="8" customWidth="1"/>
    <col min="8462" max="8462" width="15.5703125" style="8" customWidth="1"/>
    <col min="8463" max="8463" width="15.7109375" style="8" customWidth="1"/>
    <col min="8464" max="8464" width="18.42578125" style="8" customWidth="1"/>
    <col min="8465" max="8465" width="8.85546875" style="8" hidden="1" customWidth="1"/>
    <col min="8466" max="8466" width="15.42578125" style="8" customWidth="1"/>
    <col min="8467" max="8467" width="16.5703125" style="8" customWidth="1"/>
    <col min="8468" max="8468" width="15.28515625" style="8" customWidth="1"/>
    <col min="8469" max="8469" width="34.140625" style="8" customWidth="1"/>
    <col min="8470" max="8470" width="18.42578125" style="8" customWidth="1"/>
    <col min="8471" max="8471" width="16.140625" style="8" customWidth="1"/>
    <col min="8472" max="8705" width="8.85546875" style="8"/>
    <col min="8706" max="8706" width="12.7109375" style="8" customWidth="1"/>
    <col min="8707" max="8707" width="83.85546875" style="8" customWidth="1"/>
    <col min="8708" max="8708" width="21.5703125" style="8" customWidth="1"/>
    <col min="8709" max="8709" width="12" style="8" customWidth="1"/>
    <col min="8710" max="8710" width="12.28515625" style="8" customWidth="1"/>
    <col min="8711" max="8712" width="8.85546875" style="8" hidden="1" customWidth="1"/>
    <col min="8713" max="8713" width="13.85546875" style="8" customWidth="1"/>
    <col min="8714" max="8714" width="15.7109375" style="8" customWidth="1"/>
    <col min="8715" max="8715" width="13" style="8" customWidth="1"/>
    <col min="8716" max="8716" width="16.7109375" style="8" customWidth="1"/>
    <col min="8717" max="8717" width="19" style="8" customWidth="1"/>
    <col min="8718" max="8718" width="15.5703125" style="8" customWidth="1"/>
    <col min="8719" max="8719" width="15.7109375" style="8" customWidth="1"/>
    <col min="8720" max="8720" width="18.42578125" style="8" customWidth="1"/>
    <col min="8721" max="8721" width="8.85546875" style="8" hidden="1" customWidth="1"/>
    <col min="8722" max="8722" width="15.42578125" style="8" customWidth="1"/>
    <col min="8723" max="8723" width="16.5703125" style="8" customWidth="1"/>
    <col min="8724" max="8724" width="15.28515625" style="8" customWidth="1"/>
    <col min="8725" max="8725" width="34.140625" style="8" customWidth="1"/>
    <col min="8726" max="8726" width="18.42578125" style="8" customWidth="1"/>
    <col min="8727" max="8727" width="16.140625" style="8" customWidth="1"/>
    <col min="8728" max="8961" width="8.85546875" style="8"/>
    <col min="8962" max="8962" width="12.7109375" style="8" customWidth="1"/>
    <col min="8963" max="8963" width="83.85546875" style="8" customWidth="1"/>
    <col min="8964" max="8964" width="21.5703125" style="8" customWidth="1"/>
    <col min="8965" max="8965" width="12" style="8" customWidth="1"/>
    <col min="8966" max="8966" width="12.28515625" style="8" customWidth="1"/>
    <col min="8967" max="8968" width="8.85546875" style="8" hidden="1" customWidth="1"/>
    <col min="8969" max="8969" width="13.85546875" style="8" customWidth="1"/>
    <col min="8970" max="8970" width="15.7109375" style="8" customWidth="1"/>
    <col min="8971" max="8971" width="13" style="8" customWidth="1"/>
    <col min="8972" max="8972" width="16.7109375" style="8" customWidth="1"/>
    <col min="8973" max="8973" width="19" style="8" customWidth="1"/>
    <col min="8974" max="8974" width="15.5703125" style="8" customWidth="1"/>
    <col min="8975" max="8975" width="15.7109375" style="8" customWidth="1"/>
    <col min="8976" max="8976" width="18.42578125" style="8" customWidth="1"/>
    <col min="8977" max="8977" width="8.85546875" style="8" hidden="1" customWidth="1"/>
    <col min="8978" max="8978" width="15.42578125" style="8" customWidth="1"/>
    <col min="8979" max="8979" width="16.5703125" style="8" customWidth="1"/>
    <col min="8980" max="8980" width="15.28515625" style="8" customWidth="1"/>
    <col min="8981" max="8981" width="34.140625" style="8" customWidth="1"/>
    <col min="8982" max="8982" width="18.42578125" style="8" customWidth="1"/>
    <col min="8983" max="8983" width="16.140625" style="8" customWidth="1"/>
    <col min="8984" max="9217" width="8.85546875" style="8"/>
    <col min="9218" max="9218" width="12.7109375" style="8" customWidth="1"/>
    <col min="9219" max="9219" width="83.85546875" style="8" customWidth="1"/>
    <col min="9220" max="9220" width="21.5703125" style="8" customWidth="1"/>
    <col min="9221" max="9221" width="12" style="8" customWidth="1"/>
    <col min="9222" max="9222" width="12.28515625" style="8" customWidth="1"/>
    <col min="9223" max="9224" width="8.85546875" style="8" hidden="1" customWidth="1"/>
    <col min="9225" max="9225" width="13.85546875" style="8" customWidth="1"/>
    <col min="9226" max="9226" width="15.7109375" style="8" customWidth="1"/>
    <col min="9227" max="9227" width="13" style="8" customWidth="1"/>
    <col min="9228" max="9228" width="16.7109375" style="8" customWidth="1"/>
    <col min="9229" max="9229" width="19" style="8" customWidth="1"/>
    <col min="9230" max="9230" width="15.5703125" style="8" customWidth="1"/>
    <col min="9231" max="9231" width="15.7109375" style="8" customWidth="1"/>
    <col min="9232" max="9232" width="18.42578125" style="8" customWidth="1"/>
    <col min="9233" max="9233" width="8.85546875" style="8" hidden="1" customWidth="1"/>
    <col min="9234" max="9234" width="15.42578125" style="8" customWidth="1"/>
    <col min="9235" max="9235" width="16.5703125" style="8" customWidth="1"/>
    <col min="9236" max="9236" width="15.28515625" style="8" customWidth="1"/>
    <col min="9237" max="9237" width="34.140625" style="8" customWidth="1"/>
    <col min="9238" max="9238" width="18.42578125" style="8" customWidth="1"/>
    <col min="9239" max="9239" width="16.140625" style="8" customWidth="1"/>
    <col min="9240" max="9473" width="8.85546875" style="8"/>
    <col min="9474" max="9474" width="12.7109375" style="8" customWidth="1"/>
    <col min="9475" max="9475" width="83.85546875" style="8" customWidth="1"/>
    <col min="9476" max="9476" width="21.5703125" style="8" customWidth="1"/>
    <col min="9477" max="9477" width="12" style="8" customWidth="1"/>
    <col min="9478" max="9478" width="12.28515625" style="8" customWidth="1"/>
    <col min="9479" max="9480" width="8.85546875" style="8" hidden="1" customWidth="1"/>
    <col min="9481" max="9481" width="13.85546875" style="8" customWidth="1"/>
    <col min="9482" max="9482" width="15.7109375" style="8" customWidth="1"/>
    <col min="9483" max="9483" width="13" style="8" customWidth="1"/>
    <col min="9484" max="9484" width="16.7109375" style="8" customWidth="1"/>
    <col min="9485" max="9485" width="19" style="8" customWidth="1"/>
    <col min="9486" max="9486" width="15.5703125" style="8" customWidth="1"/>
    <col min="9487" max="9487" width="15.7109375" style="8" customWidth="1"/>
    <col min="9488" max="9488" width="18.42578125" style="8" customWidth="1"/>
    <col min="9489" max="9489" width="8.85546875" style="8" hidden="1" customWidth="1"/>
    <col min="9490" max="9490" width="15.42578125" style="8" customWidth="1"/>
    <col min="9491" max="9491" width="16.5703125" style="8" customWidth="1"/>
    <col min="9492" max="9492" width="15.28515625" style="8" customWidth="1"/>
    <col min="9493" max="9493" width="34.140625" style="8" customWidth="1"/>
    <col min="9494" max="9494" width="18.42578125" style="8" customWidth="1"/>
    <col min="9495" max="9495" width="16.140625" style="8" customWidth="1"/>
    <col min="9496" max="9729" width="8.85546875" style="8"/>
    <col min="9730" max="9730" width="12.7109375" style="8" customWidth="1"/>
    <col min="9731" max="9731" width="83.85546875" style="8" customWidth="1"/>
    <col min="9732" max="9732" width="21.5703125" style="8" customWidth="1"/>
    <col min="9733" max="9733" width="12" style="8" customWidth="1"/>
    <col min="9734" max="9734" width="12.28515625" style="8" customWidth="1"/>
    <col min="9735" max="9736" width="8.85546875" style="8" hidden="1" customWidth="1"/>
    <col min="9737" max="9737" width="13.85546875" style="8" customWidth="1"/>
    <col min="9738" max="9738" width="15.7109375" style="8" customWidth="1"/>
    <col min="9739" max="9739" width="13" style="8" customWidth="1"/>
    <col min="9740" max="9740" width="16.7109375" style="8" customWidth="1"/>
    <col min="9741" max="9741" width="19" style="8" customWidth="1"/>
    <col min="9742" max="9742" width="15.5703125" style="8" customWidth="1"/>
    <col min="9743" max="9743" width="15.7109375" style="8" customWidth="1"/>
    <col min="9744" max="9744" width="18.42578125" style="8" customWidth="1"/>
    <col min="9745" max="9745" width="8.85546875" style="8" hidden="1" customWidth="1"/>
    <col min="9746" max="9746" width="15.42578125" style="8" customWidth="1"/>
    <col min="9747" max="9747" width="16.5703125" style="8" customWidth="1"/>
    <col min="9748" max="9748" width="15.28515625" style="8" customWidth="1"/>
    <col min="9749" max="9749" width="34.140625" style="8" customWidth="1"/>
    <col min="9750" max="9750" width="18.42578125" style="8" customWidth="1"/>
    <col min="9751" max="9751" width="16.140625" style="8" customWidth="1"/>
    <col min="9752" max="9985" width="8.85546875" style="8"/>
    <col min="9986" max="9986" width="12.7109375" style="8" customWidth="1"/>
    <col min="9987" max="9987" width="83.85546875" style="8" customWidth="1"/>
    <col min="9988" max="9988" width="21.5703125" style="8" customWidth="1"/>
    <col min="9989" max="9989" width="12" style="8" customWidth="1"/>
    <col min="9990" max="9990" width="12.28515625" style="8" customWidth="1"/>
    <col min="9991" max="9992" width="8.85546875" style="8" hidden="1" customWidth="1"/>
    <col min="9993" max="9993" width="13.85546875" style="8" customWidth="1"/>
    <col min="9994" max="9994" width="15.7109375" style="8" customWidth="1"/>
    <col min="9995" max="9995" width="13" style="8" customWidth="1"/>
    <col min="9996" max="9996" width="16.7109375" style="8" customWidth="1"/>
    <col min="9997" max="9997" width="19" style="8" customWidth="1"/>
    <col min="9998" max="9998" width="15.5703125" style="8" customWidth="1"/>
    <col min="9999" max="9999" width="15.7109375" style="8" customWidth="1"/>
    <col min="10000" max="10000" width="18.42578125" style="8" customWidth="1"/>
    <col min="10001" max="10001" width="8.85546875" style="8" hidden="1" customWidth="1"/>
    <col min="10002" max="10002" width="15.42578125" style="8" customWidth="1"/>
    <col min="10003" max="10003" width="16.5703125" style="8" customWidth="1"/>
    <col min="10004" max="10004" width="15.28515625" style="8" customWidth="1"/>
    <col min="10005" max="10005" width="34.140625" style="8" customWidth="1"/>
    <col min="10006" max="10006" width="18.42578125" style="8" customWidth="1"/>
    <col min="10007" max="10007" width="16.140625" style="8" customWidth="1"/>
    <col min="10008" max="10241" width="8.85546875" style="8"/>
    <col min="10242" max="10242" width="12.7109375" style="8" customWidth="1"/>
    <col min="10243" max="10243" width="83.85546875" style="8" customWidth="1"/>
    <col min="10244" max="10244" width="21.5703125" style="8" customWidth="1"/>
    <col min="10245" max="10245" width="12" style="8" customWidth="1"/>
    <col min="10246" max="10246" width="12.28515625" style="8" customWidth="1"/>
    <col min="10247" max="10248" width="8.85546875" style="8" hidden="1" customWidth="1"/>
    <col min="10249" max="10249" width="13.85546875" style="8" customWidth="1"/>
    <col min="10250" max="10250" width="15.7109375" style="8" customWidth="1"/>
    <col min="10251" max="10251" width="13" style="8" customWidth="1"/>
    <col min="10252" max="10252" width="16.7109375" style="8" customWidth="1"/>
    <col min="10253" max="10253" width="19" style="8" customWidth="1"/>
    <col min="10254" max="10254" width="15.5703125" style="8" customWidth="1"/>
    <col min="10255" max="10255" width="15.7109375" style="8" customWidth="1"/>
    <col min="10256" max="10256" width="18.42578125" style="8" customWidth="1"/>
    <col min="10257" max="10257" width="8.85546875" style="8" hidden="1" customWidth="1"/>
    <col min="10258" max="10258" width="15.42578125" style="8" customWidth="1"/>
    <col min="10259" max="10259" width="16.5703125" style="8" customWidth="1"/>
    <col min="10260" max="10260" width="15.28515625" style="8" customWidth="1"/>
    <col min="10261" max="10261" width="34.140625" style="8" customWidth="1"/>
    <col min="10262" max="10262" width="18.42578125" style="8" customWidth="1"/>
    <col min="10263" max="10263" width="16.140625" style="8" customWidth="1"/>
    <col min="10264" max="10497" width="8.85546875" style="8"/>
    <col min="10498" max="10498" width="12.7109375" style="8" customWidth="1"/>
    <col min="10499" max="10499" width="83.85546875" style="8" customWidth="1"/>
    <col min="10500" max="10500" width="21.5703125" style="8" customWidth="1"/>
    <col min="10501" max="10501" width="12" style="8" customWidth="1"/>
    <col min="10502" max="10502" width="12.28515625" style="8" customWidth="1"/>
    <col min="10503" max="10504" width="8.85546875" style="8" hidden="1" customWidth="1"/>
    <col min="10505" max="10505" width="13.85546875" style="8" customWidth="1"/>
    <col min="10506" max="10506" width="15.7109375" style="8" customWidth="1"/>
    <col min="10507" max="10507" width="13" style="8" customWidth="1"/>
    <col min="10508" max="10508" width="16.7109375" style="8" customWidth="1"/>
    <col min="10509" max="10509" width="19" style="8" customWidth="1"/>
    <col min="10510" max="10510" width="15.5703125" style="8" customWidth="1"/>
    <col min="10511" max="10511" width="15.7109375" style="8" customWidth="1"/>
    <col min="10512" max="10512" width="18.42578125" style="8" customWidth="1"/>
    <col min="10513" max="10513" width="8.85546875" style="8" hidden="1" customWidth="1"/>
    <col min="10514" max="10514" width="15.42578125" style="8" customWidth="1"/>
    <col min="10515" max="10515" width="16.5703125" style="8" customWidth="1"/>
    <col min="10516" max="10516" width="15.28515625" style="8" customWidth="1"/>
    <col min="10517" max="10517" width="34.140625" style="8" customWidth="1"/>
    <col min="10518" max="10518" width="18.42578125" style="8" customWidth="1"/>
    <col min="10519" max="10519" width="16.140625" style="8" customWidth="1"/>
    <col min="10520" max="10753" width="8.85546875" style="8"/>
    <col min="10754" max="10754" width="12.7109375" style="8" customWidth="1"/>
    <col min="10755" max="10755" width="83.85546875" style="8" customWidth="1"/>
    <col min="10756" max="10756" width="21.5703125" style="8" customWidth="1"/>
    <col min="10757" max="10757" width="12" style="8" customWidth="1"/>
    <col min="10758" max="10758" width="12.28515625" style="8" customWidth="1"/>
    <col min="10759" max="10760" width="8.85546875" style="8" hidden="1" customWidth="1"/>
    <col min="10761" max="10761" width="13.85546875" style="8" customWidth="1"/>
    <col min="10762" max="10762" width="15.7109375" style="8" customWidth="1"/>
    <col min="10763" max="10763" width="13" style="8" customWidth="1"/>
    <col min="10764" max="10764" width="16.7109375" style="8" customWidth="1"/>
    <col min="10765" max="10765" width="19" style="8" customWidth="1"/>
    <col min="10766" max="10766" width="15.5703125" style="8" customWidth="1"/>
    <col min="10767" max="10767" width="15.7109375" style="8" customWidth="1"/>
    <col min="10768" max="10768" width="18.42578125" style="8" customWidth="1"/>
    <col min="10769" max="10769" width="8.85546875" style="8" hidden="1" customWidth="1"/>
    <col min="10770" max="10770" width="15.42578125" style="8" customWidth="1"/>
    <col min="10771" max="10771" width="16.5703125" style="8" customWidth="1"/>
    <col min="10772" max="10772" width="15.28515625" style="8" customWidth="1"/>
    <col min="10773" max="10773" width="34.140625" style="8" customWidth="1"/>
    <col min="10774" max="10774" width="18.42578125" style="8" customWidth="1"/>
    <col min="10775" max="10775" width="16.140625" style="8" customWidth="1"/>
    <col min="10776" max="11009" width="8.85546875" style="8"/>
    <col min="11010" max="11010" width="12.7109375" style="8" customWidth="1"/>
    <col min="11011" max="11011" width="83.85546875" style="8" customWidth="1"/>
    <col min="11012" max="11012" width="21.5703125" style="8" customWidth="1"/>
    <col min="11013" max="11013" width="12" style="8" customWidth="1"/>
    <col min="11014" max="11014" width="12.28515625" style="8" customWidth="1"/>
    <col min="11015" max="11016" width="8.85546875" style="8" hidden="1" customWidth="1"/>
    <col min="11017" max="11017" width="13.85546875" style="8" customWidth="1"/>
    <col min="11018" max="11018" width="15.7109375" style="8" customWidth="1"/>
    <col min="11019" max="11019" width="13" style="8" customWidth="1"/>
    <col min="11020" max="11020" width="16.7109375" style="8" customWidth="1"/>
    <col min="11021" max="11021" width="19" style="8" customWidth="1"/>
    <col min="11022" max="11022" width="15.5703125" style="8" customWidth="1"/>
    <col min="11023" max="11023" width="15.7109375" style="8" customWidth="1"/>
    <col min="11024" max="11024" width="18.42578125" style="8" customWidth="1"/>
    <col min="11025" max="11025" width="8.85546875" style="8" hidden="1" customWidth="1"/>
    <col min="11026" max="11026" width="15.42578125" style="8" customWidth="1"/>
    <col min="11027" max="11027" width="16.5703125" style="8" customWidth="1"/>
    <col min="11028" max="11028" width="15.28515625" style="8" customWidth="1"/>
    <col min="11029" max="11029" width="34.140625" style="8" customWidth="1"/>
    <col min="11030" max="11030" width="18.42578125" style="8" customWidth="1"/>
    <col min="11031" max="11031" width="16.140625" style="8" customWidth="1"/>
    <col min="11032" max="11265" width="8.85546875" style="8"/>
    <col min="11266" max="11266" width="12.7109375" style="8" customWidth="1"/>
    <col min="11267" max="11267" width="83.85546875" style="8" customWidth="1"/>
    <col min="11268" max="11268" width="21.5703125" style="8" customWidth="1"/>
    <col min="11269" max="11269" width="12" style="8" customWidth="1"/>
    <col min="11270" max="11270" width="12.28515625" style="8" customWidth="1"/>
    <col min="11271" max="11272" width="8.85546875" style="8" hidden="1" customWidth="1"/>
    <col min="11273" max="11273" width="13.85546875" style="8" customWidth="1"/>
    <col min="11274" max="11274" width="15.7109375" style="8" customWidth="1"/>
    <col min="11275" max="11275" width="13" style="8" customWidth="1"/>
    <col min="11276" max="11276" width="16.7109375" style="8" customWidth="1"/>
    <col min="11277" max="11277" width="19" style="8" customWidth="1"/>
    <col min="11278" max="11278" width="15.5703125" style="8" customWidth="1"/>
    <col min="11279" max="11279" width="15.7109375" style="8" customWidth="1"/>
    <col min="11280" max="11280" width="18.42578125" style="8" customWidth="1"/>
    <col min="11281" max="11281" width="8.85546875" style="8" hidden="1" customWidth="1"/>
    <col min="11282" max="11282" width="15.42578125" style="8" customWidth="1"/>
    <col min="11283" max="11283" width="16.5703125" style="8" customWidth="1"/>
    <col min="11284" max="11284" width="15.28515625" style="8" customWidth="1"/>
    <col min="11285" max="11285" width="34.140625" style="8" customWidth="1"/>
    <col min="11286" max="11286" width="18.42578125" style="8" customWidth="1"/>
    <col min="11287" max="11287" width="16.140625" style="8" customWidth="1"/>
    <col min="11288" max="11521" width="8.85546875" style="8"/>
    <col min="11522" max="11522" width="12.7109375" style="8" customWidth="1"/>
    <col min="11523" max="11523" width="83.85546875" style="8" customWidth="1"/>
    <col min="11524" max="11524" width="21.5703125" style="8" customWidth="1"/>
    <col min="11525" max="11525" width="12" style="8" customWidth="1"/>
    <col min="11526" max="11526" width="12.28515625" style="8" customWidth="1"/>
    <col min="11527" max="11528" width="8.85546875" style="8" hidden="1" customWidth="1"/>
    <col min="11529" max="11529" width="13.85546875" style="8" customWidth="1"/>
    <col min="11530" max="11530" width="15.7109375" style="8" customWidth="1"/>
    <col min="11531" max="11531" width="13" style="8" customWidth="1"/>
    <col min="11532" max="11532" width="16.7109375" style="8" customWidth="1"/>
    <col min="11533" max="11533" width="19" style="8" customWidth="1"/>
    <col min="11534" max="11534" width="15.5703125" style="8" customWidth="1"/>
    <col min="11535" max="11535" width="15.7109375" style="8" customWidth="1"/>
    <col min="11536" max="11536" width="18.42578125" style="8" customWidth="1"/>
    <col min="11537" max="11537" width="8.85546875" style="8" hidden="1" customWidth="1"/>
    <col min="11538" max="11538" width="15.42578125" style="8" customWidth="1"/>
    <col min="11539" max="11539" width="16.5703125" style="8" customWidth="1"/>
    <col min="11540" max="11540" width="15.28515625" style="8" customWidth="1"/>
    <col min="11541" max="11541" width="34.140625" style="8" customWidth="1"/>
    <col min="11542" max="11542" width="18.42578125" style="8" customWidth="1"/>
    <col min="11543" max="11543" width="16.140625" style="8" customWidth="1"/>
    <col min="11544" max="11777" width="8.85546875" style="8"/>
    <col min="11778" max="11778" width="12.7109375" style="8" customWidth="1"/>
    <col min="11779" max="11779" width="83.85546875" style="8" customWidth="1"/>
    <col min="11780" max="11780" width="21.5703125" style="8" customWidth="1"/>
    <col min="11781" max="11781" width="12" style="8" customWidth="1"/>
    <col min="11782" max="11782" width="12.28515625" style="8" customWidth="1"/>
    <col min="11783" max="11784" width="8.85546875" style="8" hidden="1" customWidth="1"/>
    <col min="11785" max="11785" width="13.85546875" style="8" customWidth="1"/>
    <col min="11786" max="11786" width="15.7109375" style="8" customWidth="1"/>
    <col min="11787" max="11787" width="13" style="8" customWidth="1"/>
    <col min="11788" max="11788" width="16.7109375" style="8" customWidth="1"/>
    <col min="11789" max="11789" width="19" style="8" customWidth="1"/>
    <col min="11790" max="11790" width="15.5703125" style="8" customWidth="1"/>
    <col min="11791" max="11791" width="15.7109375" style="8" customWidth="1"/>
    <col min="11792" max="11792" width="18.42578125" style="8" customWidth="1"/>
    <col min="11793" max="11793" width="8.85546875" style="8" hidden="1" customWidth="1"/>
    <col min="11794" max="11794" width="15.42578125" style="8" customWidth="1"/>
    <col min="11795" max="11795" width="16.5703125" style="8" customWidth="1"/>
    <col min="11796" max="11796" width="15.28515625" style="8" customWidth="1"/>
    <col min="11797" max="11797" width="34.140625" style="8" customWidth="1"/>
    <col min="11798" max="11798" width="18.42578125" style="8" customWidth="1"/>
    <col min="11799" max="11799" width="16.140625" style="8" customWidth="1"/>
    <col min="11800" max="12033" width="8.85546875" style="8"/>
    <col min="12034" max="12034" width="12.7109375" style="8" customWidth="1"/>
    <col min="12035" max="12035" width="83.85546875" style="8" customWidth="1"/>
    <col min="12036" max="12036" width="21.5703125" style="8" customWidth="1"/>
    <col min="12037" max="12037" width="12" style="8" customWidth="1"/>
    <col min="12038" max="12038" width="12.28515625" style="8" customWidth="1"/>
    <col min="12039" max="12040" width="8.85546875" style="8" hidden="1" customWidth="1"/>
    <col min="12041" max="12041" width="13.85546875" style="8" customWidth="1"/>
    <col min="12042" max="12042" width="15.7109375" style="8" customWidth="1"/>
    <col min="12043" max="12043" width="13" style="8" customWidth="1"/>
    <col min="12044" max="12044" width="16.7109375" style="8" customWidth="1"/>
    <col min="12045" max="12045" width="19" style="8" customWidth="1"/>
    <col min="12046" max="12046" width="15.5703125" style="8" customWidth="1"/>
    <col min="12047" max="12047" width="15.7109375" style="8" customWidth="1"/>
    <col min="12048" max="12048" width="18.42578125" style="8" customWidth="1"/>
    <col min="12049" max="12049" width="8.85546875" style="8" hidden="1" customWidth="1"/>
    <col min="12050" max="12050" width="15.42578125" style="8" customWidth="1"/>
    <col min="12051" max="12051" width="16.5703125" style="8" customWidth="1"/>
    <col min="12052" max="12052" width="15.28515625" style="8" customWidth="1"/>
    <col min="12053" max="12053" width="34.140625" style="8" customWidth="1"/>
    <col min="12054" max="12054" width="18.42578125" style="8" customWidth="1"/>
    <col min="12055" max="12055" width="16.140625" style="8" customWidth="1"/>
    <col min="12056" max="12289" width="8.85546875" style="8"/>
    <col min="12290" max="12290" width="12.7109375" style="8" customWidth="1"/>
    <col min="12291" max="12291" width="83.85546875" style="8" customWidth="1"/>
    <col min="12292" max="12292" width="21.5703125" style="8" customWidth="1"/>
    <col min="12293" max="12293" width="12" style="8" customWidth="1"/>
    <col min="12294" max="12294" width="12.28515625" style="8" customWidth="1"/>
    <col min="12295" max="12296" width="8.85546875" style="8" hidden="1" customWidth="1"/>
    <col min="12297" max="12297" width="13.85546875" style="8" customWidth="1"/>
    <col min="12298" max="12298" width="15.7109375" style="8" customWidth="1"/>
    <col min="12299" max="12299" width="13" style="8" customWidth="1"/>
    <col min="12300" max="12300" width="16.7109375" style="8" customWidth="1"/>
    <col min="12301" max="12301" width="19" style="8" customWidth="1"/>
    <col min="12302" max="12302" width="15.5703125" style="8" customWidth="1"/>
    <col min="12303" max="12303" width="15.7109375" style="8" customWidth="1"/>
    <col min="12304" max="12304" width="18.42578125" style="8" customWidth="1"/>
    <col min="12305" max="12305" width="8.85546875" style="8" hidden="1" customWidth="1"/>
    <col min="12306" max="12306" width="15.42578125" style="8" customWidth="1"/>
    <col min="12307" max="12307" width="16.5703125" style="8" customWidth="1"/>
    <col min="12308" max="12308" width="15.28515625" style="8" customWidth="1"/>
    <col min="12309" max="12309" width="34.140625" style="8" customWidth="1"/>
    <col min="12310" max="12310" width="18.42578125" style="8" customWidth="1"/>
    <col min="12311" max="12311" width="16.140625" style="8" customWidth="1"/>
    <col min="12312" max="12545" width="8.85546875" style="8"/>
    <col min="12546" max="12546" width="12.7109375" style="8" customWidth="1"/>
    <col min="12547" max="12547" width="83.85546875" style="8" customWidth="1"/>
    <col min="12548" max="12548" width="21.5703125" style="8" customWidth="1"/>
    <col min="12549" max="12549" width="12" style="8" customWidth="1"/>
    <col min="12550" max="12550" width="12.28515625" style="8" customWidth="1"/>
    <col min="12551" max="12552" width="8.85546875" style="8" hidden="1" customWidth="1"/>
    <col min="12553" max="12553" width="13.85546875" style="8" customWidth="1"/>
    <col min="12554" max="12554" width="15.7109375" style="8" customWidth="1"/>
    <col min="12555" max="12555" width="13" style="8" customWidth="1"/>
    <col min="12556" max="12556" width="16.7109375" style="8" customWidth="1"/>
    <col min="12557" max="12557" width="19" style="8" customWidth="1"/>
    <col min="12558" max="12558" width="15.5703125" style="8" customWidth="1"/>
    <col min="12559" max="12559" width="15.7109375" style="8" customWidth="1"/>
    <col min="12560" max="12560" width="18.42578125" style="8" customWidth="1"/>
    <col min="12561" max="12561" width="8.85546875" style="8" hidden="1" customWidth="1"/>
    <col min="12562" max="12562" width="15.42578125" style="8" customWidth="1"/>
    <col min="12563" max="12563" width="16.5703125" style="8" customWidth="1"/>
    <col min="12564" max="12564" width="15.28515625" style="8" customWidth="1"/>
    <col min="12565" max="12565" width="34.140625" style="8" customWidth="1"/>
    <col min="12566" max="12566" width="18.42578125" style="8" customWidth="1"/>
    <col min="12567" max="12567" width="16.140625" style="8" customWidth="1"/>
    <col min="12568" max="12801" width="8.85546875" style="8"/>
    <col min="12802" max="12802" width="12.7109375" style="8" customWidth="1"/>
    <col min="12803" max="12803" width="83.85546875" style="8" customWidth="1"/>
    <col min="12804" max="12804" width="21.5703125" style="8" customWidth="1"/>
    <col min="12805" max="12805" width="12" style="8" customWidth="1"/>
    <col min="12806" max="12806" width="12.28515625" style="8" customWidth="1"/>
    <col min="12807" max="12808" width="8.85546875" style="8" hidden="1" customWidth="1"/>
    <col min="12809" max="12809" width="13.85546875" style="8" customWidth="1"/>
    <col min="12810" max="12810" width="15.7109375" style="8" customWidth="1"/>
    <col min="12811" max="12811" width="13" style="8" customWidth="1"/>
    <col min="12812" max="12812" width="16.7109375" style="8" customWidth="1"/>
    <col min="12813" max="12813" width="19" style="8" customWidth="1"/>
    <col min="12814" max="12814" width="15.5703125" style="8" customWidth="1"/>
    <col min="12815" max="12815" width="15.7109375" style="8" customWidth="1"/>
    <col min="12816" max="12816" width="18.42578125" style="8" customWidth="1"/>
    <col min="12817" max="12817" width="8.85546875" style="8" hidden="1" customWidth="1"/>
    <col min="12818" max="12818" width="15.42578125" style="8" customWidth="1"/>
    <col min="12819" max="12819" width="16.5703125" style="8" customWidth="1"/>
    <col min="12820" max="12820" width="15.28515625" style="8" customWidth="1"/>
    <col min="12821" max="12821" width="34.140625" style="8" customWidth="1"/>
    <col min="12822" max="12822" width="18.42578125" style="8" customWidth="1"/>
    <col min="12823" max="12823" width="16.140625" style="8" customWidth="1"/>
    <col min="12824" max="13057" width="8.85546875" style="8"/>
    <col min="13058" max="13058" width="12.7109375" style="8" customWidth="1"/>
    <col min="13059" max="13059" width="83.85546875" style="8" customWidth="1"/>
    <col min="13060" max="13060" width="21.5703125" style="8" customWidth="1"/>
    <col min="13061" max="13061" width="12" style="8" customWidth="1"/>
    <col min="13062" max="13062" width="12.28515625" style="8" customWidth="1"/>
    <col min="13063" max="13064" width="8.85546875" style="8" hidden="1" customWidth="1"/>
    <col min="13065" max="13065" width="13.85546875" style="8" customWidth="1"/>
    <col min="13066" max="13066" width="15.7109375" style="8" customWidth="1"/>
    <col min="13067" max="13067" width="13" style="8" customWidth="1"/>
    <col min="13068" max="13068" width="16.7109375" style="8" customWidth="1"/>
    <col min="13069" max="13069" width="19" style="8" customWidth="1"/>
    <col min="13070" max="13070" width="15.5703125" style="8" customWidth="1"/>
    <col min="13071" max="13071" width="15.7109375" style="8" customWidth="1"/>
    <col min="13072" max="13072" width="18.42578125" style="8" customWidth="1"/>
    <col min="13073" max="13073" width="8.85546875" style="8" hidden="1" customWidth="1"/>
    <col min="13074" max="13074" width="15.42578125" style="8" customWidth="1"/>
    <col min="13075" max="13075" width="16.5703125" style="8" customWidth="1"/>
    <col min="13076" max="13076" width="15.28515625" style="8" customWidth="1"/>
    <col min="13077" max="13077" width="34.140625" style="8" customWidth="1"/>
    <col min="13078" max="13078" width="18.42578125" style="8" customWidth="1"/>
    <col min="13079" max="13079" width="16.140625" style="8" customWidth="1"/>
    <col min="13080" max="13313" width="8.85546875" style="8"/>
    <col min="13314" max="13314" width="12.7109375" style="8" customWidth="1"/>
    <col min="13315" max="13315" width="83.85546875" style="8" customWidth="1"/>
    <col min="13316" max="13316" width="21.5703125" style="8" customWidth="1"/>
    <col min="13317" max="13317" width="12" style="8" customWidth="1"/>
    <col min="13318" max="13318" width="12.28515625" style="8" customWidth="1"/>
    <col min="13319" max="13320" width="8.85546875" style="8" hidden="1" customWidth="1"/>
    <col min="13321" max="13321" width="13.85546875" style="8" customWidth="1"/>
    <col min="13322" max="13322" width="15.7109375" style="8" customWidth="1"/>
    <col min="13323" max="13323" width="13" style="8" customWidth="1"/>
    <col min="13324" max="13324" width="16.7109375" style="8" customWidth="1"/>
    <col min="13325" max="13325" width="19" style="8" customWidth="1"/>
    <col min="13326" max="13326" width="15.5703125" style="8" customWidth="1"/>
    <col min="13327" max="13327" width="15.7109375" style="8" customWidth="1"/>
    <col min="13328" max="13328" width="18.42578125" style="8" customWidth="1"/>
    <col min="13329" max="13329" width="8.85546875" style="8" hidden="1" customWidth="1"/>
    <col min="13330" max="13330" width="15.42578125" style="8" customWidth="1"/>
    <col min="13331" max="13331" width="16.5703125" style="8" customWidth="1"/>
    <col min="13332" max="13332" width="15.28515625" style="8" customWidth="1"/>
    <col min="13333" max="13333" width="34.140625" style="8" customWidth="1"/>
    <col min="13334" max="13334" width="18.42578125" style="8" customWidth="1"/>
    <col min="13335" max="13335" width="16.140625" style="8" customWidth="1"/>
    <col min="13336" max="13569" width="8.85546875" style="8"/>
    <col min="13570" max="13570" width="12.7109375" style="8" customWidth="1"/>
    <col min="13571" max="13571" width="83.85546875" style="8" customWidth="1"/>
    <col min="13572" max="13572" width="21.5703125" style="8" customWidth="1"/>
    <col min="13573" max="13573" width="12" style="8" customWidth="1"/>
    <col min="13574" max="13574" width="12.28515625" style="8" customWidth="1"/>
    <col min="13575" max="13576" width="8.85546875" style="8" hidden="1" customWidth="1"/>
    <col min="13577" max="13577" width="13.85546875" style="8" customWidth="1"/>
    <col min="13578" max="13578" width="15.7109375" style="8" customWidth="1"/>
    <col min="13579" max="13579" width="13" style="8" customWidth="1"/>
    <col min="13580" max="13580" width="16.7109375" style="8" customWidth="1"/>
    <col min="13581" max="13581" width="19" style="8" customWidth="1"/>
    <col min="13582" max="13582" width="15.5703125" style="8" customWidth="1"/>
    <col min="13583" max="13583" width="15.7109375" style="8" customWidth="1"/>
    <col min="13584" max="13584" width="18.42578125" style="8" customWidth="1"/>
    <col min="13585" max="13585" width="8.85546875" style="8" hidden="1" customWidth="1"/>
    <col min="13586" max="13586" width="15.42578125" style="8" customWidth="1"/>
    <col min="13587" max="13587" width="16.5703125" style="8" customWidth="1"/>
    <col min="13588" max="13588" width="15.28515625" style="8" customWidth="1"/>
    <col min="13589" max="13589" width="34.140625" style="8" customWidth="1"/>
    <col min="13590" max="13590" width="18.42578125" style="8" customWidth="1"/>
    <col min="13591" max="13591" width="16.140625" style="8" customWidth="1"/>
    <col min="13592" max="13825" width="8.85546875" style="8"/>
    <col min="13826" max="13826" width="12.7109375" style="8" customWidth="1"/>
    <col min="13827" max="13827" width="83.85546875" style="8" customWidth="1"/>
    <col min="13828" max="13828" width="21.5703125" style="8" customWidth="1"/>
    <col min="13829" max="13829" width="12" style="8" customWidth="1"/>
    <col min="13830" max="13830" width="12.28515625" style="8" customWidth="1"/>
    <col min="13831" max="13832" width="8.85546875" style="8" hidden="1" customWidth="1"/>
    <col min="13833" max="13833" width="13.85546875" style="8" customWidth="1"/>
    <col min="13834" max="13834" width="15.7109375" style="8" customWidth="1"/>
    <col min="13835" max="13835" width="13" style="8" customWidth="1"/>
    <col min="13836" max="13836" width="16.7109375" style="8" customWidth="1"/>
    <col min="13837" max="13837" width="19" style="8" customWidth="1"/>
    <col min="13838" max="13838" width="15.5703125" style="8" customWidth="1"/>
    <col min="13839" max="13839" width="15.7109375" style="8" customWidth="1"/>
    <col min="13840" max="13840" width="18.42578125" style="8" customWidth="1"/>
    <col min="13841" max="13841" width="8.85546875" style="8" hidden="1" customWidth="1"/>
    <col min="13842" max="13842" width="15.42578125" style="8" customWidth="1"/>
    <col min="13843" max="13843" width="16.5703125" style="8" customWidth="1"/>
    <col min="13844" max="13844" width="15.28515625" style="8" customWidth="1"/>
    <col min="13845" max="13845" width="34.140625" style="8" customWidth="1"/>
    <col min="13846" max="13846" width="18.42578125" style="8" customWidth="1"/>
    <col min="13847" max="13847" width="16.140625" style="8" customWidth="1"/>
    <col min="13848" max="14081" width="8.85546875" style="8"/>
    <col min="14082" max="14082" width="12.7109375" style="8" customWidth="1"/>
    <col min="14083" max="14083" width="83.85546875" style="8" customWidth="1"/>
    <col min="14084" max="14084" width="21.5703125" style="8" customWidth="1"/>
    <col min="14085" max="14085" width="12" style="8" customWidth="1"/>
    <col min="14086" max="14086" width="12.28515625" style="8" customWidth="1"/>
    <col min="14087" max="14088" width="8.85546875" style="8" hidden="1" customWidth="1"/>
    <col min="14089" max="14089" width="13.85546875" style="8" customWidth="1"/>
    <col min="14090" max="14090" width="15.7109375" style="8" customWidth="1"/>
    <col min="14091" max="14091" width="13" style="8" customWidth="1"/>
    <col min="14092" max="14092" width="16.7109375" style="8" customWidth="1"/>
    <col min="14093" max="14093" width="19" style="8" customWidth="1"/>
    <col min="14094" max="14094" width="15.5703125" style="8" customWidth="1"/>
    <col min="14095" max="14095" width="15.7109375" style="8" customWidth="1"/>
    <col min="14096" max="14096" width="18.42578125" style="8" customWidth="1"/>
    <col min="14097" max="14097" width="8.85546875" style="8" hidden="1" customWidth="1"/>
    <col min="14098" max="14098" width="15.42578125" style="8" customWidth="1"/>
    <col min="14099" max="14099" width="16.5703125" style="8" customWidth="1"/>
    <col min="14100" max="14100" width="15.28515625" style="8" customWidth="1"/>
    <col min="14101" max="14101" width="34.140625" style="8" customWidth="1"/>
    <col min="14102" max="14102" width="18.42578125" style="8" customWidth="1"/>
    <col min="14103" max="14103" width="16.140625" style="8" customWidth="1"/>
    <col min="14104" max="14337" width="8.85546875" style="8"/>
    <col min="14338" max="14338" width="12.7109375" style="8" customWidth="1"/>
    <col min="14339" max="14339" width="83.85546875" style="8" customWidth="1"/>
    <col min="14340" max="14340" width="21.5703125" style="8" customWidth="1"/>
    <col min="14341" max="14341" width="12" style="8" customWidth="1"/>
    <col min="14342" max="14342" width="12.28515625" style="8" customWidth="1"/>
    <col min="14343" max="14344" width="8.85546875" style="8" hidden="1" customWidth="1"/>
    <col min="14345" max="14345" width="13.85546875" style="8" customWidth="1"/>
    <col min="14346" max="14346" width="15.7109375" style="8" customWidth="1"/>
    <col min="14347" max="14347" width="13" style="8" customWidth="1"/>
    <col min="14348" max="14348" width="16.7109375" style="8" customWidth="1"/>
    <col min="14349" max="14349" width="19" style="8" customWidth="1"/>
    <col min="14350" max="14350" width="15.5703125" style="8" customWidth="1"/>
    <col min="14351" max="14351" width="15.7109375" style="8" customWidth="1"/>
    <col min="14352" max="14352" width="18.42578125" style="8" customWidth="1"/>
    <col min="14353" max="14353" width="8.85546875" style="8" hidden="1" customWidth="1"/>
    <col min="14354" max="14354" width="15.42578125" style="8" customWidth="1"/>
    <col min="14355" max="14355" width="16.5703125" style="8" customWidth="1"/>
    <col min="14356" max="14356" width="15.28515625" style="8" customWidth="1"/>
    <col min="14357" max="14357" width="34.140625" style="8" customWidth="1"/>
    <col min="14358" max="14358" width="18.42578125" style="8" customWidth="1"/>
    <col min="14359" max="14359" width="16.140625" style="8" customWidth="1"/>
    <col min="14360" max="14593" width="8.85546875" style="8"/>
    <col min="14594" max="14594" width="12.7109375" style="8" customWidth="1"/>
    <col min="14595" max="14595" width="83.85546875" style="8" customWidth="1"/>
    <col min="14596" max="14596" width="21.5703125" style="8" customWidth="1"/>
    <col min="14597" max="14597" width="12" style="8" customWidth="1"/>
    <col min="14598" max="14598" width="12.28515625" style="8" customWidth="1"/>
    <col min="14599" max="14600" width="8.85546875" style="8" hidden="1" customWidth="1"/>
    <col min="14601" max="14601" width="13.85546875" style="8" customWidth="1"/>
    <col min="14602" max="14602" width="15.7109375" style="8" customWidth="1"/>
    <col min="14603" max="14603" width="13" style="8" customWidth="1"/>
    <col min="14604" max="14604" width="16.7109375" style="8" customWidth="1"/>
    <col min="14605" max="14605" width="19" style="8" customWidth="1"/>
    <col min="14606" max="14606" width="15.5703125" style="8" customWidth="1"/>
    <col min="14607" max="14607" width="15.7109375" style="8" customWidth="1"/>
    <col min="14608" max="14608" width="18.42578125" style="8" customWidth="1"/>
    <col min="14609" max="14609" width="8.85546875" style="8" hidden="1" customWidth="1"/>
    <col min="14610" max="14610" width="15.42578125" style="8" customWidth="1"/>
    <col min="14611" max="14611" width="16.5703125" style="8" customWidth="1"/>
    <col min="14612" max="14612" width="15.28515625" style="8" customWidth="1"/>
    <col min="14613" max="14613" width="34.140625" style="8" customWidth="1"/>
    <col min="14614" max="14614" width="18.42578125" style="8" customWidth="1"/>
    <col min="14615" max="14615" width="16.140625" style="8" customWidth="1"/>
    <col min="14616" max="14849" width="8.85546875" style="8"/>
    <col min="14850" max="14850" width="12.7109375" style="8" customWidth="1"/>
    <col min="14851" max="14851" width="83.85546875" style="8" customWidth="1"/>
    <col min="14852" max="14852" width="21.5703125" style="8" customWidth="1"/>
    <col min="14853" max="14853" width="12" style="8" customWidth="1"/>
    <col min="14854" max="14854" width="12.28515625" style="8" customWidth="1"/>
    <col min="14855" max="14856" width="8.85546875" style="8" hidden="1" customWidth="1"/>
    <col min="14857" max="14857" width="13.85546875" style="8" customWidth="1"/>
    <col min="14858" max="14858" width="15.7109375" style="8" customWidth="1"/>
    <col min="14859" max="14859" width="13" style="8" customWidth="1"/>
    <col min="14860" max="14860" width="16.7109375" style="8" customWidth="1"/>
    <col min="14861" max="14861" width="19" style="8" customWidth="1"/>
    <col min="14862" max="14862" width="15.5703125" style="8" customWidth="1"/>
    <col min="14863" max="14863" width="15.7109375" style="8" customWidth="1"/>
    <col min="14864" max="14864" width="18.42578125" style="8" customWidth="1"/>
    <col min="14865" max="14865" width="8.85546875" style="8" hidden="1" customWidth="1"/>
    <col min="14866" max="14866" width="15.42578125" style="8" customWidth="1"/>
    <col min="14867" max="14867" width="16.5703125" style="8" customWidth="1"/>
    <col min="14868" max="14868" width="15.28515625" style="8" customWidth="1"/>
    <col min="14869" max="14869" width="34.140625" style="8" customWidth="1"/>
    <col min="14870" max="14870" width="18.42578125" style="8" customWidth="1"/>
    <col min="14871" max="14871" width="16.140625" style="8" customWidth="1"/>
    <col min="14872" max="15105" width="8.85546875" style="8"/>
    <col min="15106" max="15106" width="12.7109375" style="8" customWidth="1"/>
    <col min="15107" max="15107" width="83.85546875" style="8" customWidth="1"/>
    <col min="15108" max="15108" width="21.5703125" style="8" customWidth="1"/>
    <col min="15109" max="15109" width="12" style="8" customWidth="1"/>
    <col min="15110" max="15110" width="12.28515625" style="8" customWidth="1"/>
    <col min="15111" max="15112" width="8.85546875" style="8" hidden="1" customWidth="1"/>
    <col min="15113" max="15113" width="13.85546875" style="8" customWidth="1"/>
    <col min="15114" max="15114" width="15.7109375" style="8" customWidth="1"/>
    <col min="15115" max="15115" width="13" style="8" customWidth="1"/>
    <col min="15116" max="15116" width="16.7109375" style="8" customWidth="1"/>
    <col min="15117" max="15117" width="19" style="8" customWidth="1"/>
    <col min="15118" max="15118" width="15.5703125" style="8" customWidth="1"/>
    <col min="15119" max="15119" width="15.7109375" style="8" customWidth="1"/>
    <col min="15120" max="15120" width="18.42578125" style="8" customWidth="1"/>
    <col min="15121" max="15121" width="8.85546875" style="8" hidden="1" customWidth="1"/>
    <col min="15122" max="15122" width="15.42578125" style="8" customWidth="1"/>
    <col min="15123" max="15123" width="16.5703125" style="8" customWidth="1"/>
    <col min="15124" max="15124" width="15.28515625" style="8" customWidth="1"/>
    <col min="15125" max="15125" width="34.140625" style="8" customWidth="1"/>
    <col min="15126" max="15126" width="18.42578125" style="8" customWidth="1"/>
    <col min="15127" max="15127" width="16.140625" style="8" customWidth="1"/>
    <col min="15128" max="15361" width="8.85546875" style="8"/>
    <col min="15362" max="15362" width="12.7109375" style="8" customWidth="1"/>
    <col min="15363" max="15363" width="83.85546875" style="8" customWidth="1"/>
    <col min="15364" max="15364" width="21.5703125" style="8" customWidth="1"/>
    <col min="15365" max="15365" width="12" style="8" customWidth="1"/>
    <col min="15366" max="15366" width="12.28515625" style="8" customWidth="1"/>
    <col min="15367" max="15368" width="8.85546875" style="8" hidden="1" customWidth="1"/>
    <col min="15369" max="15369" width="13.85546875" style="8" customWidth="1"/>
    <col min="15370" max="15370" width="15.7109375" style="8" customWidth="1"/>
    <col min="15371" max="15371" width="13" style="8" customWidth="1"/>
    <col min="15372" max="15372" width="16.7109375" style="8" customWidth="1"/>
    <col min="15373" max="15373" width="19" style="8" customWidth="1"/>
    <col min="15374" max="15374" width="15.5703125" style="8" customWidth="1"/>
    <col min="15375" max="15375" width="15.7109375" style="8" customWidth="1"/>
    <col min="15376" max="15376" width="18.42578125" style="8" customWidth="1"/>
    <col min="15377" max="15377" width="8.85546875" style="8" hidden="1" customWidth="1"/>
    <col min="15378" max="15378" width="15.42578125" style="8" customWidth="1"/>
    <col min="15379" max="15379" width="16.5703125" style="8" customWidth="1"/>
    <col min="15380" max="15380" width="15.28515625" style="8" customWidth="1"/>
    <col min="15381" max="15381" width="34.140625" style="8" customWidth="1"/>
    <col min="15382" max="15382" width="18.42578125" style="8" customWidth="1"/>
    <col min="15383" max="15383" width="16.140625" style="8" customWidth="1"/>
    <col min="15384" max="15617" width="8.85546875" style="8"/>
    <col min="15618" max="15618" width="12.7109375" style="8" customWidth="1"/>
    <col min="15619" max="15619" width="83.85546875" style="8" customWidth="1"/>
    <col min="15620" max="15620" width="21.5703125" style="8" customWidth="1"/>
    <col min="15621" max="15621" width="12" style="8" customWidth="1"/>
    <col min="15622" max="15622" width="12.28515625" style="8" customWidth="1"/>
    <col min="15623" max="15624" width="8.85546875" style="8" hidden="1" customWidth="1"/>
    <col min="15625" max="15625" width="13.85546875" style="8" customWidth="1"/>
    <col min="15626" max="15626" width="15.7109375" style="8" customWidth="1"/>
    <col min="15627" max="15627" width="13" style="8" customWidth="1"/>
    <col min="15628" max="15628" width="16.7109375" style="8" customWidth="1"/>
    <col min="15629" max="15629" width="19" style="8" customWidth="1"/>
    <col min="15630" max="15630" width="15.5703125" style="8" customWidth="1"/>
    <col min="15631" max="15631" width="15.7109375" style="8" customWidth="1"/>
    <col min="15632" max="15632" width="18.42578125" style="8" customWidth="1"/>
    <col min="15633" max="15633" width="8.85546875" style="8" hidden="1" customWidth="1"/>
    <col min="15634" max="15634" width="15.42578125" style="8" customWidth="1"/>
    <col min="15635" max="15635" width="16.5703125" style="8" customWidth="1"/>
    <col min="15636" max="15636" width="15.28515625" style="8" customWidth="1"/>
    <col min="15637" max="15637" width="34.140625" style="8" customWidth="1"/>
    <col min="15638" max="15638" width="18.42578125" style="8" customWidth="1"/>
    <col min="15639" max="15639" width="16.140625" style="8" customWidth="1"/>
    <col min="15640" max="15873" width="8.85546875" style="8"/>
    <col min="15874" max="15874" width="12.7109375" style="8" customWidth="1"/>
    <col min="15875" max="15875" width="83.85546875" style="8" customWidth="1"/>
    <col min="15876" max="15876" width="21.5703125" style="8" customWidth="1"/>
    <col min="15877" max="15877" width="12" style="8" customWidth="1"/>
    <col min="15878" max="15878" width="12.28515625" style="8" customWidth="1"/>
    <col min="15879" max="15880" width="8.85546875" style="8" hidden="1" customWidth="1"/>
    <col min="15881" max="15881" width="13.85546875" style="8" customWidth="1"/>
    <col min="15882" max="15882" width="15.7109375" style="8" customWidth="1"/>
    <col min="15883" max="15883" width="13" style="8" customWidth="1"/>
    <col min="15884" max="15884" width="16.7109375" style="8" customWidth="1"/>
    <col min="15885" max="15885" width="19" style="8" customWidth="1"/>
    <col min="15886" max="15886" width="15.5703125" style="8" customWidth="1"/>
    <col min="15887" max="15887" width="15.7109375" style="8" customWidth="1"/>
    <col min="15888" max="15888" width="18.42578125" style="8" customWidth="1"/>
    <col min="15889" max="15889" width="8.85546875" style="8" hidden="1" customWidth="1"/>
    <col min="15890" max="15890" width="15.42578125" style="8" customWidth="1"/>
    <col min="15891" max="15891" width="16.5703125" style="8" customWidth="1"/>
    <col min="15892" max="15892" width="15.28515625" style="8" customWidth="1"/>
    <col min="15893" max="15893" width="34.140625" style="8" customWidth="1"/>
    <col min="15894" max="15894" width="18.42578125" style="8" customWidth="1"/>
    <col min="15895" max="15895" width="16.140625" style="8" customWidth="1"/>
    <col min="15896" max="16129" width="8.85546875" style="8"/>
    <col min="16130" max="16130" width="12.7109375" style="8" customWidth="1"/>
    <col min="16131" max="16131" width="83.85546875" style="8" customWidth="1"/>
    <col min="16132" max="16132" width="21.5703125" style="8" customWidth="1"/>
    <col min="16133" max="16133" width="12" style="8" customWidth="1"/>
    <col min="16134" max="16134" width="12.28515625" style="8" customWidth="1"/>
    <col min="16135" max="16136" width="8.85546875" style="8" hidden="1" customWidth="1"/>
    <col min="16137" max="16137" width="13.85546875" style="8" customWidth="1"/>
    <col min="16138" max="16138" width="15.7109375" style="8" customWidth="1"/>
    <col min="16139" max="16139" width="13" style="8" customWidth="1"/>
    <col min="16140" max="16140" width="16.7109375" style="8" customWidth="1"/>
    <col min="16141" max="16141" width="19" style="8" customWidth="1"/>
    <col min="16142" max="16142" width="15.5703125" style="8" customWidth="1"/>
    <col min="16143" max="16143" width="15.7109375" style="8" customWidth="1"/>
    <col min="16144" max="16144" width="18.42578125" style="8" customWidth="1"/>
    <col min="16145" max="16145" width="8.85546875" style="8" hidden="1" customWidth="1"/>
    <col min="16146" max="16146" width="15.42578125" style="8" customWidth="1"/>
    <col min="16147" max="16147" width="16.5703125" style="8" customWidth="1"/>
    <col min="16148" max="16148" width="15.28515625" style="8" customWidth="1"/>
    <col min="16149" max="16149" width="34.140625" style="8" customWidth="1"/>
    <col min="16150" max="16150" width="18.42578125" style="8" customWidth="1"/>
    <col min="16151" max="16151" width="16.140625" style="8" customWidth="1"/>
    <col min="16152" max="16384" width="8.85546875" style="8"/>
  </cols>
  <sheetData>
    <row r="1" spans="1:23" ht="19.5" x14ac:dyDescent="0.25">
      <c r="A1" s="1"/>
      <c r="B1" s="2"/>
      <c r="C1" s="3"/>
      <c r="D1" s="2"/>
      <c r="E1" s="4"/>
      <c r="F1" s="4"/>
      <c r="G1" s="4"/>
      <c r="H1" s="4"/>
      <c r="I1" s="4"/>
      <c r="J1" s="5"/>
      <c r="K1" s="4"/>
      <c r="L1" s="6"/>
      <c r="M1" s="6"/>
      <c r="N1" s="4"/>
      <c r="O1" s="7"/>
      <c r="P1" s="4"/>
      <c r="Q1" s="1"/>
      <c r="R1" s="1"/>
      <c r="S1" s="1"/>
      <c r="T1" s="371" t="s">
        <v>525</v>
      </c>
      <c r="U1" s="371"/>
    </row>
    <row r="2" spans="1:23" ht="19.5" outlineLevel="1" x14ac:dyDescent="0.25">
      <c r="A2" s="1"/>
      <c r="B2" s="2"/>
      <c r="C2" s="3"/>
      <c r="D2" s="2"/>
      <c r="E2" s="4"/>
      <c r="F2" s="4"/>
      <c r="G2" s="4"/>
      <c r="H2" s="4"/>
      <c r="I2" s="4"/>
      <c r="J2" s="5"/>
      <c r="K2" s="4"/>
      <c r="L2" s="6"/>
      <c r="M2" s="6"/>
      <c r="N2" s="4"/>
      <c r="O2" s="7"/>
      <c r="P2" s="4"/>
      <c r="Q2" s="1"/>
      <c r="R2" s="1"/>
      <c r="S2" s="1"/>
      <c r="T2" s="372" t="s">
        <v>526</v>
      </c>
      <c r="U2" s="372"/>
    </row>
    <row r="3" spans="1:23" ht="19.5" outlineLevel="1" x14ac:dyDescent="0.25">
      <c r="A3" s="1"/>
      <c r="B3" s="2"/>
      <c r="C3" s="3"/>
      <c r="D3" s="2"/>
      <c r="E3" s="4"/>
      <c r="F3" s="4"/>
      <c r="G3" s="4"/>
      <c r="H3" s="4"/>
      <c r="I3" s="4"/>
      <c r="J3" s="5"/>
      <c r="K3" s="4"/>
      <c r="L3" s="6"/>
      <c r="M3" s="6"/>
      <c r="N3" s="4"/>
      <c r="O3" s="7"/>
      <c r="P3" s="4"/>
      <c r="Q3" s="1"/>
      <c r="R3" s="1"/>
      <c r="S3" s="1"/>
      <c r="T3" s="372"/>
      <c r="U3" s="372"/>
    </row>
    <row r="4" spans="1:23" outlineLevel="1" x14ac:dyDescent="0.25">
      <c r="A4" s="9"/>
      <c r="B4" s="10"/>
      <c r="C4" s="11"/>
      <c r="D4" s="10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2"/>
      <c r="U4" s="12"/>
    </row>
    <row r="5" spans="1:23" outlineLevel="1" x14ac:dyDescent="0.25">
      <c r="A5" s="373" t="s">
        <v>527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3" outlineLevel="1" x14ac:dyDescent="0.25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</row>
    <row r="7" spans="1:23" ht="18.75" outlineLevel="1" thickBot="1" x14ac:dyDescent="0.3">
      <c r="A7" s="13"/>
      <c r="B7" s="14"/>
      <c r="C7" s="15"/>
      <c r="D7" s="14"/>
      <c r="E7" s="16"/>
      <c r="F7" s="16"/>
      <c r="G7" s="16"/>
      <c r="H7" s="16"/>
      <c r="I7" s="16"/>
      <c r="J7" s="17"/>
      <c r="K7" s="18"/>
      <c r="L7" s="16"/>
      <c r="M7" s="16"/>
    </row>
    <row r="8" spans="1:23" ht="49.7" customHeight="1" x14ac:dyDescent="0.25">
      <c r="A8" s="331" t="s">
        <v>0</v>
      </c>
      <c r="B8" s="331" t="s">
        <v>1</v>
      </c>
      <c r="C8" s="333" t="s">
        <v>2</v>
      </c>
      <c r="D8" s="333"/>
      <c r="E8" s="333"/>
      <c r="F8" s="333" t="s">
        <v>528</v>
      </c>
      <c r="G8" s="338" t="s">
        <v>529</v>
      </c>
      <c r="H8" s="333" t="s">
        <v>530</v>
      </c>
      <c r="I8" s="333"/>
      <c r="J8" s="333" t="s">
        <v>531</v>
      </c>
      <c r="K8" s="333" t="s">
        <v>532</v>
      </c>
      <c r="L8" s="333" t="s">
        <v>533</v>
      </c>
      <c r="M8" s="333" t="s">
        <v>534</v>
      </c>
      <c r="N8" s="333" t="s">
        <v>535</v>
      </c>
      <c r="O8" s="333" t="s">
        <v>536</v>
      </c>
      <c r="P8" s="338" t="s">
        <v>537</v>
      </c>
      <c r="Q8" s="333" t="s">
        <v>538</v>
      </c>
      <c r="R8" s="230"/>
      <c r="S8" s="230"/>
      <c r="T8" s="369" t="s">
        <v>539</v>
      </c>
      <c r="U8" s="369" t="s">
        <v>540</v>
      </c>
      <c r="V8" s="379" t="s">
        <v>19</v>
      </c>
      <c r="W8" s="380"/>
    </row>
    <row r="9" spans="1:23" ht="60.75" customHeight="1" thickBot="1" x14ac:dyDescent="0.3">
      <c r="A9" s="332"/>
      <c r="B9" s="332"/>
      <c r="C9" s="334"/>
      <c r="D9" s="21" t="s">
        <v>21</v>
      </c>
      <c r="E9" s="21" t="s">
        <v>22</v>
      </c>
      <c r="F9" s="334"/>
      <c r="G9" s="339"/>
      <c r="H9" s="21" t="s">
        <v>541</v>
      </c>
      <c r="I9" s="21" t="s">
        <v>542</v>
      </c>
      <c r="J9" s="334"/>
      <c r="K9" s="334"/>
      <c r="L9" s="334"/>
      <c r="M9" s="334"/>
      <c r="N9" s="334"/>
      <c r="O9" s="334"/>
      <c r="P9" s="339"/>
      <c r="Q9" s="334"/>
      <c r="R9" s="21"/>
      <c r="S9" s="21"/>
      <c r="T9" s="370"/>
      <c r="U9" s="370"/>
      <c r="V9" s="313" t="s">
        <v>23</v>
      </c>
      <c r="W9" s="21" t="s">
        <v>24</v>
      </c>
    </row>
    <row r="10" spans="1:23" s="24" customFormat="1" ht="24.75" customHeight="1" thickBot="1" x14ac:dyDescent="0.3">
      <c r="A10" s="22"/>
      <c r="B10" s="22"/>
      <c r="C10" s="22"/>
      <c r="D10" s="22"/>
      <c r="E10" s="22"/>
      <c r="F10" s="22"/>
      <c r="G10" s="22"/>
      <c r="H10" s="22"/>
      <c r="I10" s="170">
        <v>0.25</v>
      </c>
      <c r="J10" s="22"/>
      <c r="K10" s="22"/>
      <c r="L10" s="170">
        <v>0.22</v>
      </c>
      <c r="M10" s="266"/>
      <c r="N10" s="266">
        <v>3.89</v>
      </c>
      <c r="O10" s="22"/>
      <c r="P10" s="265">
        <v>7.65</v>
      </c>
      <c r="Q10" s="22"/>
      <c r="R10" s="22"/>
      <c r="S10" s="22"/>
      <c r="T10" s="23">
        <v>1.2</v>
      </c>
      <c r="U10" s="23"/>
      <c r="V10" s="22"/>
      <c r="W10" s="22"/>
    </row>
    <row r="11" spans="1:23" s="28" customFormat="1" ht="157.15" customHeight="1" thickBot="1" x14ac:dyDescent="0.3">
      <c r="A11" s="25" t="s">
        <v>543</v>
      </c>
      <c r="B11" s="25" t="s">
        <v>226</v>
      </c>
      <c r="C11" s="26">
        <v>3</v>
      </c>
      <c r="D11" s="26">
        <v>4</v>
      </c>
      <c r="E11" s="26">
        <v>5</v>
      </c>
      <c r="F11" s="26"/>
      <c r="G11" s="26"/>
      <c r="H11" s="26">
        <v>6</v>
      </c>
      <c r="I11" s="26">
        <v>7</v>
      </c>
      <c r="J11" s="26">
        <v>8</v>
      </c>
      <c r="K11" s="26">
        <v>9</v>
      </c>
      <c r="L11" s="26">
        <v>10</v>
      </c>
      <c r="M11" s="26">
        <v>11</v>
      </c>
      <c r="N11" s="26">
        <v>12</v>
      </c>
      <c r="O11" s="26">
        <v>13</v>
      </c>
      <c r="P11" s="27">
        <v>14</v>
      </c>
      <c r="Q11" s="26">
        <v>15</v>
      </c>
      <c r="R11" s="26"/>
      <c r="S11" s="26"/>
      <c r="T11" s="26">
        <v>16</v>
      </c>
      <c r="U11" s="26">
        <v>17</v>
      </c>
      <c r="V11" s="377" t="s">
        <v>26</v>
      </c>
      <c r="W11" s="378"/>
    </row>
    <row r="12" spans="1:23" s="37" customFormat="1" ht="83.25" customHeight="1" x14ac:dyDescent="0.2">
      <c r="A12" s="29" t="s">
        <v>27</v>
      </c>
      <c r="B12" s="30" t="s">
        <v>28</v>
      </c>
      <c r="C12" s="31"/>
      <c r="D12" s="32"/>
      <c r="E12" s="33"/>
      <c r="F12" s="33"/>
      <c r="G12" s="33"/>
      <c r="H12" s="33"/>
      <c r="I12" s="34"/>
      <c r="J12" s="32"/>
      <c r="K12" s="33"/>
      <c r="L12" s="33"/>
      <c r="M12" s="33"/>
      <c r="N12" s="32"/>
      <c r="O12" s="32"/>
      <c r="P12" s="33"/>
      <c r="Q12" s="32"/>
      <c r="R12" s="32"/>
      <c r="S12" s="32"/>
      <c r="T12" s="35"/>
      <c r="U12" s="36"/>
      <c r="V12" s="32"/>
      <c r="W12" s="32"/>
    </row>
    <row r="13" spans="1:23" s="48" customFormat="1" ht="15" x14ac:dyDescent="0.25">
      <c r="A13" s="38" t="s">
        <v>29</v>
      </c>
      <c r="B13" s="39" t="s">
        <v>30</v>
      </c>
      <c r="C13" s="40" t="s">
        <v>544</v>
      </c>
      <c r="D13" s="229" t="s">
        <v>31</v>
      </c>
      <c r="E13" s="41">
        <v>1</v>
      </c>
      <c r="F13" s="41"/>
      <c r="G13" s="42"/>
      <c r="H13" s="43">
        <v>49.53</v>
      </c>
      <c r="I13" s="43">
        <f>ROUND(H13*$I$10,2)</f>
        <v>12.38</v>
      </c>
      <c r="J13" s="44">
        <v>1</v>
      </c>
      <c r="K13" s="43">
        <f>ROUND((H13+I13)*J13,2)</f>
        <v>61.91</v>
      </c>
      <c r="L13" s="43">
        <f>ROUND(K13*$L$10,2)</f>
        <v>13.62</v>
      </c>
      <c r="M13" s="43">
        <f>+ROUND(((J13*(ВИХ.дані!$T$23*1.105)+(J13*8.7))),2)</f>
        <v>93.9</v>
      </c>
      <c r="N13" s="45">
        <f>ROUND(J13*$N$10,2)</f>
        <v>3.89</v>
      </c>
      <c r="O13" s="46">
        <f>SUM(K13:N13)+F13</f>
        <v>173.32</v>
      </c>
      <c r="P13" s="45">
        <f>ROUND(J13*$P$10,2)</f>
        <v>7.65</v>
      </c>
      <c r="Q13" s="45">
        <f>SUM(O13+P13)</f>
        <v>180.97</v>
      </c>
      <c r="R13" s="45">
        <f>+T13-S13</f>
        <v>180.96666666666667</v>
      </c>
      <c r="S13" s="45">
        <f>+T13/6</f>
        <v>36.193333333333335</v>
      </c>
      <c r="T13" s="45">
        <f>ROUND(Q13*$T$10,2)</f>
        <v>217.16</v>
      </c>
      <c r="U13" s="40"/>
      <c r="V13" s="45">
        <v>44.33428571428572</v>
      </c>
      <c r="W13" s="45"/>
    </row>
    <row r="14" spans="1:23" s="48" customFormat="1" ht="15" x14ac:dyDescent="0.25">
      <c r="A14" s="38" t="s">
        <v>32</v>
      </c>
      <c r="B14" s="39" t="s">
        <v>30</v>
      </c>
      <c r="C14" s="40" t="s">
        <v>544</v>
      </c>
      <c r="D14" s="229" t="s">
        <v>33</v>
      </c>
      <c r="E14" s="41">
        <v>1</v>
      </c>
      <c r="F14" s="41"/>
      <c r="G14" s="42"/>
      <c r="H14" s="43">
        <v>55.99</v>
      </c>
      <c r="I14" s="43">
        <f>ROUND(H14*$I$10,2)</f>
        <v>14</v>
      </c>
      <c r="J14" s="44">
        <v>1</v>
      </c>
      <c r="K14" s="43">
        <f>ROUND((H14+I14)*J14,2)</f>
        <v>69.989999999999995</v>
      </c>
      <c r="L14" s="43">
        <f>ROUND(K14*$L$10,2)</f>
        <v>15.4</v>
      </c>
      <c r="M14" s="43">
        <f>+ROUND(((J14*(ВИХ.дані!$T$23*1.105)+(J14*8.7))),2)</f>
        <v>93.9</v>
      </c>
      <c r="N14" s="45">
        <f t="shared" ref="N14:N17" si="0">ROUND(J14*$N$10,2)</f>
        <v>3.89</v>
      </c>
      <c r="O14" s="46">
        <f>SUM(K14:N14)+F14</f>
        <v>183.18</v>
      </c>
      <c r="P14" s="45">
        <f t="shared" ref="P14:P17" si="1">ROUND(J14*$P$10,2)</f>
        <v>7.65</v>
      </c>
      <c r="Q14" s="45">
        <f>SUM(O14+P14)</f>
        <v>190.83</v>
      </c>
      <c r="R14" s="45">
        <f t="shared" ref="R14:R17" si="2">+T14-S14</f>
        <v>190.83333333333334</v>
      </c>
      <c r="S14" s="45">
        <f t="shared" ref="S14:S17" si="3">+T14/6</f>
        <v>38.166666666666664</v>
      </c>
      <c r="T14" s="45">
        <f>ROUND(Q14*$T$10,2)</f>
        <v>229</v>
      </c>
      <c r="U14" s="40"/>
      <c r="V14" s="45">
        <v>50.117142857142859</v>
      </c>
      <c r="W14" s="45"/>
    </row>
    <row r="15" spans="1:23" s="48" customFormat="1" ht="15" x14ac:dyDescent="0.25">
      <c r="A15" s="38" t="s">
        <v>34</v>
      </c>
      <c r="B15" s="39" t="s">
        <v>30</v>
      </c>
      <c r="C15" s="40" t="s">
        <v>544</v>
      </c>
      <c r="D15" s="229" t="s">
        <v>35</v>
      </c>
      <c r="E15" s="41">
        <v>1</v>
      </c>
      <c r="F15" s="41"/>
      <c r="G15" s="42"/>
      <c r="H15" s="43">
        <v>62.45</v>
      </c>
      <c r="I15" s="43">
        <f>ROUND(H15*$I$10,2)</f>
        <v>15.61</v>
      </c>
      <c r="J15" s="44">
        <v>1</v>
      </c>
      <c r="K15" s="43">
        <f>ROUND((H15+I15)*J15,2)</f>
        <v>78.06</v>
      </c>
      <c r="L15" s="43">
        <f>ROUND(K15*$L$10,2)</f>
        <v>17.170000000000002</v>
      </c>
      <c r="M15" s="43">
        <f>+ROUND(((J15*(ВИХ.дані!$T$23*1.105)+(J15*8.7))),2)</f>
        <v>93.9</v>
      </c>
      <c r="N15" s="45">
        <f t="shared" si="0"/>
        <v>3.89</v>
      </c>
      <c r="O15" s="46">
        <f>SUM(K15:N15)+F15</f>
        <v>193.01999999999998</v>
      </c>
      <c r="P15" s="45">
        <f t="shared" si="1"/>
        <v>7.65</v>
      </c>
      <c r="Q15" s="45">
        <f>SUM(O15+P15)</f>
        <v>200.67</v>
      </c>
      <c r="R15" s="45">
        <f t="shared" si="2"/>
        <v>200.66666666666669</v>
      </c>
      <c r="S15" s="45">
        <f t="shared" si="3"/>
        <v>40.133333333333333</v>
      </c>
      <c r="T15" s="45">
        <f>ROUND(Q15*$T$10,2)</f>
        <v>240.8</v>
      </c>
      <c r="U15" s="40"/>
      <c r="V15" s="45">
        <v>55.899999999999991</v>
      </c>
      <c r="W15" s="45"/>
    </row>
    <row r="16" spans="1:23" s="48" customFormat="1" ht="15" x14ac:dyDescent="0.25">
      <c r="A16" s="38" t="s">
        <v>36</v>
      </c>
      <c r="B16" s="39" t="s">
        <v>30</v>
      </c>
      <c r="C16" s="40" t="s">
        <v>544</v>
      </c>
      <c r="D16" s="229" t="s">
        <v>37</v>
      </c>
      <c r="E16" s="41">
        <v>1</v>
      </c>
      <c r="F16" s="41"/>
      <c r="G16" s="42"/>
      <c r="H16" s="43">
        <v>68.91</v>
      </c>
      <c r="I16" s="43">
        <f>ROUND(H16*$I$10,2)</f>
        <v>17.23</v>
      </c>
      <c r="J16" s="44">
        <v>1</v>
      </c>
      <c r="K16" s="43">
        <f>ROUND((H16+I16)*J16,2)</f>
        <v>86.14</v>
      </c>
      <c r="L16" s="43">
        <f>ROUND(K16*$L$10,2)</f>
        <v>18.95</v>
      </c>
      <c r="M16" s="43">
        <f>+ROUND(((J16*(ВИХ.дані!$T$23*1.105)+(J16*8.7))),2)</f>
        <v>93.9</v>
      </c>
      <c r="N16" s="45">
        <f t="shared" si="0"/>
        <v>3.89</v>
      </c>
      <c r="O16" s="46">
        <f>SUM(K16:N16)+F16</f>
        <v>202.88</v>
      </c>
      <c r="P16" s="45">
        <f t="shared" si="1"/>
        <v>7.65</v>
      </c>
      <c r="Q16" s="45">
        <f>SUM(O16+P16)</f>
        <v>210.53</v>
      </c>
      <c r="R16" s="45">
        <f t="shared" si="2"/>
        <v>210.53333333333333</v>
      </c>
      <c r="S16" s="45">
        <f t="shared" si="3"/>
        <v>42.106666666666662</v>
      </c>
      <c r="T16" s="45">
        <f>ROUND(Q16*$T$10,2)</f>
        <v>252.64</v>
      </c>
      <c r="U16" s="40"/>
      <c r="V16" s="45">
        <v>61.684285714285707</v>
      </c>
      <c r="W16" s="45"/>
    </row>
    <row r="17" spans="1:23" s="48" customFormat="1" ht="15.75" thickBot="1" x14ac:dyDescent="0.3">
      <c r="A17" s="38" t="s">
        <v>38</v>
      </c>
      <c r="B17" s="39" t="s">
        <v>30</v>
      </c>
      <c r="C17" s="40" t="s">
        <v>544</v>
      </c>
      <c r="D17" s="229" t="s">
        <v>39</v>
      </c>
      <c r="E17" s="41">
        <v>1</v>
      </c>
      <c r="F17" s="41"/>
      <c r="G17" s="42"/>
      <c r="H17" s="43">
        <v>77.53</v>
      </c>
      <c r="I17" s="43">
        <f>ROUND(H17*$I$10,2)</f>
        <v>19.38</v>
      </c>
      <c r="J17" s="44">
        <v>1</v>
      </c>
      <c r="K17" s="43">
        <f>ROUND((H17+I17)*J17,2)</f>
        <v>96.91</v>
      </c>
      <c r="L17" s="43">
        <f>ROUND(K17*$L$10,2)</f>
        <v>21.32</v>
      </c>
      <c r="M17" s="43">
        <f>+ROUND(((J17*(ВИХ.дані!$T$23*1.105)+(J17*8.7))),2)</f>
        <v>93.9</v>
      </c>
      <c r="N17" s="45">
        <f t="shared" si="0"/>
        <v>3.89</v>
      </c>
      <c r="O17" s="46">
        <f>SUM(K17:N17)+F17</f>
        <v>216.01999999999998</v>
      </c>
      <c r="P17" s="45">
        <f t="shared" si="1"/>
        <v>7.65</v>
      </c>
      <c r="Q17" s="45">
        <f>SUM(O17+P17)</f>
        <v>223.67</v>
      </c>
      <c r="R17" s="45">
        <f t="shared" si="2"/>
        <v>223.66666666666666</v>
      </c>
      <c r="S17" s="45">
        <f t="shared" si="3"/>
        <v>44.733333333333327</v>
      </c>
      <c r="T17" s="45">
        <f>ROUND(Q17*$T$10,2)</f>
        <v>268.39999999999998</v>
      </c>
      <c r="U17" s="40"/>
      <c r="V17" s="45">
        <v>69.394285714285715</v>
      </c>
      <c r="W17" s="45"/>
    </row>
    <row r="18" spans="1:23" ht="20.25" customHeight="1" x14ac:dyDescent="0.25">
      <c r="A18" s="49" t="s">
        <v>40</v>
      </c>
      <c r="B18" s="50" t="s">
        <v>41</v>
      </c>
      <c r="C18" s="51"/>
      <c r="D18" s="52"/>
      <c r="E18" s="53"/>
      <c r="F18" s="53"/>
      <c r="G18" s="53"/>
      <c r="H18" s="53"/>
      <c r="I18" s="53"/>
      <c r="J18" s="93"/>
      <c r="K18" s="93"/>
      <c r="L18" s="51"/>
      <c r="M18" s="51"/>
      <c r="N18" s="51"/>
      <c r="O18" s="51"/>
      <c r="P18" s="51"/>
      <c r="Q18" s="51"/>
      <c r="R18" s="51"/>
      <c r="S18" s="51"/>
      <c r="T18" s="51"/>
      <c r="U18" s="50" t="s">
        <v>545</v>
      </c>
      <c r="V18" s="51">
        <v>229572.08000000005</v>
      </c>
      <c r="W18" s="51">
        <v>191310.1057892855</v>
      </c>
    </row>
    <row r="19" spans="1:23" s="63" customFormat="1" ht="39" customHeight="1" x14ac:dyDescent="0.25">
      <c r="A19" s="54" t="s">
        <v>42</v>
      </c>
      <c r="B19" s="94" t="s">
        <v>43</v>
      </c>
      <c r="C19" s="56"/>
      <c r="D19" s="56"/>
      <c r="E19" s="57"/>
      <c r="F19" s="57"/>
      <c r="G19" s="58"/>
      <c r="H19" s="59"/>
      <c r="I19" s="59"/>
      <c r="J19" s="60"/>
      <c r="K19" s="60"/>
      <c r="L19" s="59"/>
      <c r="M19" s="59"/>
      <c r="N19" s="61"/>
      <c r="O19" s="61"/>
      <c r="P19" s="61"/>
      <c r="Q19" s="61"/>
      <c r="R19" s="61"/>
      <c r="S19" s="61"/>
      <c r="T19" s="61"/>
      <c r="U19" s="94" t="s">
        <v>545</v>
      </c>
      <c r="V19" s="61"/>
      <c r="W19" s="61"/>
    </row>
    <row r="20" spans="1:23" s="72" customFormat="1" ht="30" x14ac:dyDescent="0.25">
      <c r="A20" s="95" t="s">
        <v>29</v>
      </c>
      <c r="B20" s="96" t="s">
        <v>44</v>
      </c>
      <c r="C20" s="97"/>
      <c r="D20" s="97"/>
      <c r="E20" s="98"/>
      <c r="F20" s="98"/>
      <c r="G20" s="99"/>
      <c r="H20" s="100"/>
      <c r="I20" s="100"/>
      <c r="J20" s="64"/>
      <c r="K20" s="100"/>
      <c r="L20" s="100"/>
      <c r="M20" s="100"/>
      <c r="N20" s="46"/>
      <c r="O20" s="46"/>
      <c r="P20" s="46"/>
      <c r="Q20" s="46"/>
      <c r="R20" s="46"/>
      <c r="S20" s="46"/>
      <c r="T20" s="46"/>
      <c r="U20" s="95"/>
      <c r="V20" s="46"/>
      <c r="W20" s="46"/>
    </row>
    <row r="21" spans="1:23" s="72" customFormat="1" ht="15.75" x14ac:dyDescent="0.25">
      <c r="A21" s="95" t="s">
        <v>45</v>
      </c>
      <c r="B21" s="101" t="s">
        <v>46</v>
      </c>
      <c r="C21" s="97" t="s">
        <v>47</v>
      </c>
      <c r="D21" s="97" t="s">
        <v>48</v>
      </c>
      <c r="E21" s="102" t="s">
        <v>49</v>
      </c>
      <c r="F21" s="102"/>
      <c r="G21" s="99"/>
      <c r="H21" s="64">
        <f t="shared" ref="H21:H26" si="4">ROUND(($H$13+$H$14)/2,2)</f>
        <v>52.76</v>
      </c>
      <c r="I21" s="64">
        <f t="shared" ref="I21:I34" si="5">ROUND(H21*$I$10,2)</f>
        <v>13.19</v>
      </c>
      <c r="J21" s="64">
        <f>ROUND(0.19*0.95,2)</f>
        <v>0.18</v>
      </c>
      <c r="K21" s="100">
        <f t="shared" ref="K21:K26" si="6">ROUND((H21+I21)*J21,2)</f>
        <v>11.87</v>
      </c>
      <c r="L21" s="64">
        <f>(K21*$L$10)</f>
        <v>2.6113999999999997</v>
      </c>
      <c r="M21" s="43">
        <f>+((J21*(ВИХ.дані!$T$23*1.105))+(J21*8.7))</f>
        <v>16.90119</v>
      </c>
      <c r="N21" s="64">
        <f>J21*$N$10</f>
        <v>0.70020000000000004</v>
      </c>
      <c r="O21" s="64">
        <f>SUM(K21:N21)+F21</f>
        <v>32.082790000000003</v>
      </c>
      <c r="P21" s="45">
        <f>ROUND(J21*$P$10,2)</f>
        <v>1.38</v>
      </c>
      <c r="Q21" s="64">
        <f>SUM(O21+P21)</f>
        <v>33.462790000000005</v>
      </c>
      <c r="R21" s="64">
        <f>+T21-S21</f>
        <v>33.466666666666661</v>
      </c>
      <c r="S21" s="64">
        <f>+T21/6</f>
        <v>6.6933333333333325</v>
      </c>
      <c r="T21" s="103">
        <f>ROUND(Q21*$T$10,2)</f>
        <v>40.159999999999997</v>
      </c>
      <c r="U21" s="95" t="s">
        <v>72</v>
      </c>
      <c r="V21" s="64">
        <v>38.340000000000003</v>
      </c>
      <c r="W21" s="64">
        <v>31.94999</v>
      </c>
    </row>
    <row r="22" spans="1:23" s="72" customFormat="1" ht="15.75" x14ac:dyDescent="0.25">
      <c r="A22" s="95" t="s">
        <v>50</v>
      </c>
      <c r="B22" s="101" t="s">
        <v>51</v>
      </c>
      <c r="C22" s="97" t="s">
        <v>47</v>
      </c>
      <c r="D22" s="97" t="s">
        <v>48</v>
      </c>
      <c r="E22" s="102" t="s">
        <v>49</v>
      </c>
      <c r="F22" s="102"/>
      <c r="G22" s="99"/>
      <c r="H22" s="64">
        <f t="shared" si="4"/>
        <v>52.76</v>
      </c>
      <c r="I22" s="64">
        <f t="shared" si="5"/>
        <v>13.19</v>
      </c>
      <c r="J22" s="64">
        <f>ROUND(0.26*0.95,2)</f>
        <v>0.25</v>
      </c>
      <c r="K22" s="100">
        <f t="shared" si="6"/>
        <v>16.489999999999998</v>
      </c>
      <c r="L22" s="64">
        <f t="shared" ref="L22:L26" si="7">(K22*$L$10)</f>
        <v>3.6277999999999997</v>
      </c>
      <c r="M22" s="64">
        <f>+((J22*(ВИХ.дані!$T$23*1.105))+(J22*8.7))</f>
        <v>23.473875</v>
      </c>
      <c r="N22" s="64">
        <f t="shared" ref="N22:N26" si="8">J22*$N$10</f>
        <v>0.97250000000000003</v>
      </c>
      <c r="O22" s="64">
        <f t="shared" ref="O22:O26" si="9">SUM(K22:N22)+F22</f>
        <v>44.564174999999992</v>
      </c>
      <c r="P22" s="45">
        <f t="shared" ref="P22:P85" si="10">ROUND(J22*$P$10,2)</f>
        <v>1.91</v>
      </c>
      <c r="Q22" s="64">
        <f t="shared" ref="Q22:Q26" si="11">SUM(O22+P22)</f>
        <v>46.474174999999988</v>
      </c>
      <c r="R22" s="64">
        <f t="shared" ref="R22:R26" si="12">+T22-S22</f>
        <v>46.475000000000001</v>
      </c>
      <c r="S22" s="64">
        <f t="shared" ref="S22:S26" si="13">+T22/6</f>
        <v>9.2949999999999999</v>
      </c>
      <c r="T22" s="103">
        <f t="shared" ref="T22:T34" si="14">ROUND(Q22*$T$10,2)</f>
        <v>55.77</v>
      </c>
      <c r="U22" s="95" t="s">
        <v>72</v>
      </c>
      <c r="V22" s="64">
        <v>53.24</v>
      </c>
      <c r="W22" s="64">
        <v>44.363574999999997</v>
      </c>
    </row>
    <row r="23" spans="1:23" s="72" customFormat="1" ht="15.75" x14ac:dyDescent="0.25">
      <c r="A23" s="95" t="s">
        <v>52</v>
      </c>
      <c r="B23" s="101" t="s">
        <v>53</v>
      </c>
      <c r="C23" s="97" t="s">
        <v>47</v>
      </c>
      <c r="D23" s="97" t="s">
        <v>48</v>
      </c>
      <c r="E23" s="102" t="s">
        <v>49</v>
      </c>
      <c r="F23" s="102"/>
      <c r="G23" s="99"/>
      <c r="H23" s="64">
        <f t="shared" si="4"/>
        <v>52.76</v>
      </c>
      <c r="I23" s="64">
        <f t="shared" si="5"/>
        <v>13.19</v>
      </c>
      <c r="J23" s="64">
        <f>ROUND(0.42*0.95,2)</f>
        <v>0.4</v>
      </c>
      <c r="K23" s="100">
        <f t="shared" si="6"/>
        <v>26.38</v>
      </c>
      <c r="L23" s="64">
        <f t="shared" si="7"/>
        <v>5.8035999999999994</v>
      </c>
      <c r="M23" s="64">
        <f>+((J23*(ВИХ.дані!$T$23*1.105))+(J23*8.7))</f>
        <v>37.558199999999999</v>
      </c>
      <c r="N23" s="64">
        <f t="shared" si="8"/>
        <v>1.556</v>
      </c>
      <c r="O23" s="64">
        <f t="shared" si="9"/>
        <v>71.297799999999995</v>
      </c>
      <c r="P23" s="45">
        <f t="shared" si="10"/>
        <v>3.06</v>
      </c>
      <c r="Q23" s="64">
        <f t="shared" si="11"/>
        <v>74.357799999999997</v>
      </c>
      <c r="R23" s="64">
        <f t="shared" si="12"/>
        <v>74.358333333333334</v>
      </c>
      <c r="S23" s="64">
        <f t="shared" si="13"/>
        <v>14.871666666666668</v>
      </c>
      <c r="T23" s="103">
        <f t="shared" si="14"/>
        <v>89.23</v>
      </c>
      <c r="U23" s="95" t="s">
        <v>72</v>
      </c>
      <c r="V23" s="64">
        <v>85.18</v>
      </c>
      <c r="W23" s="64">
        <v>70.985720000000001</v>
      </c>
    </row>
    <row r="24" spans="1:23" s="72" customFormat="1" ht="15.75" x14ac:dyDescent="0.25">
      <c r="A24" s="95" t="s">
        <v>54</v>
      </c>
      <c r="B24" s="101" t="s">
        <v>55</v>
      </c>
      <c r="C24" s="97" t="s">
        <v>47</v>
      </c>
      <c r="D24" s="97" t="s">
        <v>48</v>
      </c>
      <c r="E24" s="102" t="s">
        <v>49</v>
      </c>
      <c r="F24" s="102"/>
      <c r="G24" s="99"/>
      <c r="H24" s="64">
        <f t="shared" si="4"/>
        <v>52.76</v>
      </c>
      <c r="I24" s="64">
        <f t="shared" si="5"/>
        <v>13.19</v>
      </c>
      <c r="J24" s="64">
        <f>ROUND((0.42+0.19)*0.95,2)</f>
        <v>0.57999999999999996</v>
      </c>
      <c r="K24" s="100">
        <f t="shared" si="6"/>
        <v>38.25</v>
      </c>
      <c r="L24" s="64">
        <f t="shared" si="7"/>
        <v>8.4150000000000009</v>
      </c>
      <c r="M24" s="64">
        <f>+((J24*(ВИХ.дані!$T$23*1.105))+(J24*8.7))</f>
        <v>54.459389999999992</v>
      </c>
      <c r="N24" s="64">
        <f t="shared" si="8"/>
        <v>2.2561999999999998</v>
      </c>
      <c r="O24" s="64">
        <f t="shared" si="9"/>
        <v>103.38058999999998</v>
      </c>
      <c r="P24" s="45">
        <f t="shared" si="10"/>
        <v>4.4400000000000004</v>
      </c>
      <c r="Q24" s="64">
        <f t="shared" si="11"/>
        <v>107.82058999999998</v>
      </c>
      <c r="R24" s="64">
        <f t="shared" si="12"/>
        <v>107.81666666666666</v>
      </c>
      <c r="S24" s="64">
        <f t="shared" si="13"/>
        <v>21.563333333333333</v>
      </c>
      <c r="T24" s="103">
        <f t="shared" si="14"/>
        <v>129.38</v>
      </c>
      <c r="U24" s="95" t="s">
        <v>546</v>
      </c>
      <c r="V24" s="64">
        <v>123.52</v>
      </c>
      <c r="W24" s="64">
        <v>102.93229399999998</v>
      </c>
    </row>
    <row r="25" spans="1:23" s="72" customFormat="1" ht="15.75" x14ac:dyDescent="0.25">
      <c r="A25" s="95" t="s">
        <v>56</v>
      </c>
      <c r="B25" s="101" t="s">
        <v>57</v>
      </c>
      <c r="C25" s="97" t="s">
        <v>47</v>
      </c>
      <c r="D25" s="97" t="s">
        <v>48</v>
      </c>
      <c r="E25" s="102" t="s">
        <v>49</v>
      </c>
      <c r="F25" s="102"/>
      <c r="G25" s="99"/>
      <c r="H25" s="64">
        <f t="shared" si="4"/>
        <v>52.76</v>
      </c>
      <c r="I25" s="64">
        <f t="shared" si="5"/>
        <v>13.19</v>
      </c>
      <c r="J25" s="64">
        <f>ROUND((0.42+0.26)*0.95,2)</f>
        <v>0.65</v>
      </c>
      <c r="K25" s="100">
        <f t="shared" si="6"/>
        <v>42.87</v>
      </c>
      <c r="L25" s="64">
        <f t="shared" si="7"/>
        <v>9.4314</v>
      </c>
      <c r="M25" s="64">
        <f>+((J25*(ВИХ.дані!$T$23*1.105))+(J25*8.7))</f>
        <v>61.032074999999999</v>
      </c>
      <c r="N25" s="64">
        <f t="shared" si="8"/>
        <v>2.5285000000000002</v>
      </c>
      <c r="O25" s="64">
        <f t="shared" si="9"/>
        <v>115.86197499999999</v>
      </c>
      <c r="P25" s="45">
        <f t="shared" si="10"/>
        <v>4.97</v>
      </c>
      <c r="Q25" s="64">
        <f t="shared" si="11"/>
        <v>120.83197499999999</v>
      </c>
      <c r="R25" s="64">
        <f t="shared" si="12"/>
        <v>120.83333333333333</v>
      </c>
      <c r="S25" s="64">
        <f t="shared" si="13"/>
        <v>24.166666666666668</v>
      </c>
      <c r="T25" s="103">
        <f t="shared" si="14"/>
        <v>145</v>
      </c>
      <c r="U25" s="95" t="s">
        <v>546</v>
      </c>
      <c r="V25" s="64">
        <v>138.41999999999999</v>
      </c>
      <c r="W25" s="64">
        <v>115.349295</v>
      </c>
    </row>
    <row r="26" spans="1:23" s="72" customFormat="1" ht="15.75" x14ac:dyDescent="0.25">
      <c r="A26" s="95" t="s">
        <v>58</v>
      </c>
      <c r="B26" s="101" t="s">
        <v>59</v>
      </c>
      <c r="C26" s="97" t="s">
        <v>47</v>
      </c>
      <c r="D26" s="97" t="s">
        <v>48</v>
      </c>
      <c r="E26" s="102" t="s">
        <v>49</v>
      </c>
      <c r="F26" s="102"/>
      <c r="G26" s="99"/>
      <c r="H26" s="64">
        <f t="shared" si="4"/>
        <v>52.76</v>
      </c>
      <c r="I26" s="64">
        <f t="shared" si="5"/>
        <v>13.19</v>
      </c>
      <c r="J26" s="64">
        <f>ROUND((0.42+0.42)*0.95,2)</f>
        <v>0.8</v>
      </c>
      <c r="K26" s="100">
        <f t="shared" si="6"/>
        <v>52.76</v>
      </c>
      <c r="L26" s="64">
        <f t="shared" si="7"/>
        <v>11.607199999999999</v>
      </c>
      <c r="M26" s="64">
        <f>+((J26*(ВИХ.дані!$T$23*1.105))+(J26*8.7))</f>
        <v>75.116399999999999</v>
      </c>
      <c r="N26" s="64">
        <f t="shared" si="8"/>
        <v>3.1120000000000001</v>
      </c>
      <c r="O26" s="64">
        <f t="shared" si="9"/>
        <v>142.59559999999999</v>
      </c>
      <c r="P26" s="45">
        <f t="shared" si="10"/>
        <v>6.12</v>
      </c>
      <c r="Q26" s="64">
        <f t="shared" si="11"/>
        <v>148.71559999999999</v>
      </c>
      <c r="R26" s="64">
        <f t="shared" si="12"/>
        <v>148.71666666666667</v>
      </c>
      <c r="S26" s="64">
        <f t="shared" si="13"/>
        <v>29.743333333333336</v>
      </c>
      <c r="T26" s="103">
        <f t="shared" si="14"/>
        <v>178.46</v>
      </c>
      <c r="U26" s="95" t="s">
        <v>546</v>
      </c>
      <c r="V26" s="64">
        <v>170.37</v>
      </c>
      <c r="W26" s="64">
        <v>141.97144</v>
      </c>
    </row>
    <row r="27" spans="1:23" s="72" customFormat="1" ht="30" x14ac:dyDescent="0.25">
      <c r="A27" s="95" t="s">
        <v>32</v>
      </c>
      <c r="B27" s="96" t="s">
        <v>60</v>
      </c>
      <c r="C27" s="97"/>
      <c r="D27" s="97"/>
      <c r="E27" s="98"/>
      <c r="F27" s="98"/>
      <c r="G27" s="99"/>
      <c r="H27" s="100"/>
      <c r="I27" s="100"/>
      <c r="J27" s="64"/>
      <c r="K27" s="100"/>
      <c r="L27" s="100"/>
      <c r="M27" s="100"/>
      <c r="N27" s="46"/>
      <c r="O27" s="46"/>
      <c r="P27" s="46"/>
      <c r="Q27" s="46"/>
      <c r="R27" s="46"/>
      <c r="S27" s="46"/>
      <c r="T27" s="46"/>
      <c r="U27" s="102"/>
      <c r="V27" s="46"/>
      <c r="W27" s="46"/>
    </row>
    <row r="28" spans="1:23" s="72" customFormat="1" ht="15.75" x14ac:dyDescent="0.25">
      <c r="A28" s="95" t="s">
        <v>61</v>
      </c>
      <c r="B28" s="101" t="s">
        <v>46</v>
      </c>
      <c r="C28" s="97" t="s">
        <v>47</v>
      </c>
      <c r="D28" s="97" t="s">
        <v>48</v>
      </c>
      <c r="E28" s="102" t="s">
        <v>49</v>
      </c>
      <c r="F28" s="102"/>
      <c r="G28" s="99"/>
      <c r="H28" s="64">
        <f t="shared" ref="H28:H34" si="15">ROUND(($H$13+$H$14)/2,2)</f>
        <v>52.76</v>
      </c>
      <c r="I28" s="64">
        <f t="shared" si="5"/>
        <v>13.19</v>
      </c>
      <c r="J28" s="64">
        <f>ROUND((0.19*1.2)*0.95,2)</f>
        <v>0.22</v>
      </c>
      <c r="K28" s="100">
        <f t="shared" ref="K28:K34" si="16">ROUND((H28+I28)*J28,2)</f>
        <v>14.51</v>
      </c>
      <c r="L28" s="64">
        <f t="shared" ref="L28:L34" si="17">(K28*$L$10)</f>
        <v>3.1922000000000001</v>
      </c>
      <c r="M28" s="64">
        <f>+((J28*(ВИХ.дані!$T$23*1.105))+(J28*8.7))</f>
        <v>20.65701</v>
      </c>
      <c r="N28" s="64">
        <f t="shared" ref="N28:N34" si="18">J28*$N$10</f>
        <v>0.85580000000000001</v>
      </c>
      <c r="O28" s="64">
        <f t="shared" ref="O28:O34" si="19">SUM(K28:N28)+F28</f>
        <v>39.215010000000007</v>
      </c>
      <c r="P28" s="45">
        <f t="shared" si="10"/>
        <v>1.68</v>
      </c>
      <c r="Q28" s="64">
        <f t="shared" ref="Q28:Q34" si="20">SUM(O28+P28)</f>
        <v>40.895010000000006</v>
      </c>
      <c r="R28" s="64">
        <f>+T28-S28</f>
        <v>40.891666666666666</v>
      </c>
      <c r="S28" s="64">
        <f>+T28/6</f>
        <v>8.1783333333333328</v>
      </c>
      <c r="T28" s="103">
        <f t="shared" si="14"/>
        <v>49.07</v>
      </c>
      <c r="U28" s="95" t="s">
        <v>547</v>
      </c>
      <c r="V28" s="64">
        <v>46.85</v>
      </c>
      <c r="W28" s="64">
        <v>39.039146000000002</v>
      </c>
    </row>
    <row r="29" spans="1:23" s="72" customFormat="1" ht="15.75" x14ac:dyDescent="0.25">
      <c r="A29" s="95" t="s">
        <v>62</v>
      </c>
      <c r="B29" s="101" t="s">
        <v>51</v>
      </c>
      <c r="C29" s="97" t="s">
        <v>47</v>
      </c>
      <c r="D29" s="97" t="s">
        <v>48</v>
      </c>
      <c r="E29" s="102" t="s">
        <v>49</v>
      </c>
      <c r="F29" s="102"/>
      <c r="G29" s="99"/>
      <c r="H29" s="64">
        <f t="shared" si="15"/>
        <v>52.76</v>
      </c>
      <c r="I29" s="64">
        <f t="shared" si="5"/>
        <v>13.19</v>
      </c>
      <c r="J29" s="64">
        <f>ROUND((0.26*1.2)*0.95,2)</f>
        <v>0.3</v>
      </c>
      <c r="K29" s="100">
        <f t="shared" si="16"/>
        <v>19.79</v>
      </c>
      <c r="L29" s="64">
        <f t="shared" si="17"/>
        <v>4.3537999999999997</v>
      </c>
      <c r="M29" s="64">
        <f>+((J29*(ВИХ.дані!$T$23*1.105))+(J29*8.7))</f>
        <v>28.168649999999996</v>
      </c>
      <c r="N29" s="64">
        <f t="shared" si="18"/>
        <v>1.167</v>
      </c>
      <c r="O29" s="64">
        <f t="shared" si="19"/>
        <v>53.47945</v>
      </c>
      <c r="P29" s="45">
        <f t="shared" si="10"/>
        <v>2.2999999999999998</v>
      </c>
      <c r="Q29" s="64">
        <f t="shared" si="20"/>
        <v>55.779449999999997</v>
      </c>
      <c r="R29" s="64">
        <f t="shared" ref="R29:R34" si="21">+T29-S29</f>
        <v>55.783333333333331</v>
      </c>
      <c r="S29" s="64">
        <f t="shared" ref="S29:S34" si="22">+T29/6</f>
        <v>11.156666666666666</v>
      </c>
      <c r="T29" s="103">
        <f t="shared" si="14"/>
        <v>66.94</v>
      </c>
      <c r="U29" s="95" t="s">
        <v>547</v>
      </c>
      <c r="V29" s="64">
        <v>63.89</v>
      </c>
      <c r="W29" s="64">
        <v>53.244289999999992</v>
      </c>
    </row>
    <row r="30" spans="1:23" s="72" customFormat="1" ht="15.75" x14ac:dyDescent="0.25">
      <c r="A30" s="95" t="s">
        <v>63</v>
      </c>
      <c r="B30" s="101" t="s">
        <v>53</v>
      </c>
      <c r="C30" s="97" t="s">
        <v>47</v>
      </c>
      <c r="D30" s="97" t="s">
        <v>48</v>
      </c>
      <c r="E30" s="102" t="s">
        <v>49</v>
      </c>
      <c r="F30" s="102"/>
      <c r="G30" s="99"/>
      <c r="H30" s="64">
        <f t="shared" si="15"/>
        <v>52.76</v>
      </c>
      <c r="I30" s="64">
        <f t="shared" si="5"/>
        <v>13.19</v>
      </c>
      <c r="J30" s="64">
        <f>ROUND((0.42*1.2)*0.95,2)</f>
        <v>0.48</v>
      </c>
      <c r="K30" s="100">
        <f t="shared" si="16"/>
        <v>31.66</v>
      </c>
      <c r="L30" s="64">
        <f t="shared" si="17"/>
        <v>6.9652000000000003</v>
      </c>
      <c r="M30" s="64">
        <f>+((J30*(ВИХ.дані!$T$23*1.105))+(J30*8.7))</f>
        <v>45.069839999999999</v>
      </c>
      <c r="N30" s="64">
        <f t="shared" si="18"/>
        <v>1.8672</v>
      </c>
      <c r="O30" s="64">
        <f t="shared" si="19"/>
        <v>85.562240000000003</v>
      </c>
      <c r="P30" s="45">
        <f t="shared" si="10"/>
        <v>3.67</v>
      </c>
      <c r="Q30" s="64">
        <f t="shared" si="20"/>
        <v>89.232240000000004</v>
      </c>
      <c r="R30" s="64">
        <f t="shared" si="21"/>
        <v>89.233333333333334</v>
      </c>
      <c r="S30" s="64">
        <f t="shared" si="22"/>
        <v>17.846666666666668</v>
      </c>
      <c r="T30" s="103">
        <f t="shared" si="14"/>
        <v>107.08</v>
      </c>
      <c r="U30" s="95" t="s">
        <v>547</v>
      </c>
      <c r="V30" s="64">
        <v>102.22</v>
      </c>
      <c r="W30" s="64">
        <v>85.180864</v>
      </c>
    </row>
    <row r="31" spans="1:23" s="72" customFormat="1" ht="15.75" x14ac:dyDescent="0.25">
      <c r="A31" s="95" t="s">
        <v>64</v>
      </c>
      <c r="B31" s="101" t="s">
        <v>55</v>
      </c>
      <c r="C31" s="97" t="s">
        <v>47</v>
      </c>
      <c r="D31" s="97" t="s">
        <v>48</v>
      </c>
      <c r="E31" s="102" t="s">
        <v>49</v>
      </c>
      <c r="F31" s="102"/>
      <c r="G31" s="99"/>
      <c r="H31" s="64">
        <f t="shared" si="15"/>
        <v>52.76</v>
      </c>
      <c r="I31" s="64">
        <f t="shared" si="5"/>
        <v>13.19</v>
      </c>
      <c r="J31" s="64">
        <f>ROUND(((0.42+0.19)*1.2)*0.95,2)</f>
        <v>0.7</v>
      </c>
      <c r="K31" s="100">
        <f t="shared" si="16"/>
        <v>46.17</v>
      </c>
      <c r="L31" s="64">
        <f t="shared" si="17"/>
        <v>10.157400000000001</v>
      </c>
      <c r="M31" s="64">
        <f>+((J31*(ВИХ.дані!$T$23*1.105))+(J31*8.7))</f>
        <v>65.726849999999999</v>
      </c>
      <c r="N31" s="64">
        <f t="shared" si="18"/>
        <v>2.7229999999999999</v>
      </c>
      <c r="O31" s="64">
        <f t="shared" si="19"/>
        <v>124.77725</v>
      </c>
      <c r="P31" s="45">
        <f t="shared" si="10"/>
        <v>5.36</v>
      </c>
      <c r="Q31" s="64">
        <f t="shared" si="20"/>
        <v>130.13724999999999</v>
      </c>
      <c r="R31" s="64">
        <f t="shared" si="21"/>
        <v>130.13333333333333</v>
      </c>
      <c r="S31" s="64">
        <f t="shared" si="22"/>
        <v>26.026666666666667</v>
      </c>
      <c r="T31" s="103">
        <f t="shared" si="14"/>
        <v>156.16</v>
      </c>
      <c r="U31" s="95" t="s">
        <v>548</v>
      </c>
      <c r="V31" s="64">
        <v>149.08000000000001</v>
      </c>
      <c r="W31" s="64">
        <v>124.23000999999999</v>
      </c>
    </row>
    <row r="32" spans="1:23" s="72" customFormat="1" ht="15.75" x14ac:dyDescent="0.25">
      <c r="A32" s="95" t="s">
        <v>65</v>
      </c>
      <c r="B32" s="101" t="s">
        <v>57</v>
      </c>
      <c r="C32" s="97" t="s">
        <v>47</v>
      </c>
      <c r="D32" s="97" t="s">
        <v>48</v>
      </c>
      <c r="E32" s="102" t="s">
        <v>49</v>
      </c>
      <c r="F32" s="102"/>
      <c r="G32" s="99"/>
      <c r="H32" s="64">
        <f t="shared" si="15"/>
        <v>52.76</v>
      </c>
      <c r="I32" s="64">
        <f t="shared" si="5"/>
        <v>13.19</v>
      </c>
      <c r="J32" s="64">
        <f>ROUND(((0.42+0.26)*1.2)*0.95,2)</f>
        <v>0.78</v>
      </c>
      <c r="K32" s="100">
        <f t="shared" si="16"/>
        <v>51.44</v>
      </c>
      <c r="L32" s="64">
        <f t="shared" si="17"/>
        <v>11.316799999999999</v>
      </c>
      <c r="M32" s="64">
        <f>+((J32*(ВИХ.дані!$T$23*1.105))+(J32*8.7))</f>
        <v>73.238489999999999</v>
      </c>
      <c r="N32" s="64">
        <f t="shared" si="18"/>
        <v>3.0342000000000002</v>
      </c>
      <c r="O32" s="64">
        <f t="shared" si="19"/>
        <v>139.02949000000001</v>
      </c>
      <c r="P32" s="45">
        <f t="shared" si="10"/>
        <v>5.97</v>
      </c>
      <c r="Q32" s="64">
        <f t="shared" si="20"/>
        <v>144.99949000000001</v>
      </c>
      <c r="R32" s="64">
        <f t="shared" si="21"/>
        <v>145</v>
      </c>
      <c r="S32" s="64">
        <f t="shared" si="22"/>
        <v>29</v>
      </c>
      <c r="T32" s="103">
        <f t="shared" si="14"/>
        <v>174</v>
      </c>
      <c r="U32" s="95" t="s">
        <v>548</v>
      </c>
      <c r="V32" s="64">
        <v>166.11</v>
      </c>
      <c r="W32" s="64">
        <v>138.42515399999999</v>
      </c>
    </row>
    <row r="33" spans="1:23" s="72" customFormat="1" ht="15.75" x14ac:dyDescent="0.25">
      <c r="A33" s="95" t="s">
        <v>66</v>
      </c>
      <c r="B33" s="101" t="s">
        <v>59</v>
      </c>
      <c r="C33" s="97" t="s">
        <v>47</v>
      </c>
      <c r="D33" s="97" t="s">
        <v>48</v>
      </c>
      <c r="E33" s="102" t="s">
        <v>49</v>
      </c>
      <c r="F33" s="102"/>
      <c r="G33" s="99"/>
      <c r="H33" s="64">
        <f t="shared" si="15"/>
        <v>52.76</v>
      </c>
      <c r="I33" s="64">
        <f t="shared" si="5"/>
        <v>13.19</v>
      </c>
      <c r="J33" s="64">
        <f>ROUND(((0.42+0.42)*1.2)*0.95,2)</f>
        <v>0.96</v>
      </c>
      <c r="K33" s="100">
        <f t="shared" si="16"/>
        <v>63.31</v>
      </c>
      <c r="L33" s="44">
        <f t="shared" si="17"/>
        <v>13.9282</v>
      </c>
      <c r="M33" s="44">
        <f>+((J33*(ВИХ.дані!$T$23*1.105))+(J33*8.7))</f>
        <v>90.139679999999998</v>
      </c>
      <c r="N33" s="44">
        <f t="shared" si="18"/>
        <v>3.7343999999999999</v>
      </c>
      <c r="O33" s="44">
        <f t="shared" si="19"/>
        <v>171.11228</v>
      </c>
      <c r="P33" s="45">
        <f t="shared" si="10"/>
        <v>7.34</v>
      </c>
      <c r="Q33" s="44">
        <f t="shared" si="20"/>
        <v>178.45228</v>
      </c>
      <c r="R33" s="44">
        <f t="shared" si="21"/>
        <v>178.45</v>
      </c>
      <c r="S33" s="44">
        <f t="shared" si="22"/>
        <v>35.69</v>
      </c>
      <c r="T33" s="65">
        <f t="shared" si="14"/>
        <v>214.14</v>
      </c>
      <c r="U33" s="95" t="s">
        <v>548</v>
      </c>
      <c r="V33" s="44">
        <v>204.43</v>
      </c>
      <c r="W33" s="44">
        <v>170.361728</v>
      </c>
    </row>
    <row r="34" spans="1:23" s="72" customFormat="1" ht="30" x14ac:dyDescent="0.25">
      <c r="A34" s="95" t="s">
        <v>34</v>
      </c>
      <c r="B34" s="104" t="s">
        <v>67</v>
      </c>
      <c r="C34" s="97" t="s">
        <v>68</v>
      </c>
      <c r="D34" s="97" t="s">
        <v>48</v>
      </c>
      <c r="E34" s="102" t="s">
        <v>49</v>
      </c>
      <c r="F34" s="102"/>
      <c r="G34" s="99"/>
      <c r="H34" s="64">
        <f t="shared" si="15"/>
        <v>52.76</v>
      </c>
      <c r="I34" s="64">
        <f t="shared" si="5"/>
        <v>13.19</v>
      </c>
      <c r="J34" s="64">
        <f>ROUND(0.064*0.95,2)</f>
        <v>0.06</v>
      </c>
      <c r="K34" s="100">
        <f t="shared" si="16"/>
        <v>3.96</v>
      </c>
      <c r="L34" s="64">
        <f t="shared" si="17"/>
        <v>0.87119999999999997</v>
      </c>
      <c r="M34" s="64">
        <f>+((J34*(ВИХ.дані!$T$23*1.105))+(J34*8.7))</f>
        <v>5.6337299999999999</v>
      </c>
      <c r="N34" s="64">
        <f t="shared" si="18"/>
        <v>0.2334</v>
      </c>
      <c r="O34" s="64">
        <f t="shared" si="19"/>
        <v>10.698329999999999</v>
      </c>
      <c r="P34" s="45">
        <f t="shared" si="10"/>
        <v>0.46</v>
      </c>
      <c r="Q34" s="64">
        <f t="shared" si="20"/>
        <v>11.158329999999999</v>
      </c>
      <c r="R34" s="64">
        <f t="shared" si="21"/>
        <v>11.158333333333333</v>
      </c>
      <c r="S34" s="64">
        <f t="shared" si="22"/>
        <v>2.2316666666666669</v>
      </c>
      <c r="T34" s="103">
        <f t="shared" si="14"/>
        <v>13.39</v>
      </c>
      <c r="U34" s="95" t="s">
        <v>73</v>
      </c>
      <c r="V34" s="64">
        <v>12.78</v>
      </c>
      <c r="W34" s="64">
        <v>10.648858000000001</v>
      </c>
    </row>
    <row r="35" spans="1:23" s="72" customFormat="1" ht="15" x14ac:dyDescent="0.25">
      <c r="A35" s="95" t="s">
        <v>36</v>
      </c>
      <c r="B35" s="96" t="s">
        <v>69</v>
      </c>
      <c r="C35" s="97"/>
      <c r="D35" s="97"/>
      <c r="E35" s="98"/>
      <c r="F35" s="98"/>
      <c r="G35" s="99"/>
      <c r="H35" s="100"/>
      <c r="I35" s="100"/>
      <c r="J35" s="64"/>
      <c r="K35" s="100"/>
      <c r="L35" s="100"/>
      <c r="M35" s="100"/>
      <c r="N35" s="46"/>
      <c r="O35" s="46"/>
      <c r="P35" s="46"/>
      <c r="Q35" s="46"/>
      <c r="R35" s="46"/>
      <c r="S35" s="46"/>
      <c r="T35" s="46"/>
      <c r="U35" s="95"/>
      <c r="V35" s="46"/>
      <c r="W35" s="46"/>
    </row>
    <row r="36" spans="1:23" s="72" customFormat="1" ht="15" x14ac:dyDescent="0.25">
      <c r="A36" s="95" t="s">
        <v>70</v>
      </c>
      <c r="B36" s="105" t="s">
        <v>71</v>
      </c>
      <c r="C36" s="97"/>
      <c r="D36" s="97"/>
      <c r="E36" s="98"/>
      <c r="F36" s="98"/>
      <c r="G36" s="99"/>
      <c r="H36" s="100"/>
      <c r="I36" s="100"/>
      <c r="J36" s="64"/>
      <c r="K36" s="100"/>
      <c r="L36" s="100"/>
      <c r="M36" s="100"/>
      <c r="N36" s="46"/>
      <c r="O36" s="46"/>
      <c r="P36" s="46"/>
      <c r="Q36" s="46"/>
      <c r="R36" s="46"/>
      <c r="S36" s="46"/>
      <c r="T36" s="46"/>
      <c r="U36" s="95"/>
      <c r="V36" s="46"/>
      <c r="W36" s="46"/>
    </row>
    <row r="37" spans="1:23" s="72" customFormat="1" ht="15.75" x14ac:dyDescent="0.25">
      <c r="A37" s="95" t="s">
        <v>72</v>
      </c>
      <c r="B37" s="101" t="s">
        <v>46</v>
      </c>
      <c r="C37" s="97" t="s">
        <v>47</v>
      </c>
      <c r="D37" s="97" t="s">
        <v>48</v>
      </c>
      <c r="E37" s="102" t="s">
        <v>49</v>
      </c>
      <c r="F37" s="102"/>
      <c r="G37" s="99"/>
      <c r="H37" s="64">
        <f t="shared" ref="H37:H42" si="23">ROUND(($H$13+$H$14)/2,2)</f>
        <v>52.76</v>
      </c>
      <c r="I37" s="64">
        <f t="shared" ref="I37:I59" si="24">ROUND(H37*$I$10,2)</f>
        <v>13.19</v>
      </c>
      <c r="J37" s="64">
        <f>ROUND(0.11*0.95,2)</f>
        <v>0.1</v>
      </c>
      <c r="K37" s="100">
        <f t="shared" ref="K37:K42" si="25">ROUND((H37+I37)*J37,2)</f>
        <v>6.6</v>
      </c>
      <c r="L37" s="64">
        <f t="shared" ref="L37:L42" si="26">(K37*$L$10)</f>
        <v>1.452</v>
      </c>
      <c r="M37" s="64">
        <f>+((J37*(ВИХ.дані!$T$23*1.105))+(J37*8.7))</f>
        <v>9.3895499999999998</v>
      </c>
      <c r="N37" s="64">
        <f t="shared" ref="N37:N42" si="27">J37*$N$10</f>
        <v>0.38900000000000001</v>
      </c>
      <c r="O37" s="64">
        <f>SUM(K37:N37)+F37</f>
        <v>17.830549999999999</v>
      </c>
      <c r="P37" s="45">
        <f t="shared" si="10"/>
        <v>0.77</v>
      </c>
      <c r="Q37" s="64">
        <f>SUM(O37+P37)</f>
        <v>18.600549999999998</v>
      </c>
      <c r="R37" s="64">
        <f t="shared" ref="R37:R42" si="28">+T37-S37</f>
        <v>18.600000000000001</v>
      </c>
      <c r="S37" s="64">
        <f t="shared" ref="S37:S42" si="29">+T37/6</f>
        <v>3.72</v>
      </c>
      <c r="T37" s="103">
        <f t="shared" ref="T37:T59" si="30">ROUND(Q37*$T$10,2)</f>
        <v>22.32</v>
      </c>
      <c r="U37" s="95" t="s">
        <v>74</v>
      </c>
      <c r="V37" s="64">
        <v>21.3</v>
      </c>
      <c r="W37" s="64">
        <v>17.751429999999999</v>
      </c>
    </row>
    <row r="38" spans="1:23" s="72" customFormat="1" ht="15.75" x14ac:dyDescent="0.25">
      <c r="A38" s="95" t="s">
        <v>73</v>
      </c>
      <c r="B38" s="101" t="s">
        <v>51</v>
      </c>
      <c r="C38" s="97" t="s">
        <v>47</v>
      </c>
      <c r="D38" s="97" t="s">
        <v>48</v>
      </c>
      <c r="E38" s="102" t="s">
        <v>49</v>
      </c>
      <c r="F38" s="102"/>
      <c r="G38" s="99"/>
      <c r="H38" s="64">
        <f t="shared" si="23"/>
        <v>52.76</v>
      </c>
      <c r="I38" s="64">
        <f t="shared" si="24"/>
        <v>13.19</v>
      </c>
      <c r="J38" s="64">
        <f>ROUND(0.14*0.95,2)</f>
        <v>0.13</v>
      </c>
      <c r="K38" s="100">
        <f t="shared" si="25"/>
        <v>8.57</v>
      </c>
      <c r="L38" s="64">
        <f t="shared" si="26"/>
        <v>1.8854</v>
      </c>
      <c r="M38" s="64">
        <f>+((J38*(ВИХ.дані!$T$23*1.105))+(J38*8.7))</f>
        <v>12.206415</v>
      </c>
      <c r="N38" s="64">
        <f t="shared" si="27"/>
        <v>0.50570000000000004</v>
      </c>
      <c r="O38" s="64">
        <f t="shared" ref="O38:O42" si="31">SUM(K38:N38)+F38</f>
        <v>23.167515000000002</v>
      </c>
      <c r="P38" s="45">
        <f t="shared" si="10"/>
        <v>0.99</v>
      </c>
      <c r="Q38" s="64">
        <f t="shared" ref="Q38:Q42" si="32">SUM(O38+P38)</f>
        <v>24.157515</v>
      </c>
      <c r="R38" s="64">
        <f t="shared" si="28"/>
        <v>24.158333333333331</v>
      </c>
      <c r="S38" s="64">
        <f t="shared" si="29"/>
        <v>4.8316666666666661</v>
      </c>
      <c r="T38" s="103">
        <f t="shared" si="30"/>
        <v>28.99</v>
      </c>
      <c r="U38" s="95" t="s">
        <v>74</v>
      </c>
      <c r="V38" s="64">
        <v>27.68</v>
      </c>
      <c r="W38" s="64">
        <v>23.065859</v>
      </c>
    </row>
    <row r="39" spans="1:23" s="72" customFormat="1" ht="15.75" x14ac:dyDescent="0.25">
      <c r="A39" s="95" t="s">
        <v>74</v>
      </c>
      <c r="B39" s="101" t="s">
        <v>53</v>
      </c>
      <c r="C39" s="97" t="s">
        <v>47</v>
      </c>
      <c r="D39" s="97" t="s">
        <v>48</v>
      </c>
      <c r="E39" s="102" t="s">
        <v>49</v>
      </c>
      <c r="F39" s="102"/>
      <c r="G39" s="99"/>
      <c r="H39" s="64">
        <f t="shared" si="23"/>
        <v>52.76</v>
      </c>
      <c r="I39" s="64">
        <f t="shared" si="24"/>
        <v>13.19</v>
      </c>
      <c r="J39" s="64">
        <f>ROUND(0.2*0.95,2)</f>
        <v>0.19</v>
      </c>
      <c r="K39" s="100">
        <f t="shared" si="25"/>
        <v>12.53</v>
      </c>
      <c r="L39" s="64">
        <f t="shared" si="26"/>
        <v>2.7565999999999997</v>
      </c>
      <c r="M39" s="64">
        <f>+((J39*(ВИХ.дані!$T$23*1.105))+(J39*8.7))</f>
        <v>17.840145</v>
      </c>
      <c r="N39" s="64">
        <f t="shared" si="27"/>
        <v>0.73909999999999998</v>
      </c>
      <c r="O39" s="64">
        <f t="shared" si="31"/>
        <v>33.865845</v>
      </c>
      <c r="P39" s="45">
        <f t="shared" si="10"/>
        <v>1.45</v>
      </c>
      <c r="Q39" s="64">
        <f t="shared" si="32"/>
        <v>35.315845000000003</v>
      </c>
      <c r="R39" s="64">
        <f t="shared" si="28"/>
        <v>35.31666666666667</v>
      </c>
      <c r="S39" s="64">
        <f t="shared" si="29"/>
        <v>7.0633333333333335</v>
      </c>
      <c r="T39" s="103">
        <f t="shared" si="30"/>
        <v>42.38</v>
      </c>
      <c r="U39" s="95" t="s">
        <v>74</v>
      </c>
      <c r="V39" s="64">
        <v>40.46</v>
      </c>
      <c r="W39" s="64">
        <v>33.714717</v>
      </c>
    </row>
    <row r="40" spans="1:23" s="72" customFormat="1" ht="15.75" x14ac:dyDescent="0.25">
      <c r="A40" s="95" t="s">
        <v>75</v>
      </c>
      <c r="B40" s="101" t="s">
        <v>55</v>
      </c>
      <c r="C40" s="97" t="s">
        <v>47</v>
      </c>
      <c r="D40" s="97" t="s">
        <v>48</v>
      </c>
      <c r="E40" s="102" t="s">
        <v>49</v>
      </c>
      <c r="F40" s="102"/>
      <c r="G40" s="99"/>
      <c r="H40" s="64">
        <f t="shared" si="23"/>
        <v>52.76</v>
      </c>
      <c r="I40" s="64">
        <f t="shared" si="24"/>
        <v>13.19</v>
      </c>
      <c r="J40" s="64">
        <f>ROUND((0.2+0.11)*0.95,2)</f>
        <v>0.28999999999999998</v>
      </c>
      <c r="K40" s="100">
        <f t="shared" si="25"/>
        <v>19.13</v>
      </c>
      <c r="L40" s="64">
        <f t="shared" si="26"/>
        <v>4.2085999999999997</v>
      </c>
      <c r="M40" s="64">
        <f>+((J40*(ВИХ.дані!$T$23*1.105))+(J40*8.7))</f>
        <v>27.229694999999996</v>
      </c>
      <c r="N40" s="64">
        <f t="shared" si="27"/>
        <v>1.1280999999999999</v>
      </c>
      <c r="O40" s="64">
        <f t="shared" si="31"/>
        <v>51.696394999999995</v>
      </c>
      <c r="P40" s="45">
        <f t="shared" si="10"/>
        <v>2.2200000000000002</v>
      </c>
      <c r="Q40" s="64">
        <f t="shared" si="32"/>
        <v>53.916394999999994</v>
      </c>
      <c r="R40" s="64">
        <f t="shared" si="28"/>
        <v>53.916666666666671</v>
      </c>
      <c r="S40" s="64">
        <f t="shared" si="29"/>
        <v>10.783333333333333</v>
      </c>
      <c r="T40" s="103">
        <f t="shared" si="30"/>
        <v>64.7</v>
      </c>
      <c r="U40" s="95" t="s">
        <v>549</v>
      </c>
      <c r="V40" s="64">
        <v>61.76</v>
      </c>
      <c r="W40" s="64">
        <v>51.466146999999992</v>
      </c>
    </row>
    <row r="41" spans="1:23" s="72" customFormat="1" ht="15.75" x14ac:dyDescent="0.25">
      <c r="A41" s="95" t="s">
        <v>76</v>
      </c>
      <c r="B41" s="101" t="s">
        <v>57</v>
      </c>
      <c r="C41" s="97" t="s">
        <v>47</v>
      </c>
      <c r="D41" s="97" t="s">
        <v>48</v>
      </c>
      <c r="E41" s="102" t="s">
        <v>49</v>
      </c>
      <c r="F41" s="102"/>
      <c r="G41" s="99"/>
      <c r="H41" s="64">
        <f t="shared" si="23"/>
        <v>52.76</v>
      </c>
      <c r="I41" s="64">
        <f t="shared" si="24"/>
        <v>13.19</v>
      </c>
      <c r="J41" s="64">
        <f>ROUND((0.2+0.14)*0.95,2)</f>
        <v>0.32</v>
      </c>
      <c r="K41" s="100">
        <f t="shared" si="25"/>
        <v>21.1</v>
      </c>
      <c r="L41" s="64">
        <f t="shared" si="26"/>
        <v>4.6420000000000003</v>
      </c>
      <c r="M41" s="64">
        <f>+((J41*(ВИХ.дані!$T$23*1.105))+(J41*8.7))</f>
        <v>30.046559999999999</v>
      </c>
      <c r="N41" s="64">
        <f t="shared" si="27"/>
        <v>1.2448000000000001</v>
      </c>
      <c r="O41" s="64">
        <f t="shared" si="31"/>
        <v>57.033360000000002</v>
      </c>
      <c r="P41" s="45">
        <f t="shared" si="10"/>
        <v>2.4500000000000002</v>
      </c>
      <c r="Q41" s="64">
        <f t="shared" si="32"/>
        <v>59.483360000000005</v>
      </c>
      <c r="R41" s="64">
        <f t="shared" si="28"/>
        <v>59.483333333333327</v>
      </c>
      <c r="S41" s="64">
        <f t="shared" si="29"/>
        <v>11.896666666666667</v>
      </c>
      <c r="T41" s="103">
        <f t="shared" si="30"/>
        <v>71.38</v>
      </c>
      <c r="U41" s="95" t="s">
        <v>549</v>
      </c>
      <c r="V41" s="64">
        <v>68.150000000000006</v>
      </c>
      <c r="W41" s="64">
        <v>56.790576000000001</v>
      </c>
    </row>
    <row r="42" spans="1:23" s="72" customFormat="1" ht="15.75" x14ac:dyDescent="0.25">
      <c r="A42" s="95" t="s">
        <v>77</v>
      </c>
      <c r="B42" s="101" t="s">
        <v>59</v>
      </c>
      <c r="C42" s="97" t="s">
        <v>47</v>
      </c>
      <c r="D42" s="97" t="s">
        <v>48</v>
      </c>
      <c r="E42" s="102" t="s">
        <v>49</v>
      </c>
      <c r="F42" s="102"/>
      <c r="G42" s="99"/>
      <c r="H42" s="64">
        <f t="shared" si="23"/>
        <v>52.76</v>
      </c>
      <c r="I42" s="64">
        <f t="shared" si="24"/>
        <v>13.19</v>
      </c>
      <c r="J42" s="64">
        <f>ROUND((0.2+0.2)*0.95,2)</f>
        <v>0.38</v>
      </c>
      <c r="K42" s="100">
        <f t="shared" si="25"/>
        <v>25.06</v>
      </c>
      <c r="L42" s="64">
        <f t="shared" si="26"/>
        <v>5.5131999999999994</v>
      </c>
      <c r="M42" s="64">
        <f>+((J42*(ВИХ.дані!$T$23*1.105))+(J42*8.7))</f>
        <v>35.680289999999999</v>
      </c>
      <c r="N42" s="64">
        <f t="shared" si="27"/>
        <v>1.4782</v>
      </c>
      <c r="O42" s="64">
        <f t="shared" si="31"/>
        <v>67.73169</v>
      </c>
      <c r="P42" s="45">
        <f t="shared" si="10"/>
        <v>2.91</v>
      </c>
      <c r="Q42" s="64">
        <f t="shared" si="32"/>
        <v>70.641689999999997</v>
      </c>
      <c r="R42" s="64">
        <f t="shared" si="28"/>
        <v>70.641666666666666</v>
      </c>
      <c r="S42" s="64">
        <f t="shared" si="29"/>
        <v>14.128333333333332</v>
      </c>
      <c r="T42" s="103">
        <f t="shared" si="30"/>
        <v>84.77</v>
      </c>
      <c r="U42" s="95" t="s">
        <v>549</v>
      </c>
      <c r="V42" s="64">
        <v>80.930000000000007</v>
      </c>
      <c r="W42" s="64">
        <v>67.439433999999991</v>
      </c>
    </row>
    <row r="43" spans="1:23" s="72" customFormat="1" ht="15" x14ac:dyDescent="0.25">
      <c r="A43" s="95" t="s">
        <v>78</v>
      </c>
      <c r="B43" s="105" t="s">
        <v>79</v>
      </c>
      <c r="C43" s="97"/>
      <c r="D43" s="97"/>
      <c r="E43" s="98"/>
      <c r="F43" s="98"/>
      <c r="G43" s="99"/>
      <c r="H43" s="100"/>
      <c r="I43" s="100"/>
      <c r="J43" s="64"/>
      <c r="K43" s="100"/>
      <c r="L43" s="100"/>
      <c r="M43" s="100"/>
      <c r="N43" s="46"/>
      <c r="O43" s="46"/>
      <c r="P43" s="46">
        <f t="shared" si="10"/>
        <v>0</v>
      </c>
      <c r="Q43" s="46"/>
      <c r="R43" s="46"/>
      <c r="S43" s="46"/>
      <c r="T43" s="46"/>
      <c r="U43" s="95"/>
      <c r="V43" s="46"/>
      <c r="W43" s="46"/>
    </row>
    <row r="44" spans="1:23" s="72" customFormat="1" ht="15.75" x14ac:dyDescent="0.25">
      <c r="A44" s="95" t="s">
        <v>80</v>
      </c>
      <c r="B44" s="106" t="s">
        <v>81</v>
      </c>
      <c r="C44" s="107" t="s">
        <v>82</v>
      </c>
      <c r="D44" s="97" t="s">
        <v>48</v>
      </c>
      <c r="E44" s="102" t="s">
        <v>49</v>
      </c>
      <c r="F44" s="102"/>
      <c r="G44" s="99"/>
      <c r="H44" s="64">
        <f t="shared" ref="H44:H46" si="33">ROUND(($H$13+$H$14)/2,2)</f>
        <v>52.76</v>
      </c>
      <c r="I44" s="64">
        <f t="shared" si="24"/>
        <v>13.19</v>
      </c>
      <c r="J44" s="64">
        <f>ROUND(0.03*0.95,2)</f>
        <v>0.03</v>
      </c>
      <c r="K44" s="100">
        <f t="shared" ref="K44:K52" si="34">ROUND((H44+I44)*J44,2)</f>
        <v>1.98</v>
      </c>
      <c r="L44" s="64">
        <f t="shared" ref="L44:L52" si="35">(K44*$L$10)</f>
        <v>0.43559999999999999</v>
      </c>
      <c r="M44" s="64">
        <f>+((J44*(ВИХ.дані!$T$23*1.105))+(J44*8.7))</f>
        <v>2.816865</v>
      </c>
      <c r="N44" s="64">
        <f t="shared" ref="N44:N52" si="36">J44*$N$10</f>
        <v>0.1167</v>
      </c>
      <c r="O44" s="64">
        <f t="shared" ref="O44:O52" si="37">SUM(K44:N44)+F44</f>
        <v>5.3491649999999993</v>
      </c>
      <c r="P44" s="45">
        <f t="shared" si="10"/>
        <v>0.23</v>
      </c>
      <c r="Q44" s="64">
        <f t="shared" ref="Q44:Q52" si="38">SUM(O44+P44)</f>
        <v>5.5791649999999997</v>
      </c>
      <c r="R44" s="64">
        <f>+T44-S44</f>
        <v>5.5750000000000002</v>
      </c>
      <c r="S44" s="64">
        <f>+T44/6</f>
        <v>1.115</v>
      </c>
      <c r="T44" s="103">
        <f t="shared" si="30"/>
        <v>6.69</v>
      </c>
      <c r="U44" s="95" t="s">
        <v>74</v>
      </c>
      <c r="V44" s="64">
        <v>6.39</v>
      </c>
      <c r="W44" s="64">
        <v>5.3244290000000003</v>
      </c>
    </row>
    <row r="45" spans="1:23" s="72" customFormat="1" ht="15.75" x14ac:dyDescent="0.25">
      <c r="A45" s="95" t="s">
        <v>83</v>
      </c>
      <c r="B45" s="106" t="s">
        <v>84</v>
      </c>
      <c r="C45" s="107" t="s">
        <v>82</v>
      </c>
      <c r="D45" s="97" t="s">
        <v>48</v>
      </c>
      <c r="E45" s="102" t="s">
        <v>49</v>
      </c>
      <c r="F45" s="102"/>
      <c r="G45" s="99"/>
      <c r="H45" s="64">
        <f t="shared" si="33"/>
        <v>52.76</v>
      </c>
      <c r="I45" s="64">
        <f t="shared" si="24"/>
        <v>13.19</v>
      </c>
      <c r="J45" s="64">
        <f>ROUND(0.05*0.95,2)</f>
        <v>0.05</v>
      </c>
      <c r="K45" s="100">
        <f t="shared" si="34"/>
        <v>3.3</v>
      </c>
      <c r="L45" s="64">
        <f t="shared" si="35"/>
        <v>0.72599999999999998</v>
      </c>
      <c r="M45" s="64">
        <f>+((J45*(ВИХ.дані!$T$23*1.105))+(J45*8.7))</f>
        <v>4.6947749999999999</v>
      </c>
      <c r="N45" s="64">
        <f t="shared" si="36"/>
        <v>0.19450000000000001</v>
      </c>
      <c r="O45" s="64">
        <f t="shared" si="37"/>
        <v>8.9152749999999994</v>
      </c>
      <c r="P45" s="45">
        <f t="shared" si="10"/>
        <v>0.38</v>
      </c>
      <c r="Q45" s="64">
        <f t="shared" si="38"/>
        <v>9.2952750000000002</v>
      </c>
      <c r="R45" s="64">
        <f>+T45-S45</f>
        <v>9.2916666666666679</v>
      </c>
      <c r="S45" s="64">
        <f>+T45/6</f>
        <v>1.8583333333333334</v>
      </c>
      <c r="T45" s="103">
        <f t="shared" si="30"/>
        <v>11.15</v>
      </c>
      <c r="U45" s="95" t="s">
        <v>74</v>
      </c>
      <c r="V45" s="64">
        <v>10.64</v>
      </c>
      <c r="W45" s="64">
        <v>8.8707150000000006</v>
      </c>
    </row>
    <row r="46" spans="1:23" s="72" customFormat="1" ht="15.75" x14ac:dyDescent="0.25">
      <c r="A46" s="95" t="s">
        <v>85</v>
      </c>
      <c r="B46" s="106" t="s">
        <v>86</v>
      </c>
      <c r="C46" s="107" t="s">
        <v>82</v>
      </c>
      <c r="D46" s="97" t="s">
        <v>48</v>
      </c>
      <c r="E46" s="102" t="s">
        <v>49</v>
      </c>
      <c r="F46" s="102"/>
      <c r="G46" s="99"/>
      <c r="H46" s="64">
        <f t="shared" si="33"/>
        <v>52.76</v>
      </c>
      <c r="I46" s="64">
        <f t="shared" si="24"/>
        <v>13.19</v>
      </c>
      <c r="J46" s="64">
        <f>ROUND(0.07*0.95,2)</f>
        <v>7.0000000000000007E-2</v>
      </c>
      <c r="K46" s="100">
        <f t="shared" si="34"/>
        <v>4.62</v>
      </c>
      <c r="L46" s="64">
        <f t="shared" si="35"/>
        <v>1.0164</v>
      </c>
      <c r="M46" s="64">
        <f>+((J46*(ВИХ.дані!$T$23*1.105))+(J46*8.7))</f>
        <v>6.5726849999999999</v>
      </c>
      <c r="N46" s="64">
        <f t="shared" si="36"/>
        <v>0.27230000000000004</v>
      </c>
      <c r="O46" s="64">
        <f t="shared" si="37"/>
        <v>12.481385</v>
      </c>
      <c r="P46" s="45">
        <f t="shared" si="10"/>
        <v>0.54</v>
      </c>
      <c r="Q46" s="64">
        <f t="shared" si="38"/>
        <v>13.021384999999999</v>
      </c>
      <c r="R46" s="64">
        <f t="shared" ref="R46:R52" si="39">+T46-S46</f>
        <v>13.025</v>
      </c>
      <c r="S46" s="64">
        <f t="shared" ref="S46:S52" si="40">+T46/6</f>
        <v>2.605</v>
      </c>
      <c r="T46" s="103">
        <f t="shared" si="30"/>
        <v>15.63</v>
      </c>
      <c r="U46" s="95" t="s">
        <v>74</v>
      </c>
      <c r="V46" s="64">
        <v>14.91</v>
      </c>
      <c r="W46" s="64">
        <v>12.427001000000001</v>
      </c>
    </row>
    <row r="47" spans="1:23" s="72" customFormat="1" ht="30" x14ac:dyDescent="0.25">
      <c r="A47" s="95" t="s">
        <v>38</v>
      </c>
      <c r="B47" s="96" t="s">
        <v>87</v>
      </c>
      <c r="C47" s="97" t="s">
        <v>88</v>
      </c>
      <c r="D47" s="108" t="s">
        <v>89</v>
      </c>
      <c r="E47" s="102" t="s">
        <v>49</v>
      </c>
      <c r="F47" s="102"/>
      <c r="G47" s="99"/>
      <c r="H47" s="64">
        <f>ROUND(($H$15+$H$14)/2,2)</f>
        <v>59.22</v>
      </c>
      <c r="I47" s="64">
        <f t="shared" si="24"/>
        <v>14.81</v>
      </c>
      <c r="J47" s="64">
        <f>ROUND(2*0.95,2)</f>
        <v>1.9</v>
      </c>
      <c r="K47" s="100">
        <f t="shared" si="34"/>
        <v>140.66</v>
      </c>
      <c r="L47" s="64">
        <f t="shared" si="35"/>
        <v>30.9452</v>
      </c>
      <c r="M47" s="64">
        <f>+((J47*(ВИХ.дані!$T$23*1.105))+(J47*8.7))</f>
        <v>178.40144999999998</v>
      </c>
      <c r="N47" s="64">
        <f t="shared" si="36"/>
        <v>7.391</v>
      </c>
      <c r="O47" s="64">
        <f t="shared" si="37"/>
        <v>357.39765</v>
      </c>
      <c r="P47" s="45">
        <f t="shared" si="10"/>
        <v>14.54</v>
      </c>
      <c r="Q47" s="64">
        <f t="shared" si="38"/>
        <v>371.93765000000002</v>
      </c>
      <c r="R47" s="64">
        <f t="shared" si="39"/>
        <v>371.94166666666666</v>
      </c>
      <c r="S47" s="64">
        <f t="shared" si="40"/>
        <v>74.388333333333335</v>
      </c>
      <c r="T47" s="103">
        <f t="shared" si="30"/>
        <v>446.33</v>
      </c>
      <c r="U47" s="95" t="s">
        <v>75</v>
      </c>
      <c r="V47" s="64">
        <v>424.71</v>
      </c>
      <c r="W47" s="64">
        <v>353.92313000000001</v>
      </c>
    </row>
    <row r="48" spans="1:23" s="72" customFormat="1" ht="15.75" x14ac:dyDescent="0.25">
      <c r="A48" s="95" t="s">
        <v>90</v>
      </c>
      <c r="B48" s="109" t="s">
        <v>91</v>
      </c>
      <c r="C48" s="97" t="s">
        <v>88</v>
      </c>
      <c r="D48" s="108" t="s">
        <v>89</v>
      </c>
      <c r="E48" s="102" t="s">
        <v>49</v>
      </c>
      <c r="F48" s="102"/>
      <c r="G48" s="99"/>
      <c r="H48" s="64">
        <f>ROUND(($H$15+$H$14)/2,2)</f>
        <v>59.22</v>
      </c>
      <c r="I48" s="64">
        <f t="shared" si="24"/>
        <v>14.81</v>
      </c>
      <c r="J48" s="64">
        <f>ROUND((2*1.2)*0.95,2)</f>
        <v>2.2799999999999998</v>
      </c>
      <c r="K48" s="100">
        <f t="shared" si="34"/>
        <v>168.79</v>
      </c>
      <c r="L48" s="64">
        <f t="shared" si="35"/>
        <v>37.133800000000001</v>
      </c>
      <c r="M48" s="64">
        <f>+((J48*(ВИХ.дані!$T$23*1.105))+(J48*8.7))</f>
        <v>214.08173999999997</v>
      </c>
      <c r="N48" s="64">
        <f t="shared" si="36"/>
        <v>8.8691999999999993</v>
      </c>
      <c r="O48" s="64">
        <f t="shared" si="37"/>
        <v>428.87473999999997</v>
      </c>
      <c r="P48" s="45">
        <f t="shared" si="10"/>
        <v>17.440000000000001</v>
      </c>
      <c r="Q48" s="64">
        <f t="shared" si="38"/>
        <v>446.31473999999997</v>
      </c>
      <c r="R48" s="64">
        <f t="shared" si="39"/>
        <v>446.31666666666672</v>
      </c>
      <c r="S48" s="64">
        <f t="shared" si="40"/>
        <v>89.263333333333335</v>
      </c>
      <c r="T48" s="103">
        <f t="shared" si="30"/>
        <v>535.58000000000004</v>
      </c>
      <c r="U48" s="95" t="s">
        <v>550</v>
      </c>
      <c r="V48" s="64">
        <v>509.64</v>
      </c>
      <c r="W48" s="64">
        <v>424.69975599999992</v>
      </c>
    </row>
    <row r="49" spans="1:23" s="72" customFormat="1" ht="36.6" customHeight="1" x14ac:dyDescent="0.25">
      <c r="A49" s="95" t="s">
        <v>92</v>
      </c>
      <c r="B49" s="104" t="s">
        <v>93</v>
      </c>
      <c r="C49" s="97" t="s">
        <v>94</v>
      </c>
      <c r="D49" s="97" t="s">
        <v>48</v>
      </c>
      <c r="E49" s="102" t="s">
        <v>49</v>
      </c>
      <c r="F49" s="102"/>
      <c r="G49" s="99"/>
      <c r="H49" s="64">
        <f t="shared" ref="H49:H52" si="41">ROUND(($H$13+$H$14)/2,2)</f>
        <v>52.76</v>
      </c>
      <c r="I49" s="64">
        <f t="shared" si="24"/>
        <v>13.19</v>
      </c>
      <c r="J49" s="64">
        <f>ROUND(0.05*0.95,2)</f>
        <v>0.05</v>
      </c>
      <c r="K49" s="100">
        <f t="shared" si="34"/>
        <v>3.3</v>
      </c>
      <c r="L49" s="64">
        <f t="shared" si="35"/>
        <v>0.72599999999999998</v>
      </c>
      <c r="M49" s="64">
        <f>+((J49*(ВИХ.дані!$T$23*1.105))+(J49*8.7))</f>
        <v>4.6947749999999999</v>
      </c>
      <c r="N49" s="64">
        <f t="shared" si="36"/>
        <v>0.19450000000000001</v>
      </c>
      <c r="O49" s="64">
        <f t="shared" si="37"/>
        <v>8.9152749999999994</v>
      </c>
      <c r="P49" s="45">
        <f t="shared" si="10"/>
        <v>0.38</v>
      </c>
      <c r="Q49" s="64">
        <f t="shared" si="38"/>
        <v>9.2952750000000002</v>
      </c>
      <c r="R49" s="64">
        <f t="shared" si="39"/>
        <v>9.2916666666666679</v>
      </c>
      <c r="S49" s="64">
        <f t="shared" si="40"/>
        <v>1.8583333333333334</v>
      </c>
      <c r="T49" s="103">
        <f t="shared" si="30"/>
        <v>11.15</v>
      </c>
      <c r="U49" s="95" t="s">
        <v>76</v>
      </c>
      <c r="V49" s="64">
        <v>10.64</v>
      </c>
      <c r="W49" s="64">
        <v>8.8707150000000006</v>
      </c>
    </row>
    <row r="50" spans="1:23" s="72" customFormat="1" ht="15.75" x14ac:dyDescent="0.25">
      <c r="A50" s="95" t="s">
        <v>95</v>
      </c>
      <c r="B50" s="110" t="s">
        <v>96</v>
      </c>
      <c r="C50" s="97" t="s">
        <v>94</v>
      </c>
      <c r="D50" s="97" t="s">
        <v>48</v>
      </c>
      <c r="E50" s="102" t="s">
        <v>49</v>
      </c>
      <c r="F50" s="102"/>
      <c r="G50" s="99"/>
      <c r="H50" s="64">
        <f t="shared" si="41"/>
        <v>52.76</v>
      </c>
      <c r="I50" s="64">
        <f t="shared" si="24"/>
        <v>13.19</v>
      </c>
      <c r="J50" s="64">
        <f>ROUND((0.05*0.8)*0.95,2)</f>
        <v>0.04</v>
      </c>
      <c r="K50" s="100">
        <f t="shared" si="34"/>
        <v>2.64</v>
      </c>
      <c r="L50" s="64">
        <f t="shared" si="35"/>
        <v>0.58079999999999998</v>
      </c>
      <c r="M50" s="64">
        <f>+((J50*(ВИХ.дані!$T$23*1.105))+(J50*8.7))</f>
        <v>3.7558199999999999</v>
      </c>
      <c r="N50" s="64">
        <f t="shared" si="36"/>
        <v>0.15560000000000002</v>
      </c>
      <c r="O50" s="64">
        <f t="shared" si="37"/>
        <v>7.1322200000000002</v>
      </c>
      <c r="P50" s="45">
        <f t="shared" si="10"/>
        <v>0.31</v>
      </c>
      <c r="Q50" s="64">
        <f t="shared" si="38"/>
        <v>7.4422199999999998</v>
      </c>
      <c r="R50" s="64">
        <f t="shared" si="39"/>
        <v>7.4416666666666664</v>
      </c>
      <c r="S50" s="64">
        <f t="shared" si="40"/>
        <v>1.4883333333333333</v>
      </c>
      <c r="T50" s="103">
        <f t="shared" si="30"/>
        <v>8.93</v>
      </c>
      <c r="U50" s="95" t="s">
        <v>551</v>
      </c>
      <c r="V50" s="64">
        <v>8.52</v>
      </c>
      <c r="W50" s="64">
        <v>7.1025719999999994</v>
      </c>
    </row>
    <row r="51" spans="1:23" s="72" customFormat="1" ht="30" x14ac:dyDescent="0.25">
      <c r="A51" s="95" t="s">
        <v>97</v>
      </c>
      <c r="B51" s="110" t="s">
        <v>98</v>
      </c>
      <c r="C51" s="97" t="s">
        <v>94</v>
      </c>
      <c r="D51" s="97" t="s">
        <v>48</v>
      </c>
      <c r="E51" s="102" t="s">
        <v>49</v>
      </c>
      <c r="F51" s="102"/>
      <c r="G51" s="99"/>
      <c r="H51" s="64">
        <f t="shared" si="41"/>
        <v>52.76</v>
      </c>
      <c r="I51" s="64">
        <f t="shared" si="24"/>
        <v>13.19</v>
      </c>
      <c r="J51" s="64">
        <f>ROUND((0.05*1.2)*0.95,2)</f>
        <v>0.06</v>
      </c>
      <c r="K51" s="100">
        <f t="shared" si="34"/>
        <v>3.96</v>
      </c>
      <c r="L51" s="64">
        <f t="shared" si="35"/>
        <v>0.87119999999999997</v>
      </c>
      <c r="M51" s="64">
        <f>+((J51*(ВИХ.дані!$T$23*1.105))+(J51*8.7))</f>
        <v>5.6337299999999999</v>
      </c>
      <c r="N51" s="64">
        <f t="shared" si="36"/>
        <v>0.2334</v>
      </c>
      <c r="O51" s="64">
        <f t="shared" si="37"/>
        <v>10.698329999999999</v>
      </c>
      <c r="P51" s="45">
        <f t="shared" si="10"/>
        <v>0.46</v>
      </c>
      <c r="Q51" s="64">
        <f t="shared" si="38"/>
        <v>11.158329999999999</v>
      </c>
      <c r="R51" s="64">
        <f t="shared" si="39"/>
        <v>11.158333333333333</v>
      </c>
      <c r="S51" s="64">
        <f t="shared" si="40"/>
        <v>2.2316666666666669</v>
      </c>
      <c r="T51" s="103">
        <f t="shared" si="30"/>
        <v>13.39</v>
      </c>
      <c r="U51" s="95" t="s">
        <v>552</v>
      </c>
      <c r="V51" s="64">
        <v>12.78</v>
      </c>
      <c r="W51" s="64">
        <v>10.648858000000001</v>
      </c>
    </row>
    <row r="52" spans="1:23" s="72" customFormat="1" ht="15.75" x14ac:dyDescent="0.25">
      <c r="A52" s="95" t="s">
        <v>99</v>
      </c>
      <c r="B52" s="96" t="s">
        <v>100</v>
      </c>
      <c r="C52" s="107" t="s">
        <v>101</v>
      </c>
      <c r="D52" s="97" t="s">
        <v>48</v>
      </c>
      <c r="E52" s="102" t="s">
        <v>49</v>
      </c>
      <c r="F52" s="102"/>
      <c r="G52" s="99"/>
      <c r="H52" s="64">
        <f t="shared" si="41"/>
        <v>52.76</v>
      </c>
      <c r="I52" s="64">
        <f t="shared" si="24"/>
        <v>13.19</v>
      </c>
      <c r="J52" s="64">
        <f>ROUND(0.05*0.95,2)</f>
        <v>0.05</v>
      </c>
      <c r="K52" s="100">
        <f t="shared" si="34"/>
        <v>3.3</v>
      </c>
      <c r="L52" s="64">
        <f t="shared" si="35"/>
        <v>0.72599999999999998</v>
      </c>
      <c r="M52" s="64">
        <f>+((J52*(ВИХ.дані!$T$23*1.105))+(J52*8.7))</f>
        <v>4.6947749999999999</v>
      </c>
      <c r="N52" s="64">
        <f t="shared" si="36"/>
        <v>0.19450000000000001</v>
      </c>
      <c r="O52" s="64">
        <f t="shared" si="37"/>
        <v>8.9152749999999994</v>
      </c>
      <c r="P52" s="45">
        <f t="shared" si="10"/>
        <v>0.38</v>
      </c>
      <c r="Q52" s="64">
        <f t="shared" si="38"/>
        <v>9.2952750000000002</v>
      </c>
      <c r="R52" s="64">
        <f t="shared" si="39"/>
        <v>9.2916666666666679</v>
      </c>
      <c r="S52" s="64">
        <f t="shared" si="40"/>
        <v>1.8583333333333334</v>
      </c>
      <c r="T52" s="103">
        <f t="shared" si="30"/>
        <v>11.15</v>
      </c>
      <c r="U52" s="95" t="s">
        <v>77</v>
      </c>
      <c r="V52" s="64">
        <v>10.64</v>
      </c>
      <c r="W52" s="64">
        <v>8.8707150000000006</v>
      </c>
    </row>
    <row r="53" spans="1:23" s="72" customFormat="1" ht="15" x14ac:dyDescent="0.25">
      <c r="A53" s="95" t="s">
        <v>102</v>
      </c>
      <c r="B53" s="96" t="s">
        <v>103</v>
      </c>
      <c r="C53" s="97"/>
      <c r="D53" s="97"/>
      <c r="E53" s="98"/>
      <c r="F53" s="98"/>
      <c r="G53" s="99"/>
      <c r="H53" s="100"/>
      <c r="I53" s="100"/>
      <c r="J53" s="64"/>
      <c r="K53" s="100"/>
      <c r="L53" s="100"/>
      <c r="M53" s="100"/>
      <c r="N53" s="46"/>
      <c r="O53" s="46"/>
      <c r="P53" s="46"/>
      <c r="Q53" s="46"/>
      <c r="R53" s="46"/>
      <c r="S53" s="46"/>
      <c r="T53" s="46"/>
      <c r="U53" s="95"/>
      <c r="V53" s="46"/>
      <c r="W53" s="46"/>
    </row>
    <row r="54" spans="1:23" s="72" customFormat="1" ht="30" x14ac:dyDescent="0.25">
      <c r="A54" s="95" t="s">
        <v>104</v>
      </c>
      <c r="B54" s="111" t="s">
        <v>105</v>
      </c>
      <c r="C54" s="107" t="s">
        <v>106</v>
      </c>
      <c r="D54" s="97" t="s">
        <v>48</v>
      </c>
      <c r="E54" s="102" t="s">
        <v>49</v>
      </c>
      <c r="F54" s="102"/>
      <c r="G54" s="99"/>
      <c r="H54" s="64">
        <f t="shared" ref="H54:H59" si="42">ROUND(($H$13+$H$14)/2,2)</f>
        <v>52.76</v>
      </c>
      <c r="I54" s="64">
        <f t="shared" si="24"/>
        <v>13.19</v>
      </c>
      <c r="J54" s="64">
        <f>ROUND(0.26*0.95,2)</f>
        <v>0.25</v>
      </c>
      <c r="K54" s="100">
        <f t="shared" ref="K54:K59" si="43">ROUND((H54+I54)*J54,2)</f>
        <v>16.489999999999998</v>
      </c>
      <c r="L54" s="64">
        <f t="shared" ref="L54:L59" si="44">(K54*$L$10)</f>
        <v>3.6277999999999997</v>
      </c>
      <c r="M54" s="64">
        <f>+((J54*(ВИХ.дані!$T$23*1.105))+(J54*8.7))</f>
        <v>23.473875</v>
      </c>
      <c r="N54" s="64">
        <f t="shared" ref="N54:N59" si="45">J54*$N$10</f>
        <v>0.97250000000000003</v>
      </c>
      <c r="O54" s="64">
        <f t="shared" ref="O54:O59" si="46">SUM(K54:N54)+F54</f>
        <v>44.564174999999992</v>
      </c>
      <c r="P54" s="45">
        <f t="shared" si="10"/>
        <v>1.91</v>
      </c>
      <c r="Q54" s="64">
        <f t="shared" ref="Q54:Q59" si="47">SUM(O54+P54)</f>
        <v>46.474174999999988</v>
      </c>
      <c r="R54" s="64">
        <f t="shared" ref="R54:R59" si="48">+T54-S54</f>
        <v>46.475000000000001</v>
      </c>
      <c r="S54" s="64">
        <f t="shared" ref="S54:S59" si="49">+T54/6</f>
        <v>9.2949999999999999</v>
      </c>
      <c r="T54" s="103">
        <f t="shared" si="30"/>
        <v>55.77</v>
      </c>
      <c r="U54" s="95" t="s">
        <v>553</v>
      </c>
      <c r="V54" s="64">
        <v>53.23</v>
      </c>
      <c r="W54" s="64">
        <v>44.362267857142854</v>
      </c>
    </row>
    <row r="55" spans="1:23" s="72" customFormat="1" ht="30" x14ac:dyDescent="0.25">
      <c r="A55" s="95" t="s">
        <v>107</v>
      </c>
      <c r="B55" s="111" t="s">
        <v>108</v>
      </c>
      <c r="C55" s="107" t="s">
        <v>106</v>
      </c>
      <c r="D55" s="97" t="s">
        <v>48</v>
      </c>
      <c r="E55" s="102" t="s">
        <v>49</v>
      </c>
      <c r="F55" s="102"/>
      <c r="G55" s="99"/>
      <c r="H55" s="64">
        <f t="shared" si="42"/>
        <v>52.76</v>
      </c>
      <c r="I55" s="64">
        <f t="shared" si="24"/>
        <v>13.19</v>
      </c>
      <c r="J55" s="64">
        <f>ROUND(0.05*0.95,2)</f>
        <v>0.05</v>
      </c>
      <c r="K55" s="100">
        <f t="shared" si="43"/>
        <v>3.3</v>
      </c>
      <c r="L55" s="64">
        <f t="shared" si="44"/>
        <v>0.72599999999999998</v>
      </c>
      <c r="M55" s="64">
        <f>+((J55*(ВИХ.дані!$T$23*1.105))+(J55*8.7))</f>
        <v>4.6947749999999999</v>
      </c>
      <c r="N55" s="64">
        <f t="shared" si="45"/>
        <v>0.19450000000000001</v>
      </c>
      <c r="O55" s="64">
        <f t="shared" si="46"/>
        <v>8.9152749999999994</v>
      </c>
      <c r="P55" s="45">
        <f t="shared" si="10"/>
        <v>0.38</v>
      </c>
      <c r="Q55" s="64">
        <f t="shared" si="47"/>
        <v>9.2952750000000002</v>
      </c>
      <c r="R55" s="64">
        <f t="shared" si="48"/>
        <v>9.2916666666666679</v>
      </c>
      <c r="S55" s="64">
        <f t="shared" si="49"/>
        <v>1.8583333333333334</v>
      </c>
      <c r="T55" s="103">
        <f t="shared" si="30"/>
        <v>11.15</v>
      </c>
      <c r="U55" s="95" t="s">
        <v>553</v>
      </c>
      <c r="V55" s="64">
        <v>10.64</v>
      </c>
      <c r="W55" s="64">
        <v>8.8707150000000006</v>
      </c>
    </row>
    <row r="56" spans="1:23" s="72" customFormat="1" ht="15.75" x14ac:dyDescent="0.25">
      <c r="A56" s="95" t="s">
        <v>109</v>
      </c>
      <c r="B56" s="96" t="s">
        <v>110</v>
      </c>
      <c r="C56" s="107" t="s">
        <v>101</v>
      </c>
      <c r="D56" s="97" t="s">
        <v>48</v>
      </c>
      <c r="E56" s="102" t="s">
        <v>49</v>
      </c>
      <c r="F56" s="102"/>
      <c r="G56" s="99"/>
      <c r="H56" s="64">
        <f t="shared" si="42"/>
        <v>52.76</v>
      </c>
      <c r="I56" s="64">
        <f t="shared" si="24"/>
        <v>13.19</v>
      </c>
      <c r="J56" s="64">
        <f>ROUND(0.08*0.95,2)</f>
        <v>0.08</v>
      </c>
      <c r="K56" s="100">
        <f t="shared" si="43"/>
        <v>5.28</v>
      </c>
      <c r="L56" s="64">
        <f t="shared" si="44"/>
        <v>1.1616</v>
      </c>
      <c r="M56" s="64">
        <f>+((J56*(ВИХ.дані!$T$23*1.105))+(J56*8.7))</f>
        <v>7.5116399999999999</v>
      </c>
      <c r="N56" s="64">
        <f t="shared" si="45"/>
        <v>0.31120000000000003</v>
      </c>
      <c r="O56" s="64">
        <f t="shared" si="46"/>
        <v>14.26444</v>
      </c>
      <c r="P56" s="45">
        <f t="shared" si="10"/>
        <v>0.61</v>
      </c>
      <c r="Q56" s="64">
        <f t="shared" si="47"/>
        <v>14.87444</v>
      </c>
      <c r="R56" s="64">
        <f t="shared" si="48"/>
        <v>14.875000000000002</v>
      </c>
      <c r="S56" s="64">
        <f t="shared" si="49"/>
        <v>2.9750000000000001</v>
      </c>
      <c r="T56" s="103">
        <f t="shared" si="30"/>
        <v>17.850000000000001</v>
      </c>
      <c r="U56" s="95" t="s">
        <v>554</v>
      </c>
      <c r="V56" s="64">
        <v>17.03</v>
      </c>
      <c r="W56" s="64">
        <v>14.195143999999999</v>
      </c>
    </row>
    <row r="57" spans="1:23" s="72" customFormat="1" ht="30" x14ac:dyDescent="0.25">
      <c r="A57" s="95" t="s">
        <v>111</v>
      </c>
      <c r="B57" s="110" t="s">
        <v>112</v>
      </c>
      <c r="C57" s="107" t="s">
        <v>101</v>
      </c>
      <c r="D57" s="97" t="s">
        <v>48</v>
      </c>
      <c r="E57" s="102" t="s">
        <v>49</v>
      </c>
      <c r="F57" s="102"/>
      <c r="G57" s="99"/>
      <c r="H57" s="64">
        <f t="shared" si="42"/>
        <v>52.76</v>
      </c>
      <c r="I57" s="64">
        <f t="shared" si="24"/>
        <v>13.19</v>
      </c>
      <c r="J57" s="64">
        <f>ROUND((0.08*1.2)*0.95,2)</f>
        <v>0.09</v>
      </c>
      <c r="K57" s="100">
        <f t="shared" si="43"/>
        <v>5.94</v>
      </c>
      <c r="L57" s="64">
        <f t="shared" si="44"/>
        <v>1.3068000000000002</v>
      </c>
      <c r="M57" s="64">
        <f>+((J57*(ВИХ.дані!$T$23*1.105))+(J57*8.7))</f>
        <v>8.4505949999999999</v>
      </c>
      <c r="N57" s="64">
        <f t="shared" si="45"/>
        <v>0.35010000000000002</v>
      </c>
      <c r="O57" s="64">
        <f t="shared" si="46"/>
        <v>16.047495000000001</v>
      </c>
      <c r="P57" s="45">
        <f t="shared" si="10"/>
        <v>0.69</v>
      </c>
      <c r="Q57" s="64">
        <f t="shared" si="47"/>
        <v>16.737495000000003</v>
      </c>
      <c r="R57" s="64">
        <f t="shared" si="48"/>
        <v>16.733333333333331</v>
      </c>
      <c r="S57" s="64">
        <f t="shared" si="49"/>
        <v>3.3466666666666662</v>
      </c>
      <c r="T57" s="103">
        <f t="shared" si="30"/>
        <v>20.079999999999998</v>
      </c>
      <c r="U57" s="95" t="s">
        <v>555</v>
      </c>
      <c r="V57" s="64">
        <v>19.170000000000002</v>
      </c>
      <c r="W57" s="64">
        <v>15.973286999999999</v>
      </c>
    </row>
    <row r="58" spans="1:23" s="72" customFormat="1" ht="30" x14ac:dyDescent="0.25">
      <c r="A58" s="95" t="s">
        <v>113</v>
      </c>
      <c r="B58" s="104" t="s">
        <v>114</v>
      </c>
      <c r="C58" s="107" t="s">
        <v>115</v>
      </c>
      <c r="D58" s="97" t="s">
        <v>48</v>
      </c>
      <c r="E58" s="102" t="s">
        <v>49</v>
      </c>
      <c r="F58" s="102"/>
      <c r="G58" s="99"/>
      <c r="H58" s="64">
        <f t="shared" si="42"/>
        <v>52.76</v>
      </c>
      <c r="I58" s="64">
        <f t="shared" si="24"/>
        <v>13.19</v>
      </c>
      <c r="J58" s="64">
        <f>ROUND(0.06*0.95,2)</f>
        <v>0.06</v>
      </c>
      <c r="K58" s="100">
        <f t="shared" si="43"/>
        <v>3.96</v>
      </c>
      <c r="L58" s="64">
        <f t="shared" si="44"/>
        <v>0.87119999999999997</v>
      </c>
      <c r="M58" s="64">
        <f>+((J58*(ВИХ.дані!$T$23*1.105))+(J58*8.7))</f>
        <v>5.6337299999999999</v>
      </c>
      <c r="N58" s="64">
        <f t="shared" si="45"/>
        <v>0.2334</v>
      </c>
      <c r="O58" s="64">
        <f t="shared" si="46"/>
        <v>10.698329999999999</v>
      </c>
      <c r="P58" s="45">
        <f t="shared" si="10"/>
        <v>0.46</v>
      </c>
      <c r="Q58" s="64">
        <f t="shared" si="47"/>
        <v>11.158329999999999</v>
      </c>
      <c r="R58" s="64">
        <f t="shared" si="48"/>
        <v>11.158333333333333</v>
      </c>
      <c r="S58" s="64">
        <f t="shared" si="49"/>
        <v>2.2316666666666669</v>
      </c>
      <c r="T58" s="103">
        <f t="shared" si="30"/>
        <v>13.39</v>
      </c>
      <c r="U58" s="95" t="s">
        <v>556</v>
      </c>
      <c r="V58" s="64">
        <v>12.78</v>
      </c>
      <c r="W58" s="64">
        <v>10.648858000000001</v>
      </c>
    </row>
    <row r="59" spans="1:23" s="72" customFormat="1" ht="30" x14ac:dyDescent="0.25">
      <c r="A59" s="95" t="s">
        <v>116</v>
      </c>
      <c r="B59" s="110" t="s">
        <v>112</v>
      </c>
      <c r="C59" s="107" t="s">
        <v>115</v>
      </c>
      <c r="D59" s="97" t="s">
        <v>48</v>
      </c>
      <c r="E59" s="102" t="s">
        <v>49</v>
      </c>
      <c r="F59" s="102"/>
      <c r="G59" s="99"/>
      <c r="H59" s="64">
        <f t="shared" si="42"/>
        <v>52.76</v>
      </c>
      <c r="I59" s="64">
        <f t="shared" si="24"/>
        <v>13.19</v>
      </c>
      <c r="J59" s="64">
        <f>ROUND((0.06*1.2)*0.95,2)</f>
        <v>7.0000000000000007E-2</v>
      </c>
      <c r="K59" s="100">
        <f t="shared" si="43"/>
        <v>4.62</v>
      </c>
      <c r="L59" s="64">
        <f t="shared" si="44"/>
        <v>1.0164</v>
      </c>
      <c r="M59" s="64">
        <f>+((J59*(ВИХ.дані!$T$23*1.105))+(J59*8.7))</f>
        <v>6.5726849999999999</v>
      </c>
      <c r="N59" s="64">
        <f t="shared" si="45"/>
        <v>0.27230000000000004</v>
      </c>
      <c r="O59" s="64">
        <f t="shared" si="46"/>
        <v>12.481385</v>
      </c>
      <c r="P59" s="45">
        <f t="shared" si="10"/>
        <v>0.54</v>
      </c>
      <c r="Q59" s="64">
        <f t="shared" si="47"/>
        <v>13.021384999999999</v>
      </c>
      <c r="R59" s="64">
        <f t="shared" si="48"/>
        <v>13.025</v>
      </c>
      <c r="S59" s="64">
        <f t="shared" si="49"/>
        <v>2.605</v>
      </c>
      <c r="T59" s="103">
        <f t="shared" si="30"/>
        <v>15.63</v>
      </c>
      <c r="U59" s="95" t="s">
        <v>557</v>
      </c>
      <c r="V59" s="64">
        <v>14.91</v>
      </c>
      <c r="W59" s="64">
        <v>12.427001000000001</v>
      </c>
    </row>
    <row r="60" spans="1:23" s="72" customFormat="1" ht="15" x14ac:dyDescent="0.25">
      <c r="A60" s="95" t="s">
        <v>117</v>
      </c>
      <c r="B60" s="96" t="s">
        <v>118</v>
      </c>
      <c r="C60" s="97"/>
      <c r="D60" s="97"/>
      <c r="E60" s="98"/>
      <c r="F60" s="98"/>
      <c r="G60" s="99"/>
      <c r="H60" s="100"/>
      <c r="I60" s="100"/>
      <c r="J60" s="64"/>
      <c r="K60" s="100"/>
      <c r="L60" s="100"/>
      <c r="M60" s="100"/>
      <c r="N60" s="46"/>
      <c r="O60" s="46"/>
      <c r="P60" s="46"/>
      <c r="Q60" s="46"/>
      <c r="R60" s="46"/>
      <c r="S60" s="46"/>
      <c r="T60" s="46"/>
      <c r="U60" s="95"/>
      <c r="V60" s="46"/>
      <c r="W60" s="46"/>
    </row>
    <row r="61" spans="1:23" s="72" customFormat="1" ht="15" x14ac:dyDescent="0.25">
      <c r="A61" s="95" t="s">
        <v>119</v>
      </c>
      <c r="B61" s="105" t="s">
        <v>120</v>
      </c>
      <c r="C61" s="97"/>
      <c r="D61" s="97"/>
      <c r="E61" s="98"/>
      <c r="F61" s="98"/>
      <c r="G61" s="99"/>
      <c r="H61" s="100"/>
      <c r="I61" s="100"/>
      <c r="J61" s="64"/>
      <c r="K61" s="100"/>
      <c r="L61" s="100"/>
      <c r="M61" s="100"/>
      <c r="N61" s="46"/>
      <c r="O61" s="46"/>
      <c r="P61" s="46"/>
      <c r="Q61" s="46"/>
      <c r="R61" s="46"/>
      <c r="S61" s="46"/>
      <c r="T61" s="46"/>
      <c r="U61" s="95"/>
      <c r="V61" s="46"/>
      <c r="W61" s="46"/>
    </row>
    <row r="62" spans="1:23" s="72" customFormat="1" ht="15.75" x14ac:dyDescent="0.25">
      <c r="A62" s="95" t="s">
        <v>121</v>
      </c>
      <c r="B62" s="112" t="s">
        <v>122</v>
      </c>
      <c r="C62" s="107" t="s">
        <v>123</v>
      </c>
      <c r="D62" s="97" t="s">
        <v>48</v>
      </c>
      <c r="E62" s="102" t="s">
        <v>49</v>
      </c>
      <c r="F62" s="102"/>
      <c r="G62" s="99"/>
      <c r="H62" s="64">
        <f t="shared" ref="H62:H64" si="50">ROUND(($H$13+$H$14)/2,2)</f>
        <v>52.76</v>
      </c>
      <c r="I62" s="64">
        <f>ROUND(H62*$I$10,2)</f>
        <v>13.19</v>
      </c>
      <c r="J62" s="64">
        <f>ROUND(0.53*0.95,2)</f>
        <v>0.5</v>
      </c>
      <c r="K62" s="100">
        <f>ROUND((H62+I62)*J62,2)</f>
        <v>32.979999999999997</v>
      </c>
      <c r="L62" s="64">
        <f t="shared" ref="L62:L64" si="51">(K62*$L$10)</f>
        <v>7.2555999999999994</v>
      </c>
      <c r="M62" s="64">
        <f>+((J62*(ВИХ.дані!$T$23*1.105))+(J62*8.7))</f>
        <v>46.947749999999999</v>
      </c>
      <c r="N62" s="64">
        <f t="shared" ref="N62:N64" si="52">J62*$N$10</f>
        <v>1.9450000000000001</v>
      </c>
      <c r="O62" s="64">
        <f>SUM(K62:N62)+F62</f>
        <v>89.128349999999983</v>
      </c>
      <c r="P62" s="45">
        <f t="shared" si="10"/>
        <v>3.83</v>
      </c>
      <c r="Q62" s="64">
        <f>SUM(O62+P62)</f>
        <v>92.958349999999982</v>
      </c>
      <c r="R62" s="64">
        <f t="shared" ref="R62:R64" si="53">+T62-S62</f>
        <v>92.958333333333329</v>
      </c>
      <c r="S62" s="64">
        <f t="shared" ref="S62:S64" si="54">+T62/6</f>
        <v>18.591666666666665</v>
      </c>
      <c r="T62" s="103">
        <f>ROUND(Q62*$T$10,2)</f>
        <v>111.55</v>
      </c>
      <c r="U62" s="95" t="s">
        <v>558</v>
      </c>
      <c r="V62" s="64">
        <v>106.48</v>
      </c>
      <c r="W62" s="64">
        <v>88.73715</v>
      </c>
    </row>
    <row r="63" spans="1:23" s="72" customFormat="1" ht="15.75" x14ac:dyDescent="0.25">
      <c r="A63" s="95" t="s">
        <v>124</v>
      </c>
      <c r="B63" s="112" t="s">
        <v>125</v>
      </c>
      <c r="C63" s="107" t="s">
        <v>123</v>
      </c>
      <c r="D63" s="97" t="s">
        <v>48</v>
      </c>
      <c r="E63" s="102" t="s">
        <v>49</v>
      </c>
      <c r="F63" s="102"/>
      <c r="G63" s="99"/>
      <c r="H63" s="64">
        <f t="shared" si="50"/>
        <v>52.76</v>
      </c>
      <c r="I63" s="64">
        <f>ROUND(H63*$I$10,2)</f>
        <v>13.19</v>
      </c>
      <c r="J63" s="64">
        <f>ROUND(0.3*0.95,2)</f>
        <v>0.28999999999999998</v>
      </c>
      <c r="K63" s="100">
        <f>ROUND((H63+I63)*J63,2)</f>
        <v>19.13</v>
      </c>
      <c r="L63" s="64">
        <f t="shared" si="51"/>
        <v>4.2085999999999997</v>
      </c>
      <c r="M63" s="64">
        <f>+((J63*(ВИХ.дані!$T$23*1.105))+(J63*8.7))</f>
        <v>27.229694999999996</v>
      </c>
      <c r="N63" s="64">
        <f t="shared" si="52"/>
        <v>1.1280999999999999</v>
      </c>
      <c r="O63" s="64">
        <f>SUM(K63:N63)+F63</f>
        <v>51.696394999999995</v>
      </c>
      <c r="P63" s="45">
        <f t="shared" si="10"/>
        <v>2.2200000000000002</v>
      </c>
      <c r="Q63" s="64">
        <f>SUM(O63+P63)</f>
        <v>53.916394999999994</v>
      </c>
      <c r="R63" s="64">
        <f t="shared" si="53"/>
        <v>53.916666666666671</v>
      </c>
      <c r="S63" s="64">
        <f t="shared" si="54"/>
        <v>10.783333333333333</v>
      </c>
      <c r="T63" s="103">
        <f>ROUND(Q63*$T$10,2)</f>
        <v>64.7</v>
      </c>
      <c r="U63" s="95" t="s">
        <v>558</v>
      </c>
      <c r="V63" s="64">
        <v>61.76</v>
      </c>
      <c r="W63" s="64">
        <v>51.466146999999992</v>
      </c>
    </row>
    <row r="64" spans="1:23" s="72" customFormat="1" ht="15.75" x14ac:dyDescent="0.25">
      <c r="A64" s="95" t="s">
        <v>126</v>
      </c>
      <c r="B64" s="105" t="s">
        <v>127</v>
      </c>
      <c r="C64" s="107" t="s">
        <v>123</v>
      </c>
      <c r="D64" s="97" t="s">
        <v>48</v>
      </c>
      <c r="E64" s="102" t="s">
        <v>49</v>
      </c>
      <c r="F64" s="102"/>
      <c r="G64" s="99"/>
      <c r="H64" s="64">
        <f t="shared" si="50"/>
        <v>52.76</v>
      </c>
      <c r="I64" s="64">
        <f>ROUND(H64*$I$10,2)</f>
        <v>13.19</v>
      </c>
      <c r="J64" s="64">
        <f>ROUND(0.09*0.95,2)</f>
        <v>0.09</v>
      </c>
      <c r="K64" s="100">
        <f>ROUND((H64+I64)*J64,2)</f>
        <v>5.94</v>
      </c>
      <c r="L64" s="64">
        <f t="shared" si="51"/>
        <v>1.3068000000000002</v>
      </c>
      <c r="M64" s="64">
        <f>+((J64*(ВИХ.дані!$T$23*1.105))+(J64*8.7))</f>
        <v>8.4505949999999999</v>
      </c>
      <c r="N64" s="64">
        <f t="shared" si="52"/>
        <v>0.35010000000000002</v>
      </c>
      <c r="O64" s="64">
        <f>SUM(K64:N64)+F64</f>
        <v>16.047495000000001</v>
      </c>
      <c r="P64" s="45">
        <f t="shared" si="10"/>
        <v>0.69</v>
      </c>
      <c r="Q64" s="64">
        <f>SUM(O64+P64)</f>
        <v>16.737495000000003</v>
      </c>
      <c r="R64" s="64">
        <f t="shared" si="53"/>
        <v>16.733333333333331</v>
      </c>
      <c r="S64" s="64">
        <f t="shared" si="54"/>
        <v>3.3466666666666662</v>
      </c>
      <c r="T64" s="103">
        <f>ROUND(Q64*$T$10,2)</f>
        <v>20.079999999999998</v>
      </c>
      <c r="U64" s="95" t="s">
        <v>558</v>
      </c>
      <c r="V64" s="64">
        <v>19.170000000000002</v>
      </c>
      <c r="W64" s="64">
        <v>15.973286999999999</v>
      </c>
    </row>
    <row r="65" spans="1:23" s="72" customFormat="1" ht="30" x14ac:dyDescent="0.25">
      <c r="A65" s="95" t="s">
        <v>128</v>
      </c>
      <c r="B65" s="110" t="s">
        <v>129</v>
      </c>
      <c r="C65" s="97"/>
      <c r="D65" s="97"/>
      <c r="E65" s="98"/>
      <c r="F65" s="98"/>
      <c r="G65" s="99"/>
      <c r="H65" s="100"/>
      <c r="I65" s="100"/>
      <c r="J65" s="64"/>
      <c r="K65" s="100"/>
      <c r="L65" s="100"/>
      <c r="M65" s="100"/>
      <c r="N65" s="46"/>
      <c r="O65" s="46"/>
      <c r="P65" s="46"/>
      <c r="Q65" s="46"/>
      <c r="R65" s="46"/>
      <c r="S65" s="46"/>
      <c r="T65" s="46"/>
      <c r="U65" s="95"/>
      <c r="V65" s="46"/>
      <c r="W65" s="46"/>
    </row>
    <row r="66" spans="1:23" s="72" customFormat="1" ht="15" x14ac:dyDescent="0.25">
      <c r="A66" s="95" t="s">
        <v>130</v>
      </c>
      <c r="B66" s="105" t="s">
        <v>120</v>
      </c>
      <c r="C66" s="97"/>
      <c r="D66" s="97"/>
      <c r="E66" s="98"/>
      <c r="F66" s="98"/>
      <c r="G66" s="99"/>
      <c r="H66" s="100"/>
      <c r="I66" s="100"/>
      <c r="J66" s="64"/>
      <c r="K66" s="100"/>
      <c r="L66" s="100"/>
      <c r="M66" s="100"/>
      <c r="N66" s="46"/>
      <c r="O66" s="46"/>
      <c r="P66" s="46"/>
      <c r="Q66" s="46"/>
      <c r="R66" s="46"/>
      <c r="S66" s="46"/>
      <c r="T66" s="46"/>
      <c r="U66" s="95"/>
      <c r="V66" s="46"/>
      <c r="W66" s="46"/>
    </row>
    <row r="67" spans="1:23" s="72" customFormat="1" ht="15.75" x14ac:dyDescent="0.25">
      <c r="A67" s="95" t="s">
        <v>131</v>
      </c>
      <c r="B67" s="112" t="s">
        <v>122</v>
      </c>
      <c r="C67" s="107" t="s">
        <v>123</v>
      </c>
      <c r="D67" s="97" t="s">
        <v>48</v>
      </c>
      <c r="E67" s="102" t="s">
        <v>49</v>
      </c>
      <c r="F67" s="102"/>
      <c r="G67" s="99"/>
      <c r="H67" s="64">
        <f t="shared" ref="H67:H69" si="55">ROUND(($H$13+$H$14)/2,2)</f>
        <v>52.76</v>
      </c>
      <c r="I67" s="64">
        <f t="shared" ref="I67:I93" si="56">ROUND(H67*$I$10,2)</f>
        <v>13.19</v>
      </c>
      <c r="J67" s="64">
        <f>ROUND((0.53*1.2)*0.95,2)</f>
        <v>0.6</v>
      </c>
      <c r="K67" s="100">
        <f>ROUND((H67+I67)*J67,2)</f>
        <v>39.57</v>
      </c>
      <c r="L67" s="64">
        <f t="shared" ref="L67:L69" si="57">(K67*$L$10)</f>
        <v>8.7054000000000009</v>
      </c>
      <c r="M67" s="64">
        <f>+((J67*(ВИХ.дані!$T$23*1.105))+(J67*8.7))</f>
        <v>56.337299999999992</v>
      </c>
      <c r="N67" s="64">
        <f t="shared" ref="N67:N69" si="58">J67*$N$10</f>
        <v>2.3340000000000001</v>
      </c>
      <c r="O67" s="64">
        <f>SUM(K67:N67)+F67</f>
        <v>106.94669999999999</v>
      </c>
      <c r="P67" s="45">
        <f t="shared" si="10"/>
        <v>4.59</v>
      </c>
      <c r="Q67" s="64">
        <f>SUM(O67+P67)</f>
        <v>111.5367</v>
      </c>
      <c r="R67" s="64">
        <f t="shared" ref="R67:R69" si="59">+T67-S67</f>
        <v>111.53333333333333</v>
      </c>
      <c r="S67" s="64">
        <f t="shared" ref="S67:S69" si="60">+T67/6</f>
        <v>22.306666666666668</v>
      </c>
      <c r="T67" s="103">
        <f t="shared" ref="T67:T93" si="61">ROUND(Q67*$T$10,2)</f>
        <v>133.84</v>
      </c>
      <c r="U67" s="95" t="s">
        <v>559</v>
      </c>
      <c r="V67" s="64">
        <v>127.77</v>
      </c>
      <c r="W67" s="64">
        <v>106.47857999999999</v>
      </c>
    </row>
    <row r="68" spans="1:23" s="72" customFormat="1" ht="15.75" x14ac:dyDescent="0.25">
      <c r="A68" s="95" t="s">
        <v>132</v>
      </c>
      <c r="B68" s="112" t="s">
        <v>125</v>
      </c>
      <c r="C68" s="107" t="s">
        <v>123</v>
      </c>
      <c r="D68" s="97" t="s">
        <v>48</v>
      </c>
      <c r="E68" s="102" t="s">
        <v>49</v>
      </c>
      <c r="F68" s="102"/>
      <c r="G68" s="99"/>
      <c r="H68" s="64">
        <f t="shared" si="55"/>
        <v>52.76</v>
      </c>
      <c r="I68" s="64">
        <f t="shared" si="56"/>
        <v>13.19</v>
      </c>
      <c r="J68" s="64">
        <f>ROUND((0.3*1.2)*0.95,2)</f>
        <v>0.34</v>
      </c>
      <c r="K68" s="100">
        <f>ROUND((H68+I68)*J68,2)</f>
        <v>22.42</v>
      </c>
      <c r="L68" s="64">
        <f t="shared" si="57"/>
        <v>4.9324000000000003</v>
      </c>
      <c r="M68" s="64">
        <f>+((J68*(ВИХ.дані!$T$23*1.105))+(J68*8.7))</f>
        <v>31.924469999999999</v>
      </c>
      <c r="N68" s="64">
        <f t="shared" si="58"/>
        <v>1.3226000000000002</v>
      </c>
      <c r="O68" s="64">
        <f>SUM(K68:N68)+F68</f>
        <v>60.599470000000004</v>
      </c>
      <c r="P68" s="45">
        <f t="shared" si="10"/>
        <v>2.6</v>
      </c>
      <c r="Q68" s="64">
        <f>SUM(O68+P68)</f>
        <v>63.199470000000005</v>
      </c>
      <c r="R68" s="64">
        <f t="shared" si="59"/>
        <v>63.2</v>
      </c>
      <c r="S68" s="64">
        <f t="shared" si="60"/>
        <v>12.64</v>
      </c>
      <c r="T68" s="103">
        <f t="shared" si="61"/>
        <v>75.84</v>
      </c>
      <c r="U68" s="95" t="s">
        <v>559</v>
      </c>
      <c r="V68" s="64">
        <v>72.400000000000006</v>
      </c>
      <c r="W68" s="64">
        <v>60.336862000000004</v>
      </c>
    </row>
    <row r="69" spans="1:23" s="72" customFormat="1" ht="15.75" x14ac:dyDescent="0.25">
      <c r="A69" s="95" t="s">
        <v>133</v>
      </c>
      <c r="B69" s="105" t="s">
        <v>127</v>
      </c>
      <c r="C69" s="107" t="s">
        <v>123</v>
      </c>
      <c r="D69" s="97" t="s">
        <v>48</v>
      </c>
      <c r="E69" s="102" t="s">
        <v>49</v>
      </c>
      <c r="F69" s="102"/>
      <c r="G69" s="99"/>
      <c r="H69" s="64">
        <f t="shared" si="55"/>
        <v>52.76</v>
      </c>
      <c r="I69" s="64">
        <f t="shared" si="56"/>
        <v>13.19</v>
      </c>
      <c r="J69" s="64">
        <f>ROUND((0.09*1.2)*0.95,2)</f>
        <v>0.1</v>
      </c>
      <c r="K69" s="100">
        <f>ROUND((H69+I69)*J69,2)</f>
        <v>6.6</v>
      </c>
      <c r="L69" s="64">
        <f t="shared" si="57"/>
        <v>1.452</v>
      </c>
      <c r="M69" s="64">
        <f>+((J69*(ВИХ.дані!$T$23*1.105))+(J69*8.7))</f>
        <v>9.3895499999999998</v>
      </c>
      <c r="N69" s="64">
        <f t="shared" si="58"/>
        <v>0.38900000000000001</v>
      </c>
      <c r="O69" s="64">
        <f>SUM(K69:N69)+F69</f>
        <v>17.830549999999999</v>
      </c>
      <c r="P69" s="45">
        <f t="shared" si="10"/>
        <v>0.77</v>
      </c>
      <c r="Q69" s="64">
        <f>SUM(O69+P69)</f>
        <v>18.600549999999998</v>
      </c>
      <c r="R69" s="64">
        <f t="shared" si="59"/>
        <v>18.600000000000001</v>
      </c>
      <c r="S69" s="64">
        <f t="shared" si="60"/>
        <v>3.72</v>
      </c>
      <c r="T69" s="103">
        <f t="shared" si="61"/>
        <v>22.32</v>
      </c>
      <c r="U69" s="95" t="s">
        <v>559</v>
      </c>
      <c r="V69" s="64">
        <v>21.3</v>
      </c>
      <c r="W69" s="64">
        <v>17.751429999999999</v>
      </c>
    </row>
    <row r="70" spans="1:23" s="72" customFormat="1" ht="15" x14ac:dyDescent="0.25">
      <c r="A70" s="95" t="s">
        <v>134</v>
      </c>
      <c r="B70" s="96" t="s">
        <v>135</v>
      </c>
      <c r="C70" s="97"/>
      <c r="D70" s="97"/>
      <c r="E70" s="98"/>
      <c r="F70" s="98"/>
      <c r="G70" s="99"/>
      <c r="H70" s="100"/>
      <c r="I70" s="100"/>
      <c r="J70" s="64"/>
      <c r="K70" s="100"/>
      <c r="L70" s="100"/>
      <c r="M70" s="100"/>
      <c r="N70" s="46"/>
      <c r="O70" s="46"/>
      <c r="P70" s="46"/>
      <c r="Q70" s="46"/>
      <c r="R70" s="46"/>
      <c r="S70" s="46"/>
      <c r="T70" s="46"/>
      <c r="U70" s="95"/>
      <c r="V70" s="46"/>
      <c r="W70" s="46"/>
    </row>
    <row r="71" spans="1:23" s="72" customFormat="1" ht="15" x14ac:dyDescent="0.25">
      <c r="A71" s="95" t="s">
        <v>136</v>
      </c>
      <c r="B71" s="104" t="s">
        <v>137</v>
      </c>
      <c r="C71" s="97"/>
      <c r="D71" s="108"/>
      <c r="E71" s="98"/>
      <c r="F71" s="98"/>
      <c r="G71" s="99"/>
      <c r="H71" s="100"/>
      <c r="I71" s="100"/>
      <c r="J71" s="64"/>
      <c r="K71" s="100"/>
      <c r="L71" s="100"/>
      <c r="M71" s="100"/>
      <c r="N71" s="46"/>
      <c r="O71" s="46"/>
      <c r="P71" s="46"/>
      <c r="Q71" s="46"/>
      <c r="R71" s="46"/>
      <c r="S71" s="46"/>
      <c r="T71" s="46"/>
      <c r="U71" s="95"/>
      <c r="V71" s="46"/>
      <c r="W71" s="46"/>
    </row>
    <row r="72" spans="1:23" s="72" customFormat="1" ht="15.75" x14ac:dyDescent="0.25">
      <c r="A72" s="95" t="s">
        <v>138</v>
      </c>
      <c r="B72" s="112" t="s">
        <v>139</v>
      </c>
      <c r="C72" s="97" t="s">
        <v>94</v>
      </c>
      <c r="D72" s="108" t="s">
        <v>33</v>
      </c>
      <c r="E72" s="98">
        <v>3</v>
      </c>
      <c r="F72" s="98"/>
      <c r="G72" s="99"/>
      <c r="H72" s="64">
        <f>+VLOOKUP(D72,$D$13:$H$17,5,0)</f>
        <v>55.99</v>
      </c>
      <c r="I72" s="64">
        <f t="shared" si="56"/>
        <v>14</v>
      </c>
      <c r="J72" s="64">
        <f>ROUND(0.5*0.95,2)</f>
        <v>0.48</v>
      </c>
      <c r="K72" s="100">
        <f>ROUND((H72+I72)*J72,2)</f>
        <v>33.6</v>
      </c>
      <c r="L72" s="64">
        <f t="shared" ref="L72:L73" si="62">(K72*$L$10)</f>
        <v>7.3920000000000003</v>
      </c>
      <c r="M72" s="64">
        <f>+((J72*(ВИХ.дані!$T$23*1.105))+(J72*8.7))</f>
        <v>45.069839999999999</v>
      </c>
      <c r="N72" s="64">
        <f t="shared" ref="N72:N73" si="63">J72*$N$10</f>
        <v>1.8672</v>
      </c>
      <c r="O72" s="64">
        <f>SUM(K72:N72)+F72</f>
        <v>87.929040000000001</v>
      </c>
      <c r="P72" s="45">
        <f t="shared" si="10"/>
        <v>3.67</v>
      </c>
      <c r="Q72" s="64">
        <f>SUM(O72+P72)</f>
        <v>91.599040000000002</v>
      </c>
      <c r="R72" s="64">
        <f t="shared" ref="R72:R73" si="64">+T72-S72</f>
        <v>91.6</v>
      </c>
      <c r="S72" s="64">
        <f t="shared" ref="S72:S73" si="65">+T72/6</f>
        <v>18.32</v>
      </c>
      <c r="T72" s="103">
        <f t="shared" si="61"/>
        <v>109.92</v>
      </c>
      <c r="U72" s="95" t="s">
        <v>560</v>
      </c>
      <c r="V72" s="64">
        <v>104.75</v>
      </c>
      <c r="W72" s="64">
        <v>87.293206857142863</v>
      </c>
    </row>
    <row r="73" spans="1:23" s="72" customFormat="1" ht="15.75" x14ac:dyDescent="0.25">
      <c r="A73" s="95" t="s">
        <v>140</v>
      </c>
      <c r="B73" s="112" t="s">
        <v>141</v>
      </c>
      <c r="C73" s="97" t="s">
        <v>94</v>
      </c>
      <c r="D73" s="108" t="s">
        <v>33</v>
      </c>
      <c r="E73" s="98">
        <v>3</v>
      </c>
      <c r="F73" s="98"/>
      <c r="G73" s="99"/>
      <c r="H73" s="64">
        <f>+VLOOKUP(D73,$D$13:$H$17,5,0)</f>
        <v>55.99</v>
      </c>
      <c r="I73" s="64">
        <f t="shared" si="56"/>
        <v>14</v>
      </c>
      <c r="J73" s="64">
        <f>ROUND(1.4*0.95,2)</f>
        <v>1.33</v>
      </c>
      <c r="K73" s="100">
        <f>ROUND((H73+I73)*J73,2)</f>
        <v>93.09</v>
      </c>
      <c r="L73" s="64">
        <f t="shared" si="62"/>
        <v>20.479800000000001</v>
      </c>
      <c r="M73" s="64">
        <f>+((J73*(ВИХ.дані!$T$23*1.105))+(J73*8.7))</f>
        <v>124.881015</v>
      </c>
      <c r="N73" s="64">
        <f t="shared" si="63"/>
        <v>5.1737000000000002</v>
      </c>
      <c r="O73" s="64">
        <f>SUM(K73:N73)+F73</f>
        <v>243.624515</v>
      </c>
      <c r="P73" s="45">
        <f t="shared" si="10"/>
        <v>10.17</v>
      </c>
      <c r="Q73" s="64">
        <f>SUM(O73+P73)</f>
        <v>253.79451499999999</v>
      </c>
      <c r="R73" s="64">
        <f t="shared" si="64"/>
        <v>253.79166666666669</v>
      </c>
      <c r="S73" s="64">
        <f t="shared" si="65"/>
        <v>50.758333333333333</v>
      </c>
      <c r="T73" s="103">
        <f t="shared" si="61"/>
        <v>304.55</v>
      </c>
      <c r="U73" s="95" t="s">
        <v>560</v>
      </c>
      <c r="V73" s="64">
        <v>290.25</v>
      </c>
      <c r="W73" s="64">
        <v>241.87596899999997</v>
      </c>
    </row>
    <row r="74" spans="1:23" s="72" customFormat="1" ht="15" x14ac:dyDescent="0.25">
      <c r="A74" s="95" t="s">
        <v>142</v>
      </c>
      <c r="B74" s="104" t="s">
        <v>143</v>
      </c>
      <c r="C74" s="97"/>
      <c r="D74" s="108"/>
      <c r="E74" s="98"/>
      <c r="F74" s="98"/>
      <c r="G74" s="99"/>
      <c r="H74" s="100"/>
      <c r="I74" s="100"/>
      <c r="J74" s="64"/>
      <c r="K74" s="100"/>
      <c r="L74" s="100"/>
      <c r="M74" s="100"/>
      <c r="N74" s="46"/>
      <c r="O74" s="46"/>
      <c r="P74" s="46"/>
      <c r="Q74" s="46"/>
      <c r="R74" s="46"/>
      <c r="S74" s="46"/>
      <c r="T74" s="46"/>
      <c r="U74" s="95"/>
      <c r="V74" s="46"/>
      <c r="W74" s="46"/>
    </row>
    <row r="75" spans="1:23" s="72" customFormat="1" ht="15.75" x14ac:dyDescent="0.25">
      <c r="A75" s="95" t="s">
        <v>144</v>
      </c>
      <c r="B75" s="112" t="s">
        <v>139</v>
      </c>
      <c r="C75" s="97" t="s">
        <v>94</v>
      </c>
      <c r="D75" s="108" t="s">
        <v>33</v>
      </c>
      <c r="E75" s="98">
        <v>3</v>
      </c>
      <c r="F75" s="98"/>
      <c r="G75" s="99"/>
      <c r="H75" s="64">
        <f>+VLOOKUP(D75,$D$13:$H$17,5,0)</f>
        <v>55.99</v>
      </c>
      <c r="I75" s="64">
        <f t="shared" si="56"/>
        <v>14</v>
      </c>
      <c r="J75" s="64">
        <f>ROUND(0.5*0.95,2)</f>
        <v>0.48</v>
      </c>
      <c r="K75" s="100">
        <f>ROUND((H75+I75)*J75,2)</f>
        <v>33.6</v>
      </c>
      <c r="L75" s="64">
        <f t="shared" ref="L75:L76" si="66">(K75*$L$10)</f>
        <v>7.3920000000000003</v>
      </c>
      <c r="M75" s="64">
        <f>+((J75*(ВИХ.дані!$T$23*1.105))+(J75*8.7))</f>
        <v>45.069839999999999</v>
      </c>
      <c r="N75" s="64">
        <f t="shared" ref="N75:N76" si="67">J75*$N$10</f>
        <v>1.8672</v>
      </c>
      <c r="O75" s="64">
        <f>SUM(K75:N75)+F75</f>
        <v>87.929040000000001</v>
      </c>
      <c r="P75" s="45">
        <f t="shared" si="10"/>
        <v>3.67</v>
      </c>
      <c r="Q75" s="64">
        <f>SUM(O75+P75)</f>
        <v>91.599040000000002</v>
      </c>
      <c r="R75" s="64">
        <f t="shared" ref="R75:R76" si="68">+T75-S75</f>
        <v>91.6</v>
      </c>
      <c r="S75" s="64">
        <f t="shared" ref="S75:S76" si="69">+T75/6</f>
        <v>18.32</v>
      </c>
      <c r="T75" s="103">
        <f t="shared" si="61"/>
        <v>109.92</v>
      </c>
      <c r="U75" s="95" t="s">
        <v>560</v>
      </c>
      <c r="V75" s="64">
        <v>104.75</v>
      </c>
      <c r="W75" s="64">
        <v>87.293206857142863</v>
      </c>
    </row>
    <row r="76" spans="1:23" s="72" customFormat="1" ht="15.75" x14ac:dyDescent="0.25">
      <c r="A76" s="95" t="s">
        <v>145</v>
      </c>
      <c r="B76" s="112" t="s">
        <v>141</v>
      </c>
      <c r="C76" s="97" t="s">
        <v>94</v>
      </c>
      <c r="D76" s="108" t="s">
        <v>33</v>
      </c>
      <c r="E76" s="98">
        <v>3</v>
      </c>
      <c r="F76" s="98"/>
      <c r="G76" s="99"/>
      <c r="H76" s="64">
        <f>+VLOOKUP(D76,$D$13:$H$17,5,0)</f>
        <v>55.99</v>
      </c>
      <c r="I76" s="64">
        <f t="shared" si="56"/>
        <v>14</v>
      </c>
      <c r="J76" s="64">
        <f>ROUND(1.6*0.95,2)</f>
        <v>1.52</v>
      </c>
      <c r="K76" s="100">
        <f>ROUND((H76+I76)*J76,2)</f>
        <v>106.38</v>
      </c>
      <c r="L76" s="64">
        <f t="shared" si="66"/>
        <v>23.403600000000001</v>
      </c>
      <c r="M76" s="64">
        <f>+((J76*(ВИХ.дані!$T$23*1.105))+(J76*8.7))</f>
        <v>142.72116</v>
      </c>
      <c r="N76" s="64">
        <f t="shared" si="67"/>
        <v>5.9127999999999998</v>
      </c>
      <c r="O76" s="64">
        <f>SUM(K76:N76)+F76</f>
        <v>278.41756000000004</v>
      </c>
      <c r="P76" s="45">
        <f t="shared" si="10"/>
        <v>11.63</v>
      </c>
      <c r="Q76" s="64">
        <f>SUM(O76+P76)</f>
        <v>290.04756000000003</v>
      </c>
      <c r="R76" s="64">
        <f t="shared" si="68"/>
        <v>290.05</v>
      </c>
      <c r="S76" s="64">
        <f t="shared" si="69"/>
        <v>58.01</v>
      </c>
      <c r="T76" s="103">
        <f t="shared" si="61"/>
        <v>348.06</v>
      </c>
      <c r="U76" s="95" t="s">
        <v>560</v>
      </c>
      <c r="V76" s="64">
        <v>331.72</v>
      </c>
      <c r="W76" s="64">
        <v>276.43682171428571</v>
      </c>
    </row>
    <row r="77" spans="1:23" s="72" customFormat="1" ht="15" x14ac:dyDescent="0.25">
      <c r="A77" s="95" t="s">
        <v>146</v>
      </c>
      <c r="B77" s="104" t="s">
        <v>147</v>
      </c>
      <c r="C77" s="97"/>
      <c r="D77" s="97"/>
      <c r="E77" s="98"/>
      <c r="F77" s="98"/>
      <c r="G77" s="99"/>
      <c r="H77" s="100"/>
      <c r="I77" s="100"/>
      <c r="J77" s="64"/>
      <c r="K77" s="100"/>
      <c r="L77" s="100"/>
      <c r="M77" s="100"/>
      <c r="N77" s="46"/>
      <c r="O77" s="46"/>
      <c r="P77" s="46"/>
      <c r="Q77" s="46"/>
      <c r="R77" s="46"/>
      <c r="S77" s="46"/>
      <c r="T77" s="46"/>
      <c r="U77" s="95"/>
      <c r="V77" s="46"/>
      <c r="W77" s="46"/>
    </row>
    <row r="78" spans="1:23" s="72" customFormat="1" ht="15.75" x14ac:dyDescent="0.25">
      <c r="A78" s="95" t="s">
        <v>148</v>
      </c>
      <c r="B78" s="114" t="s">
        <v>149</v>
      </c>
      <c r="C78" s="97" t="s">
        <v>88</v>
      </c>
      <c r="D78" s="108" t="s">
        <v>33</v>
      </c>
      <c r="E78" s="98">
        <v>3</v>
      </c>
      <c r="F78" s="98"/>
      <c r="G78" s="99"/>
      <c r="H78" s="64">
        <f>+VLOOKUP(D78,$D$13:$H$17,5,0)</f>
        <v>55.99</v>
      </c>
      <c r="I78" s="64">
        <f t="shared" si="56"/>
        <v>14</v>
      </c>
      <c r="J78" s="64">
        <f>ROUND(1.38*0.95,2)</f>
        <v>1.31</v>
      </c>
      <c r="K78" s="100">
        <f>ROUND((H78+I78)*J78,2)</f>
        <v>91.69</v>
      </c>
      <c r="L78" s="64">
        <f t="shared" ref="L78:L81" si="70">(K78*$L$10)</f>
        <v>20.171800000000001</v>
      </c>
      <c r="M78" s="64">
        <f>+((J78*(ВИХ.дані!$T$23*1.105))+(J78*8.7))</f>
        <v>123.00310500000001</v>
      </c>
      <c r="N78" s="64">
        <f t="shared" ref="N78:N81" si="71">J78*$N$10</f>
        <v>5.0959000000000003</v>
      </c>
      <c r="O78" s="64">
        <f>SUM(K78:N78)+F78</f>
        <v>239.96080500000002</v>
      </c>
      <c r="P78" s="45">
        <f t="shared" si="10"/>
        <v>10.02</v>
      </c>
      <c r="Q78" s="64">
        <f>SUM(O78+P78)</f>
        <v>249.98080500000003</v>
      </c>
      <c r="R78" s="64">
        <f t="shared" ref="R78:R81" si="72">+T78-S78</f>
        <v>249.98333333333335</v>
      </c>
      <c r="S78" s="64">
        <f t="shared" ref="S78:S81" si="73">+T78/6</f>
        <v>49.99666666666667</v>
      </c>
      <c r="T78" s="103">
        <f t="shared" si="61"/>
        <v>299.98</v>
      </c>
      <c r="U78" s="95" t="s">
        <v>560</v>
      </c>
      <c r="V78" s="64">
        <v>285.89</v>
      </c>
      <c r="W78" s="64">
        <v>238.24166871428574</v>
      </c>
    </row>
    <row r="79" spans="1:23" s="72" customFormat="1" ht="15.75" x14ac:dyDescent="0.25">
      <c r="A79" s="95" t="s">
        <v>150</v>
      </c>
      <c r="B79" s="114" t="s">
        <v>151</v>
      </c>
      <c r="C79" s="97" t="s">
        <v>88</v>
      </c>
      <c r="D79" s="108" t="s">
        <v>33</v>
      </c>
      <c r="E79" s="98">
        <v>3</v>
      </c>
      <c r="F79" s="98"/>
      <c r="G79" s="99"/>
      <c r="H79" s="64">
        <f>+VLOOKUP(D79,$D$13:$H$17,5,0)</f>
        <v>55.99</v>
      </c>
      <c r="I79" s="64">
        <f t="shared" si="56"/>
        <v>14</v>
      </c>
      <c r="J79" s="64">
        <f>ROUND(1.68*0.95,2)</f>
        <v>1.6</v>
      </c>
      <c r="K79" s="100">
        <f>ROUND((H79+I79)*J79,2)</f>
        <v>111.98</v>
      </c>
      <c r="L79" s="64">
        <f t="shared" si="70"/>
        <v>24.6356</v>
      </c>
      <c r="M79" s="64">
        <f>+((J79*(ВИХ.дані!$T$23*1.105))+(J79*8.7))</f>
        <v>150.2328</v>
      </c>
      <c r="N79" s="64">
        <f t="shared" si="71"/>
        <v>6.2240000000000002</v>
      </c>
      <c r="O79" s="64">
        <f>SUM(K79:N79)+F79</f>
        <v>293.07239999999996</v>
      </c>
      <c r="P79" s="45">
        <f t="shared" si="10"/>
        <v>12.24</v>
      </c>
      <c r="Q79" s="64">
        <f>SUM(O79+P79)</f>
        <v>305.31239999999997</v>
      </c>
      <c r="R79" s="64">
        <f t="shared" si="72"/>
        <v>305.30833333333334</v>
      </c>
      <c r="S79" s="64">
        <f t="shared" si="73"/>
        <v>61.061666666666667</v>
      </c>
      <c r="T79" s="103">
        <f t="shared" si="61"/>
        <v>366.37</v>
      </c>
      <c r="U79" s="95" t="s">
        <v>560</v>
      </c>
      <c r="V79" s="64">
        <v>349.18</v>
      </c>
      <c r="W79" s="64">
        <v>290.98402285714286</v>
      </c>
    </row>
    <row r="80" spans="1:23" s="72" customFormat="1" ht="15.75" x14ac:dyDescent="0.25">
      <c r="A80" s="95" t="s">
        <v>152</v>
      </c>
      <c r="B80" s="114" t="s">
        <v>153</v>
      </c>
      <c r="C80" s="97" t="s">
        <v>88</v>
      </c>
      <c r="D80" s="108" t="s">
        <v>33</v>
      </c>
      <c r="E80" s="98">
        <v>3</v>
      </c>
      <c r="F80" s="98"/>
      <c r="G80" s="99"/>
      <c r="H80" s="64">
        <f>+VLOOKUP(D80,$D$13:$H$17,5,0)</f>
        <v>55.99</v>
      </c>
      <c r="I80" s="64">
        <f t="shared" si="56"/>
        <v>14</v>
      </c>
      <c r="J80" s="64">
        <f>ROUND(1.91*0.95,2)</f>
        <v>1.81</v>
      </c>
      <c r="K80" s="100">
        <f>ROUND((H80+I80)*J80,2)</f>
        <v>126.68</v>
      </c>
      <c r="L80" s="64">
        <f t="shared" si="70"/>
        <v>27.869600000000002</v>
      </c>
      <c r="M80" s="64">
        <f>+((J80*(ВИХ.дані!$T$23*1.105))+(J80*8.7))</f>
        <v>169.95085499999999</v>
      </c>
      <c r="N80" s="64">
        <f t="shared" si="71"/>
        <v>7.0409000000000006</v>
      </c>
      <c r="O80" s="64">
        <f>SUM(K80:N80)+F80</f>
        <v>331.54135500000001</v>
      </c>
      <c r="P80" s="45">
        <f t="shared" si="10"/>
        <v>13.85</v>
      </c>
      <c r="Q80" s="64">
        <f>SUM(O80+P80)</f>
        <v>345.39135500000003</v>
      </c>
      <c r="R80" s="64">
        <f t="shared" si="72"/>
        <v>345.39166666666671</v>
      </c>
      <c r="S80" s="64">
        <f t="shared" si="73"/>
        <v>69.078333333333333</v>
      </c>
      <c r="T80" s="103">
        <f t="shared" si="61"/>
        <v>414.47</v>
      </c>
      <c r="U80" s="95" t="s">
        <v>560</v>
      </c>
      <c r="V80" s="64">
        <v>395.02</v>
      </c>
      <c r="W80" s="64">
        <v>329.17917585714287</v>
      </c>
    </row>
    <row r="81" spans="1:23" s="72" customFormat="1" ht="15.75" x14ac:dyDescent="0.25">
      <c r="A81" s="95" t="s">
        <v>154</v>
      </c>
      <c r="B81" s="114" t="s">
        <v>155</v>
      </c>
      <c r="C81" s="97" t="s">
        <v>88</v>
      </c>
      <c r="D81" s="108" t="s">
        <v>33</v>
      </c>
      <c r="E81" s="98">
        <v>3</v>
      </c>
      <c r="F81" s="98"/>
      <c r="G81" s="99"/>
      <c r="H81" s="64">
        <f>+VLOOKUP(D81,$D$13:$H$17,5,0)</f>
        <v>55.99</v>
      </c>
      <c r="I81" s="64">
        <f t="shared" si="56"/>
        <v>14</v>
      </c>
      <c r="J81" s="64">
        <f>ROUND(2.2*0.95,2)</f>
        <v>2.09</v>
      </c>
      <c r="K81" s="100">
        <f>ROUND((H81+I81)*J81,2)</f>
        <v>146.28</v>
      </c>
      <c r="L81" s="64">
        <f t="shared" si="70"/>
        <v>32.181600000000003</v>
      </c>
      <c r="M81" s="64">
        <f>+((J81*(ВИХ.дані!$T$23*1.105))+(J81*8.7))</f>
        <v>196.24159499999996</v>
      </c>
      <c r="N81" s="64">
        <f t="shared" si="71"/>
        <v>8.1301000000000005</v>
      </c>
      <c r="O81" s="64">
        <f>SUM(K81:N81)+F81</f>
        <v>382.83329499999996</v>
      </c>
      <c r="P81" s="45">
        <f t="shared" si="10"/>
        <v>15.99</v>
      </c>
      <c r="Q81" s="64">
        <f>SUM(O81+P81)</f>
        <v>398.82329499999997</v>
      </c>
      <c r="R81" s="64">
        <f t="shared" si="72"/>
        <v>398.82499999999999</v>
      </c>
      <c r="S81" s="64">
        <f t="shared" si="73"/>
        <v>79.765000000000001</v>
      </c>
      <c r="T81" s="103">
        <f t="shared" si="61"/>
        <v>478.59</v>
      </c>
      <c r="U81" s="95" t="s">
        <v>560</v>
      </c>
      <c r="V81" s="64">
        <v>456.12</v>
      </c>
      <c r="W81" s="64">
        <v>380.09937985714288</v>
      </c>
    </row>
    <row r="82" spans="1:23" s="72" customFormat="1" ht="15" x14ac:dyDescent="0.25">
      <c r="A82" s="95" t="s">
        <v>156</v>
      </c>
      <c r="B82" s="104" t="s">
        <v>157</v>
      </c>
      <c r="C82" s="97"/>
      <c r="D82" s="97"/>
      <c r="E82" s="98"/>
      <c r="F82" s="98"/>
      <c r="G82" s="99"/>
      <c r="H82" s="100"/>
      <c r="I82" s="100"/>
      <c r="J82" s="64"/>
      <c r="K82" s="100"/>
      <c r="L82" s="100"/>
      <c r="M82" s="100"/>
      <c r="N82" s="46"/>
      <c r="O82" s="46"/>
      <c r="P82" s="46"/>
      <c r="Q82" s="46"/>
      <c r="R82" s="46"/>
      <c r="S82" s="46"/>
      <c r="T82" s="46"/>
      <c r="U82" s="95"/>
      <c r="V82" s="46"/>
      <c r="W82" s="46"/>
    </row>
    <row r="83" spans="1:23" s="72" customFormat="1" ht="15.75" x14ac:dyDescent="0.25">
      <c r="A83" s="95" t="s">
        <v>158</v>
      </c>
      <c r="B83" s="114" t="s">
        <v>159</v>
      </c>
      <c r="C83" s="97" t="s">
        <v>160</v>
      </c>
      <c r="D83" s="108" t="s">
        <v>33</v>
      </c>
      <c r="E83" s="98">
        <v>3</v>
      </c>
      <c r="F83" s="98"/>
      <c r="G83" s="99"/>
      <c r="H83" s="64">
        <f>+VLOOKUP(D83,$D$13:$H$17,5,0)</f>
        <v>55.99</v>
      </c>
      <c r="I83" s="64">
        <f t="shared" si="56"/>
        <v>14</v>
      </c>
      <c r="J83" s="64">
        <f>ROUND(0.57*0.95,2)</f>
        <v>0.54</v>
      </c>
      <c r="K83" s="100">
        <f>ROUND((H83+I83)*J83,2)</f>
        <v>37.79</v>
      </c>
      <c r="L83" s="64">
        <f t="shared" ref="L83:L85" si="74">(K83*$L$10)</f>
        <v>8.3138000000000005</v>
      </c>
      <c r="M83" s="64">
        <f>+((J83*(ВИХ.дані!$T$23*1.105))+(J83*8.7))</f>
        <v>50.703569999999999</v>
      </c>
      <c r="N83" s="64">
        <f t="shared" ref="N83:N85" si="75">J83*$N$10</f>
        <v>2.1006</v>
      </c>
      <c r="O83" s="64">
        <f>SUM(K83:N83)+F83</f>
        <v>98.907969999999992</v>
      </c>
      <c r="P83" s="45">
        <f t="shared" si="10"/>
        <v>4.13</v>
      </c>
      <c r="Q83" s="64">
        <f>SUM(O83+P83)</f>
        <v>103.03796999999999</v>
      </c>
      <c r="R83" s="64">
        <f t="shared" ref="R83:R85" si="76">+T83-S83</f>
        <v>103.04166666666667</v>
      </c>
      <c r="S83" s="64">
        <f t="shared" ref="S83:S85" si="77">+T83/6</f>
        <v>20.608333333333334</v>
      </c>
      <c r="T83" s="103">
        <f t="shared" si="61"/>
        <v>123.65</v>
      </c>
      <c r="U83" s="95" t="s">
        <v>560</v>
      </c>
      <c r="V83" s="64">
        <v>117.85</v>
      </c>
      <c r="W83" s="64">
        <v>98.206107714285707</v>
      </c>
    </row>
    <row r="84" spans="1:23" s="72" customFormat="1" ht="15.75" x14ac:dyDescent="0.25">
      <c r="A84" s="95" t="s">
        <v>161</v>
      </c>
      <c r="B84" s="114" t="s">
        <v>162</v>
      </c>
      <c r="C84" s="97" t="s">
        <v>160</v>
      </c>
      <c r="D84" s="108" t="s">
        <v>33</v>
      </c>
      <c r="E84" s="98">
        <v>3</v>
      </c>
      <c r="F84" s="98"/>
      <c r="G84" s="99"/>
      <c r="H84" s="64">
        <f>+VLOOKUP(D84,$D$13:$H$17,5,0)</f>
        <v>55.99</v>
      </c>
      <c r="I84" s="64">
        <f t="shared" si="56"/>
        <v>14</v>
      </c>
      <c r="J84" s="64">
        <f>ROUND(0.62*0.95,2)</f>
        <v>0.59</v>
      </c>
      <c r="K84" s="100">
        <f>ROUND((H84+I84)*J84,2)</f>
        <v>41.29</v>
      </c>
      <c r="L84" s="64">
        <f t="shared" si="74"/>
        <v>9.0838000000000001</v>
      </c>
      <c r="M84" s="64">
        <f>+((J84*(ВИХ.дані!$T$23*1.105))+(J84*8.7))</f>
        <v>55.398344999999992</v>
      </c>
      <c r="N84" s="64">
        <f t="shared" si="75"/>
        <v>2.2951000000000001</v>
      </c>
      <c r="O84" s="64">
        <f>SUM(K84:N84)+F84</f>
        <v>108.067245</v>
      </c>
      <c r="P84" s="45">
        <f t="shared" si="10"/>
        <v>4.51</v>
      </c>
      <c r="Q84" s="64">
        <f>SUM(O84+P84)</f>
        <v>112.577245</v>
      </c>
      <c r="R84" s="64">
        <f t="shared" si="76"/>
        <v>112.575</v>
      </c>
      <c r="S84" s="64">
        <f t="shared" si="77"/>
        <v>22.515000000000001</v>
      </c>
      <c r="T84" s="103">
        <f t="shared" si="61"/>
        <v>135.09</v>
      </c>
      <c r="U84" s="95" t="s">
        <v>560</v>
      </c>
      <c r="V84" s="64">
        <v>128.76</v>
      </c>
      <c r="W84" s="64">
        <v>107.29685842857143</v>
      </c>
    </row>
    <row r="85" spans="1:23" s="72" customFormat="1" ht="15.75" x14ac:dyDescent="0.25">
      <c r="A85" s="95" t="s">
        <v>163</v>
      </c>
      <c r="B85" s="114" t="s">
        <v>164</v>
      </c>
      <c r="C85" s="97" t="s">
        <v>160</v>
      </c>
      <c r="D85" s="108" t="s">
        <v>33</v>
      </c>
      <c r="E85" s="98">
        <v>3</v>
      </c>
      <c r="F85" s="98"/>
      <c r="G85" s="99"/>
      <c r="H85" s="64">
        <f>+VLOOKUP(D85,$D$13:$H$17,5,0)</f>
        <v>55.99</v>
      </c>
      <c r="I85" s="64">
        <f t="shared" si="56"/>
        <v>14</v>
      </c>
      <c r="J85" s="64">
        <f>ROUND(0.83*0.95,2)</f>
        <v>0.79</v>
      </c>
      <c r="K85" s="100">
        <f>ROUND((H85+I85)*J85,2)</f>
        <v>55.29</v>
      </c>
      <c r="L85" s="64">
        <f t="shared" si="74"/>
        <v>12.1638</v>
      </c>
      <c r="M85" s="64">
        <f>+((J85*(ВИХ.дані!$T$23*1.105))+(J85*8.7))</f>
        <v>74.177445000000006</v>
      </c>
      <c r="N85" s="64">
        <f t="shared" si="75"/>
        <v>3.0731000000000002</v>
      </c>
      <c r="O85" s="64">
        <f>SUM(K85:N85)+F85</f>
        <v>144.70434500000002</v>
      </c>
      <c r="P85" s="45">
        <f t="shared" si="10"/>
        <v>6.04</v>
      </c>
      <c r="Q85" s="64">
        <f>SUM(O85+P85)</f>
        <v>150.74434500000001</v>
      </c>
      <c r="R85" s="64">
        <f t="shared" si="76"/>
        <v>150.74166666666665</v>
      </c>
      <c r="S85" s="64">
        <f t="shared" si="77"/>
        <v>30.14833333333333</v>
      </c>
      <c r="T85" s="103">
        <f t="shared" si="61"/>
        <v>180.89</v>
      </c>
      <c r="U85" s="95" t="s">
        <v>560</v>
      </c>
      <c r="V85" s="64">
        <v>172.4</v>
      </c>
      <c r="W85" s="64">
        <v>143.66986128571429</v>
      </c>
    </row>
    <row r="86" spans="1:23" s="72" customFormat="1" ht="30" x14ac:dyDescent="0.25">
      <c r="A86" s="95" t="s">
        <v>165</v>
      </c>
      <c r="B86" s="110" t="s">
        <v>166</v>
      </c>
      <c r="C86" s="97"/>
      <c r="D86" s="108"/>
      <c r="E86" s="98"/>
      <c r="F86" s="98"/>
      <c r="G86" s="99"/>
      <c r="H86" s="100"/>
      <c r="I86" s="100"/>
      <c r="J86" s="64"/>
      <c r="K86" s="100"/>
      <c r="L86" s="100"/>
      <c r="M86" s="100"/>
      <c r="N86" s="46"/>
      <c r="O86" s="46"/>
      <c r="P86" s="46"/>
      <c r="Q86" s="46"/>
      <c r="R86" s="46"/>
      <c r="S86" s="46"/>
      <c r="T86" s="46"/>
      <c r="U86" s="95"/>
      <c r="V86" s="46"/>
      <c r="W86" s="46"/>
    </row>
    <row r="87" spans="1:23" s="72" customFormat="1" ht="15.75" x14ac:dyDescent="0.25">
      <c r="A87" s="95" t="s">
        <v>167</v>
      </c>
      <c r="B87" s="111" t="s">
        <v>168</v>
      </c>
      <c r="C87" s="97" t="s">
        <v>94</v>
      </c>
      <c r="D87" s="108" t="s">
        <v>33</v>
      </c>
      <c r="E87" s="98">
        <v>3</v>
      </c>
      <c r="F87" s="98"/>
      <c r="G87" s="99"/>
      <c r="H87" s="64">
        <f>+VLOOKUP(D87,$D$13:$H$17,5,0)</f>
        <v>55.99</v>
      </c>
      <c r="I87" s="64">
        <f t="shared" si="56"/>
        <v>14</v>
      </c>
      <c r="J87" s="64">
        <f>ROUND((0.25*1.2)*0.95,2)</f>
        <v>0.28999999999999998</v>
      </c>
      <c r="K87" s="100">
        <f>ROUND((H87+I87)*J87,2)</f>
        <v>20.3</v>
      </c>
      <c r="L87" s="64">
        <f>(K87*$L$10)</f>
        <v>4.4660000000000002</v>
      </c>
      <c r="M87" s="64">
        <f>+((J87*(ВИХ.дані!$T$23*1.105))+(J87*8.7))</f>
        <v>27.229694999999996</v>
      </c>
      <c r="N87" s="64">
        <f t="shared" ref="N87" si="78">J87*$N$10</f>
        <v>1.1280999999999999</v>
      </c>
      <c r="O87" s="64">
        <f>SUM(K87:N87)+F87</f>
        <v>53.123795000000001</v>
      </c>
      <c r="P87" s="45">
        <f t="shared" ref="P87:P150" si="79">ROUND(J87*$P$10,2)</f>
        <v>2.2200000000000002</v>
      </c>
      <c r="Q87" s="64">
        <f>SUM(O87+P87)</f>
        <v>55.343795</v>
      </c>
      <c r="R87" s="64">
        <f>+T87-S87</f>
        <v>55.341666666666661</v>
      </c>
      <c r="S87" s="64">
        <f>+T87/6</f>
        <v>11.068333333333333</v>
      </c>
      <c r="T87" s="103">
        <f t="shared" si="61"/>
        <v>66.41</v>
      </c>
      <c r="U87" s="95" t="s">
        <v>561</v>
      </c>
      <c r="V87" s="64">
        <v>63.29</v>
      </c>
      <c r="W87" s="64">
        <v>52.742354142857138</v>
      </c>
    </row>
    <row r="88" spans="1:23" s="72" customFormat="1" ht="15" x14ac:dyDescent="0.25">
      <c r="A88" s="95" t="s">
        <v>169</v>
      </c>
      <c r="B88" s="111" t="s">
        <v>137</v>
      </c>
      <c r="C88" s="97"/>
      <c r="D88" s="108"/>
      <c r="E88" s="98"/>
      <c r="F88" s="98"/>
      <c r="G88" s="99"/>
      <c r="H88" s="100"/>
      <c r="I88" s="100"/>
      <c r="J88" s="64"/>
      <c r="K88" s="100"/>
      <c r="L88" s="100"/>
      <c r="M88" s="100"/>
      <c r="N88" s="46"/>
      <c r="O88" s="46"/>
      <c r="P88" s="46"/>
      <c r="Q88" s="46"/>
      <c r="R88" s="46"/>
      <c r="S88" s="46"/>
      <c r="T88" s="46"/>
      <c r="U88" s="95"/>
      <c r="V88" s="46"/>
      <c r="W88" s="46"/>
    </row>
    <row r="89" spans="1:23" s="72" customFormat="1" ht="15.75" x14ac:dyDescent="0.25">
      <c r="A89" s="95" t="s">
        <v>170</v>
      </c>
      <c r="B89" s="112" t="s">
        <v>139</v>
      </c>
      <c r="C89" s="97" t="s">
        <v>94</v>
      </c>
      <c r="D89" s="108" t="s">
        <v>33</v>
      </c>
      <c r="E89" s="98">
        <v>3</v>
      </c>
      <c r="F89" s="98"/>
      <c r="G89" s="99"/>
      <c r="H89" s="64">
        <f>+VLOOKUP(D89,$D$13:$H$17,5,0)</f>
        <v>55.99</v>
      </c>
      <c r="I89" s="64">
        <f t="shared" si="56"/>
        <v>14</v>
      </c>
      <c r="J89" s="64">
        <f>ROUND((0.5*1.2)*0.95,2)</f>
        <v>0.56999999999999995</v>
      </c>
      <c r="K89" s="100">
        <f>ROUND((H89+I89)*J89,2)</f>
        <v>39.89</v>
      </c>
      <c r="L89" s="64">
        <f t="shared" ref="L89:L90" si="80">(K89*$L$10)</f>
        <v>8.7758000000000003</v>
      </c>
      <c r="M89" s="64">
        <f>+((J89*(ВИХ.дані!$T$23*1.105))+(J89*8.7))</f>
        <v>53.520434999999992</v>
      </c>
      <c r="N89" s="64">
        <f t="shared" ref="N89:N90" si="81">J89*$N$10</f>
        <v>2.2172999999999998</v>
      </c>
      <c r="O89" s="64">
        <f>SUM(K89:N89)+F89</f>
        <v>104.40353499999999</v>
      </c>
      <c r="P89" s="45">
        <f t="shared" si="79"/>
        <v>4.3600000000000003</v>
      </c>
      <c r="Q89" s="64">
        <f>SUM(O89+P89)</f>
        <v>108.76353499999999</v>
      </c>
      <c r="R89" s="64">
        <f t="shared" ref="R89:R90" si="82">+T89-S89</f>
        <v>108.76666666666668</v>
      </c>
      <c r="S89" s="64">
        <f t="shared" ref="S89:S90" si="83">+T89/6</f>
        <v>21.753333333333334</v>
      </c>
      <c r="T89" s="103">
        <f t="shared" si="61"/>
        <v>130.52000000000001</v>
      </c>
      <c r="U89" s="95" t="s">
        <v>561</v>
      </c>
      <c r="V89" s="64">
        <v>124.4</v>
      </c>
      <c r="W89" s="64">
        <v>103.66255814285712</v>
      </c>
    </row>
    <row r="90" spans="1:23" s="72" customFormat="1" ht="15.75" x14ac:dyDescent="0.25">
      <c r="A90" s="95" t="s">
        <v>171</v>
      </c>
      <c r="B90" s="112" t="s">
        <v>141</v>
      </c>
      <c r="C90" s="97" t="s">
        <v>94</v>
      </c>
      <c r="D90" s="108" t="s">
        <v>33</v>
      </c>
      <c r="E90" s="98">
        <v>3</v>
      </c>
      <c r="F90" s="98"/>
      <c r="G90" s="99"/>
      <c r="H90" s="64">
        <f>+VLOOKUP(D90,$D$13:$H$17,5,0)</f>
        <v>55.99</v>
      </c>
      <c r="I90" s="64">
        <f t="shared" si="56"/>
        <v>14</v>
      </c>
      <c r="J90" s="64">
        <f>ROUND((1.4*1.2)*0.95,2)</f>
        <v>1.6</v>
      </c>
      <c r="K90" s="100">
        <f>ROUND((H90+I90)*J90,2)</f>
        <v>111.98</v>
      </c>
      <c r="L90" s="64">
        <f t="shared" si="80"/>
        <v>24.6356</v>
      </c>
      <c r="M90" s="64">
        <f>+((J90*(ВИХ.дані!$T$23*1.105))+(J90*8.7))</f>
        <v>150.2328</v>
      </c>
      <c r="N90" s="64">
        <f t="shared" si="81"/>
        <v>6.2240000000000002</v>
      </c>
      <c r="O90" s="64">
        <f>SUM(K90:N90)+F90</f>
        <v>293.07239999999996</v>
      </c>
      <c r="P90" s="45">
        <f t="shared" si="79"/>
        <v>12.24</v>
      </c>
      <c r="Q90" s="64">
        <f>SUM(O90+P90)</f>
        <v>305.31239999999997</v>
      </c>
      <c r="R90" s="64">
        <f t="shared" si="82"/>
        <v>305.30833333333334</v>
      </c>
      <c r="S90" s="64">
        <f t="shared" si="83"/>
        <v>61.061666666666667</v>
      </c>
      <c r="T90" s="103">
        <f t="shared" si="61"/>
        <v>366.37</v>
      </c>
      <c r="U90" s="95" t="s">
        <v>561</v>
      </c>
      <c r="V90" s="64">
        <v>349.18</v>
      </c>
      <c r="W90" s="64">
        <v>290.98402285714286</v>
      </c>
    </row>
    <row r="91" spans="1:23" s="72" customFormat="1" ht="15" x14ac:dyDescent="0.25">
      <c r="A91" s="95" t="s">
        <v>172</v>
      </c>
      <c r="B91" s="111" t="s">
        <v>143</v>
      </c>
      <c r="C91" s="97"/>
      <c r="D91" s="108"/>
      <c r="E91" s="98"/>
      <c r="F91" s="98"/>
      <c r="G91" s="99"/>
      <c r="H91" s="100"/>
      <c r="I91" s="100"/>
      <c r="J91" s="64"/>
      <c r="K91" s="100"/>
      <c r="L91" s="100"/>
      <c r="M91" s="100"/>
      <c r="N91" s="46"/>
      <c r="O91" s="46"/>
      <c r="P91" s="46"/>
      <c r="Q91" s="46"/>
      <c r="R91" s="46"/>
      <c r="S91" s="46"/>
      <c r="T91" s="46"/>
      <c r="U91" s="95"/>
      <c r="V91" s="46"/>
      <c r="W91" s="46"/>
    </row>
    <row r="92" spans="1:23" s="72" customFormat="1" ht="15.75" x14ac:dyDescent="0.25">
      <c r="A92" s="95" t="s">
        <v>173</v>
      </c>
      <c r="B92" s="112" t="s">
        <v>139</v>
      </c>
      <c r="C92" s="97" t="s">
        <v>94</v>
      </c>
      <c r="D92" s="108" t="s">
        <v>33</v>
      </c>
      <c r="E92" s="98">
        <v>3</v>
      </c>
      <c r="F92" s="98"/>
      <c r="G92" s="99"/>
      <c r="H92" s="64">
        <f>+VLOOKUP(D92,$D$13:$H$17,5,0)</f>
        <v>55.99</v>
      </c>
      <c r="I92" s="64">
        <f t="shared" si="56"/>
        <v>14</v>
      </c>
      <c r="J92" s="64">
        <f>ROUND((0.5*1.2)*0.95,2)</f>
        <v>0.56999999999999995</v>
      </c>
      <c r="K92" s="100">
        <f>ROUND((H92+I92)*J92,2)</f>
        <v>39.89</v>
      </c>
      <c r="L92" s="64">
        <f t="shared" ref="L92:L93" si="84">(K92*$L$10)</f>
        <v>8.7758000000000003</v>
      </c>
      <c r="M92" s="64">
        <f>+((J92*(ВИХ.дані!$T$23*1.105))+(J92*8.7))</f>
        <v>53.520434999999992</v>
      </c>
      <c r="N92" s="64">
        <f t="shared" ref="N92:N93" si="85">J92*$N$10</f>
        <v>2.2172999999999998</v>
      </c>
      <c r="O92" s="64">
        <f>SUM(K92:N92)+F92</f>
        <v>104.40353499999999</v>
      </c>
      <c r="P92" s="45">
        <f t="shared" si="79"/>
        <v>4.3600000000000003</v>
      </c>
      <c r="Q92" s="64">
        <f>SUM(O92+P92)</f>
        <v>108.76353499999999</v>
      </c>
      <c r="R92" s="64">
        <f t="shared" ref="R92:R93" si="86">+T92-S92</f>
        <v>108.76666666666668</v>
      </c>
      <c r="S92" s="64">
        <f t="shared" ref="S92:S93" si="87">+T92/6</f>
        <v>21.753333333333334</v>
      </c>
      <c r="T92" s="103">
        <f t="shared" si="61"/>
        <v>130.52000000000001</v>
      </c>
      <c r="U92" s="95" t="s">
        <v>561</v>
      </c>
      <c r="V92" s="64">
        <v>124.4</v>
      </c>
      <c r="W92" s="64">
        <v>103.66255814285712</v>
      </c>
    </row>
    <row r="93" spans="1:23" s="72" customFormat="1" ht="15.75" x14ac:dyDescent="0.25">
      <c r="A93" s="95" t="s">
        <v>174</v>
      </c>
      <c r="B93" s="112" t="s">
        <v>141</v>
      </c>
      <c r="C93" s="97" t="s">
        <v>94</v>
      </c>
      <c r="D93" s="108" t="s">
        <v>33</v>
      </c>
      <c r="E93" s="98">
        <v>3</v>
      </c>
      <c r="F93" s="98"/>
      <c r="G93" s="99"/>
      <c r="H93" s="64">
        <f>+VLOOKUP(D93,$D$13:$H$17,5,0)</f>
        <v>55.99</v>
      </c>
      <c r="I93" s="64">
        <f t="shared" si="56"/>
        <v>14</v>
      </c>
      <c r="J93" s="64">
        <f>ROUND((1.6*1.2)*0.95,2)</f>
        <v>1.82</v>
      </c>
      <c r="K93" s="100">
        <f>ROUND((H93+I93)*J93,2)</f>
        <v>127.38</v>
      </c>
      <c r="L93" s="64">
        <f t="shared" si="84"/>
        <v>28.023599999999998</v>
      </c>
      <c r="M93" s="64">
        <f>+((J93*(ВИХ.дані!$T$23*1.105))+(J93*8.7))</f>
        <v>170.88981000000001</v>
      </c>
      <c r="N93" s="64">
        <f t="shared" si="85"/>
        <v>7.0798000000000005</v>
      </c>
      <c r="O93" s="64">
        <f>SUM(K93:N93)+F93</f>
        <v>333.37320999999997</v>
      </c>
      <c r="P93" s="45">
        <f t="shared" si="79"/>
        <v>13.92</v>
      </c>
      <c r="Q93" s="64">
        <f>SUM(O93+P93)</f>
        <v>347.29320999999999</v>
      </c>
      <c r="R93" s="64">
        <f t="shared" si="86"/>
        <v>347.29166666666669</v>
      </c>
      <c r="S93" s="64">
        <f t="shared" si="87"/>
        <v>69.458333333333329</v>
      </c>
      <c r="T93" s="103">
        <f t="shared" si="61"/>
        <v>416.75</v>
      </c>
      <c r="U93" s="95" t="s">
        <v>561</v>
      </c>
      <c r="V93" s="64">
        <v>397.19</v>
      </c>
      <c r="W93" s="64">
        <v>330.99132600000002</v>
      </c>
    </row>
    <row r="94" spans="1:23" s="72" customFormat="1" ht="30" x14ac:dyDescent="0.25">
      <c r="A94" s="95" t="s">
        <v>175</v>
      </c>
      <c r="B94" s="96" t="s">
        <v>176</v>
      </c>
      <c r="C94" s="97"/>
      <c r="D94" s="97"/>
      <c r="E94" s="98"/>
      <c r="F94" s="98"/>
      <c r="G94" s="99"/>
      <c r="H94" s="100"/>
      <c r="I94" s="100"/>
      <c r="J94" s="64"/>
      <c r="K94" s="100"/>
      <c r="L94" s="100"/>
      <c r="M94" s="100"/>
      <c r="N94" s="46"/>
      <c r="O94" s="46"/>
      <c r="P94" s="46"/>
      <c r="Q94" s="46"/>
      <c r="R94" s="46"/>
      <c r="S94" s="46"/>
      <c r="T94" s="46"/>
      <c r="U94" s="95"/>
      <c r="V94" s="46"/>
      <c r="W94" s="46"/>
    </row>
    <row r="95" spans="1:23" s="72" customFormat="1" ht="15.75" x14ac:dyDescent="0.25">
      <c r="A95" s="95" t="s">
        <v>177</v>
      </c>
      <c r="B95" s="115" t="s">
        <v>178</v>
      </c>
      <c r="C95" s="97" t="s">
        <v>179</v>
      </c>
      <c r="D95" s="97" t="s">
        <v>35</v>
      </c>
      <c r="E95" s="98">
        <v>2</v>
      </c>
      <c r="F95" s="98"/>
      <c r="G95" s="99"/>
      <c r="H95" s="64">
        <f>+VLOOKUP(D95,$D$13:$H$17,5,0)</f>
        <v>62.45</v>
      </c>
      <c r="I95" s="64">
        <f>ROUND(H95*$I$10,2)</f>
        <v>15.61</v>
      </c>
      <c r="J95" s="64">
        <f>ROUND(0.38*0.95,2)</f>
        <v>0.36</v>
      </c>
      <c r="K95" s="100">
        <f>ROUND((H95+I95)*J95,2)</f>
        <v>28.1</v>
      </c>
      <c r="L95" s="64">
        <f t="shared" ref="L95:L96" si="88">(K95*$L$10)</f>
        <v>6.1820000000000004</v>
      </c>
      <c r="M95" s="64">
        <f>+((J95*(ВИХ.дані!$T$23*1.105))+(J95*8.7))</f>
        <v>33.802379999999999</v>
      </c>
      <c r="N95" s="64">
        <f t="shared" ref="N95:N96" si="89">J95*$N$10</f>
        <v>1.4004000000000001</v>
      </c>
      <c r="O95" s="64">
        <f>SUM(K95:N95)+F95</f>
        <v>69.484780000000015</v>
      </c>
      <c r="P95" s="45">
        <f t="shared" si="79"/>
        <v>2.75</v>
      </c>
      <c r="Q95" s="64">
        <f>SUM(O95+P95)</f>
        <v>72.234780000000015</v>
      </c>
      <c r="R95" s="64">
        <f t="shared" ref="R95:R96" si="90">+T95-S95</f>
        <v>72.233333333333334</v>
      </c>
      <c r="S95" s="64">
        <f t="shared" ref="S95:S96" si="91">+T95/6</f>
        <v>14.446666666666667</v>
      </c>
      <c r="T95" s="103">
        <f t="shared" ref="T95:T96" si="92">ROUND(Q95*$T$10,2)</f>
        <v>86.68</v>
      </c>
      <c r="U95" s="95" t="s">
        <v>562</v>
      </c>
      <c r="V95" s="64">
        <v>82.37</v>
      </c>
      <c r="W95" s="64">
        <v>68.644075999999998</v>
      </c>
    </row>
    <row r="96" spans="1:23" s="72" customFormat="1" ht="15.75" x14ac:dyDescent="0.25">
      <c r="A96" s="95" t="s">
        <v>180</v>
      </c>
      <c r="B96" s="115" t="s">
        <v>181</v>
      </c>
      <c r="C96" s="97" t="s">
        <v>179</v>
      </c>
      <c r="D96" s="108" t="s">
        <v>35</v>
      </c>
      <c r="E96" s="98">
        <v>2</v>
      </c>
      <c r="F96" s="98"/>
      <c r="G96" s="99"/>
      <c r="H96" s="64">
        <f>+VLOOKUP(D96,$D$13:$H$17,5,0)</f>
        <v>62.45</v>
      </c>
      <c r="I96" s="64">
        <f>ROUND(H96*$I$10,2)</f>
        <v>15.61</v>
      </c>
      <c r="J96" s="64">
        <f>ROUND(0.32*0.95,2)</f>
        <v>0.3</v>
      </c>
      <c r="K96" s="100">
        <f>ROUND((H96+I96)*J96,2)</f>
        <v>23.42</v>
      </c>
      <c r="L96" s="64">
        <f t="shared" si="88"/>
        <v>5.1524000000000001</v>
      </c>
      <c r="M96" s="64">
        <f>+((J96*(ВИХ.дані!$T$23*1.105))+(J96*8.7))</f>
        <v>28.168649999999996</v>
      </c>
      <c r="N96" s="64">
        <f t="shared" si="89"/>
        <v>1.167</v>
      </c>
      <c r="O96" s="64">
        <f>SUM(K96:N96)+F96</f>
        <v>57.908050000000003</v>
      </c>
      <c r="P96" s="45">
        <f t="shared" si="79"/>
        <v>2.2999999999999998</v>
      </c>
      <c r="Q96" s="64">
        <f>SUM(O96+P96)</f>
        <v>60.20805</v>
      </c>
      <c r="R96" s="64">
        <f t="shared" si="90"/>
        <v>60.208333333333336</v>
      </c>
      <c r="S96" s="64">
        <f t="shared" si="91"/>
        <v>12.041666666666666</v>
      </c>
      <c r="T96" s="103">
        <f t="shared" si="92"/>
        <v>72.25</v>
      </c>
      <c r="U96" s="95" t="s">
        <v>562</v>
      </c>
      <c r="V96" s="64">
        <v>68.650000000000006</v>
      </c>
      <c r="W96" s="64">
        <v>57.211729999999989</v>
      </c>
    </row>
    <row r="97" spans="1:23" s="72" customFormat="1" ht="30" x14ac:dyDescent="0.25">
      <c r="A97" s="95" t="s">
        <v>182</v>
      </c>
      <c r="B97" s="116" t="s">
        <v>183</v>
      </c>
      <c r="C97" s="97"/>
      <c r="D97" s="108"/>
      <c r="E97" s="98"/>
      <c r="F97" s="98"/>
      <c r="G97" s="99"/>
      <c r="H97" s="100"/>
      <c r="I97" s="100"/>
      <c r="J97" s="64"/>
      <c r="K97" s="100"/>
      <c r="L97" s="100"/>
      <c r="M97" s="100"/>
      <c r="N97" s="46"/>
      <c r="O97" s="46"/>
      <c r="P97" s="46"/>
      <c r="Q97" s="46"/>
      <c r="R97" s="46"/>
      <c r="S97" s="46"/>
      <c r="T97" s="46"/>
      <c r="U97" s="113"/>
      <c r="V97" s="46"/>
      <c r="W97" s="46"/>
    </row>
    <row r="98" spans="1:23" s="72" customFormat="1" ht="15.75" x14ac:dyDescent="0.25">
      <c r="A98" s="95" t="s">
        <v>184</v>
      </c>
      <c r="B98" s="117" t="s">
        <v>185</v>
      </c>
      <c r="C98" s="97" t="s">
        <v>186</v>
      </c>
      <c r="D98" s="108" t="s">
        <v>39</v>
      </c>
      <c r="E98" s="98">
        <v>3</v>
      </c>
      <c r="F98" s="98"/>
      <c r="G98" s="99"/>
      <c r="H98" s="64">
        <f>+VLOOKUP(D98,$D$13:$H$17,5,0)</f>
        <v>77.53</v>
      </c>
      <c r="I98" s="64">
        <f t="shared" ref="I98:I101" si="93">ROUND(H98*$I$10,2)</f>
        <v>19.38</v>
      </c>
      <c r="J98" s="64">
        <f>ROUND((1.5*0.95)/100,2)</f>
        <v>0.01</v>
      </c>
      <c r="K98" s="100">
        <f>ROUND((H98+I98)*J98,2)</f>
        <v>0.97</v>
      </c>
      <c r="L98" s="64">
        <f t="shared" ref="L98:L101" si="94">(K98*$L$10)</f>
        <v>0.21340000000000001</v>
      </c>
      <c r="M98" s="64">
        <f>+((J98*(ВИХ.дані!$T$23*1.105))+(J98*8.7))</f>
        <v>0.93895499999999998</v>
      </c>
      <c r="N98" s="64">
        <f t="shared" ref="N98:N101" si="95">J98*$N$10</f>
        <v>3.8900000000000004E-2</v>
      </c>
      <c r="O98" s="64">
        <f>SUM(K98:N98)+F98</f>
        <v>2.1612549999999997</v>
      </c>
      <c r="P98" s="45">
        <f t="shared" si="79"/>
        <v>0.08</v>
      </c>
      <c r="Q98" s="64">
        <f>SUM(O98+P98)</f>
        <v>2.2412549999999998</v>
      </c>
      <c r="R98" s="64">
        <f t="shared" ref="R98:R101" si="96">+T98-S98</f>
        <v>2.2416666666666667</v>
      </c>
      <c r="S98" s="64">
        <f t="shared" ref="S98:S101" si="97">+T98/6</f>
        <v>0.44833333333333331</v>
      </c>
      <c r="T98" s="103">
        <f t="shared" ref="T98:T101" si="98">ROUND(Q98*$T$10,2)</f>
        <v>2.69</v>
      </c>
      <c r="U98" s="113" t="s">
        <v>563</v>
      </c>
      <c r="V98" s="64">
        <v>2.54</v>
      </c>
      <c r="W98" s="64">
        <v>2.1161352857142859</v>
      </c>
    </row>
    <row r="99" spans="1:23" s="72" customFormat="1" ht="15.75" x14ac:dyDescent="0.25">
      <c r="A99" s="95" t="s">
        <v>187</v>
      </c>
      <c r="B99" s="117" t="s">
        <v>188</v>
      </c>
      <c r="C99" s="97" t="s">
        <v>186</v>
      </c>
      <c r="D99" s="108" t="s">
        <v>39</v>
      </c>
      <c r="E99" s="98">
        <v>3</v>
      </c>
      <c r="F99" s="98"/>
      <c r="G99" s="99"/>
      <c r="H99" s="64">
        <f>+VLOOKUP(D99,$D$13:$H$17,5,0)</f>
        <v>77.53</v>
      </c>
      <c r="I99" s="64">
        <f t="shared" si="93"/>
        <v>19.38</v>
      </c>
      <c r="J99" s="64">
        <f>ROUND((3.9*0.95)/100,2)</f>
        <v>0.04</v>
      </c>
      <c r="K99" s="100">
        <f>ROUND((H99+I99)*J99,2)</f>
        <v>3.88</v>
      </c>
      <c r="L99" s="64">
        <f t="shared" si="94"/>
        <v>0.85360000000000003</v>
      </c>
      <c r="M99" s="64">
        <f>+((J99*(ВИХ.дані!$T$23*1.105))+(J99*8.7))</f>
        <v>3.7558199999999999</v>
      </c>
      <c r="N99" s="64">
        <f t="shared" si="95"/>
        <v>0.15560000000000002</v>
      </c>
      <c r="O99" s="64">
        <f>SUM(K99:N99)+F99</f>
        <v>8.6450199999999988</v>
      </c>
      <c r="P99" s="45">
        <f t="shared" si="79"/>
        <v>0.31</v>
      </c>
      <c r="Q99" s="64">
        <f>SUM(O99+P99)</f>
        <v>8.9550199999999993</v>
      </c>
      <c r="R99" s="64">
        <f t="shared" si="96"/>
        <v>8.9583333333333339</v>
      </c>
      <c r="S99" s="64">
        <f t="shared" si="97"/>
        <v>1.7916666666666667</v>
      </c>
      <c r="T99" s="103">
        <f t="shared" si="98"/>
        <v>10.75</v>
      </c>
      <c r="U99" s="113" t="s">
        <v>563</v>
      </c>
      <c r="V99" s="64">
        <v>10.15</v>
      </c>
      <c r="W99" s="64">
        <v>8.4545411428571438</v>
      </c>
    </row>
    <row r="100" spans="1:23" s="48" customFormat="1" ht="30" x14ac:dyDescent="0.25">
      <c r="A100" s="38" t="s">
        <v>189</v>
      </c>
      <c r="B100" s="39" t="s">
        <v>190</v>
      </c>
      <c r="C100" s="40" t="s">
        <v>160</v>
      </c>
      <c r="D100" s="68" t="s">
        <v>191</v>
      </c>
      <c r="E100" s="86" t="s">
        <v>192</v>
      </c>
      <c r="F100" s="86"/>
      <c r="G100" s="42"/>
      <c r="H100" s="44">
        <f>ROUND(($H$15+$H$16+$H$15)/3,2)</f>
        <v>64.599999999999994</v>
      </c>
      <c r="I100" s="44">
        <f t="shared" si="93"/>
        <v>16.149999999999999</v>
      </c>
      <c r="J100" s="44">
        <f>ROUND(1.5*0.95,2)</f>
        <v>1.43</v>
      </c>
      <c r="K100" s="43">
        <f>ROUND((H100+I100)*J100,2)</f>
        <v>115.47</v>
      </c>
      <c r="L100" s="44">
        <f t="shared" si="94"/>
        <v>25.403400000000001</v>
      </c>
      <c r="M100" s="44">
        <f>+((J100*(ВИХ.дані!$T$23*1.105))+(J100*8.7))</f>
        <v>134.27056499999998</v>
      </c>
      <c r="N100" s="44">
        <f t="shared" si="95"/>
        <v>5.5626999999999995</v>
      </c>
      <c r="O100" s="64">
        <f>SUM(K100:N100)+F100</f>
        <v>280.70666499999999</v>
      </c>
      <c r="P100" s="45">
        <f t="shared" si="79"/>
        <v>10.94</v>
      </c>
      <c r="Q100" s="44">
        <f>SUM(O100+P100)</f>
        <v>291.64666499999998</v>
      </c>
      <c r="R100" s="44">
        <f t="shared" si="96"/>
        <v>291.65000000000003</v>
      </c>
      <c r="S100" s="44">
        <f t="shared" si="97"/>
        <v>58.330000000000005</v>
      </c>
      <c r="T100" s="65">
        <f t="shared" si="98"/>
        <v>349.98</v>
      </c>
      <c r="U100" s="82" t="s">
        <v>564</v>
      </c>
      <c r="V100" s="44">
        <v>332.27</v>
      </c>
      <c r="W100" s="44">
        <v>276.890399</v>
      </c>
    </row>
    <row r="101" spans="1:23" s="72" customFormat="1" ht="30.75" thickBot="1" x14ac:dyDescent="0.3">
      <c r="A101" s="95" t="s">
        <v>193</v>
      </c>
      <c r="B101" s="96" t="s">
        <v>194</v>
      </c>
      <c r="C101" s="97" t="s">
        <v>195</v>
      </c>
      <c r="D101" s="108" t="s">
        <v>196</v>
      </c>
      <c r="E101" s="102" t="s">
        <v>49</v>
      </c>
      <c r="F101" s="102"/>
      <c r="G101" s="99"/>
      <c r="H101" s="64">
        <f t="shared" ref="H101" si="99">ROUND(($H$15+$H$14)/2,2)</f>
        <v>59.22</v>
      </c>
      <c r="I101" s="64">
        <f t="shared" si="93"/>
        <v>14.81</v>
      </c>
      <c r="J101" s="64">
        <f>ROUND(0.13*0.95,2)</f>
        <v>0.12</v>
      </c>
      <c r="K101" s="100">
        <f>ROUND((H101+I101)*J101,2)</f>
        <v>8.8800000000000008</v>
      </c>
      <c r="L101" s="64">
        <f t="shared" si="94"/>
        <v>1.9536000000000002</v>
      </c>
      <c r="M101" s="64">
        <f>+((J101*(ВИХ.дані!$T$23*1.105))+(J101*8.7))</f>
        <v>11.26746</v>
      </c>
      <c r="N101" s="64">
        <f t="shared" si="95"/>
        <v>0.46679999999999999</v>
      </c>
      <c r="O101" s="64">
        <f>SUM(K101:N101)+F101</f>
        <v>22.56786</v>
      </c>
      <c r="P101" s="45">
        <f t="shared" si="79"/>
        <v>0.92</v>
      </c>
      <c r="Q101" s="64">
        <f>SUM(O101+P101)</f>
        <v>23.487860000000001</v>
      </c>
      <c r="R101" s="64">
        <f t="shared" si="96"/>
        <v>23.491666666666667</v>
      </c>
      <c r="S101" s="64">
        <f t="shared" si="97"/>
        <v>4.6983333333333333</v>
      </c>
      <c r="T101" s="103">
        <f t="shared" si="98"/>
        <v>28.19</v>
      </c>
      <c r="U101" s="113" t="s">
        <v>565</v>
      </c>
      <c r="V101" s="64">
        <v>26.83</v>
      </c>
      <c r="W101" s="64">
        <v>22.354723999999997</v>
      </c>
    </row>
    <row r="102" spans="1:23" s="72" customFormat="1" ht="56.25" x14ac:dyDescent="0.25">
      <c r="A102" s="49" t="s">
        <v>197</v>
      </c>
      <c r="B102" s="50" t="s">
        <v>198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50" t="s">
        <v>545</v>
      </c>
      <c r="V102" s="49"/>
      <c r="W102" s="49"/>
    </row>
    <row r="103" spans="1:23" s="63" customFormat="1" ht="37.5" customHeight="1" x14ac:dyDescent="0.25">
      <c r="A103" s="54" t="s">
        <v>199</v>
      </c>
      <c r="B103" s="55" t="s">
        <v>200</v>
      </c>
      <c r="C103" s="56"/>
      <c r="D103" s="118"/>
      <c r="E103" s="57"/>
      <c r="F103" s="57"/>
      <c r="G103" s="58"/>
      <c r="H103" s="59"/>
      <c r="I103" s="59"/>
      <c r="J103" s="60"/>
      <c r="K103" s="60"/>
      <c r="L103" s="59"/>
      <c r="M103" s="59"/>
      <c r="N103" s="61"/>
      <c r="O103" s="61"/>
      <c r="P103" s="61"/>
      <c r="Q103" s="61"/>
      <c r="R103" s="61"/>
      <c r="S103" s="61"/>
      <c r="T103" s="61"/>
      <c r="U103" s="94" t="s">
        <v>545</v>
      </c>
      <c r="V103" s="61"/>
      <c r="W103" s="61"/>
    </row>
    <row r="104" spans="1:23" s="48" customFormat="1" ht="15" x14ac:dyDescent="0.25">
      <c r="A104" s="38" t="s">
        <v>29</v>
      </c>
      <c r="B104" s="80" t="s">
        <v>201</v>
      </c>
      <c r="C104" s="40"/>
      <c r="D104" s="40"/>
      <c r="E104" s="41"/>
      <c r="F104" s="41"/>
      <c r="G104" s="42"/>
      <c r="H104" s="43"/>
      <c r="I104" s="43"/>
      <c r="J104" s="44"/>
      <c r="K104" s="43"/>
      <c r="L104" s="43"/>
      <c r="M104" s="43"/>
      <c r="N104" s="45"/>
      <c r="O104" s="46"/>
      <c r="P104" s="45"/>
      <c r="Q104" s="45"/>
      <c r="R104" s="45"/>
      <c r="S104" s="45"/>
      <c r="T104" s="45"/>
      <c r="U104" s="38"/>
      <c r="V104" s="45"/>
      <c r="W104" s="45"/>
    </row>
    <row r="105" spans="1:23" s="48" customFormat="1" ht="15.75" x14ac:dyDescent="0.25">
      <c r="A105" s="38" t="s">
        <v>45</v>
      </c>
      <c r="B105" s="119" t="s">
        <v>202</v>
      </c>
      <c r="C105" s="40" t="s">
        <v>203</v>
      </c>
      <c r="D105" s="68" t="s">
        <v>89</v>
      </c>
      <c r="E105" s="86" t="s">
        <v>49</v>
      </c>
      <c r="F105" s="86"/>
      <c r="G105" s="42"/>
      <c r="H105" s="44">
        <f>ROUND(($H$14+$H$15)/2,2)</f>
        <v>59.22</v>
      </c>
      <c r="I105" s="44">
        <f>ROUND(H105*$I$10,2)</f>
        <v>14.81</v>
      </c>
      <c r="J105" s="44">
        <f>ROUND(0.6*0.95,2)</f>
        <v>0.56999999999999995</v>
      </c>
      <c r="K105" s="43">
        <f t="shared" ref="K105:K112" si="100">ROUND((H105+I105)*J105,2)</f>
        <v>42.2</v>
      </c>
      <c r="L105" s="44">
        <f t="shared" ref="L105:L112" si="101">(K105*$L$10)</f>
        <v>9.2840000000000007</v>
      </c>
      <c r="M105" s="44">
        <f>+((J105*(ВИХ.дані!$T$23*1.105))+(J105*8.7))</f>
        <v>53.520434999999992</v>
      </c>
      <c r="N105" s="44">
        <f t="shared" ref="N105:N112" si="102">J105*$N$10</f>
        <v>2.2172999999999998</v>
      </c>
      <c r="O105" s="64">
        <f t="shared" ref="O105:O112" si="103">SUM(K105:N105)+F105</f>
        <v>107.221735</v>
      </c>
      <c r="P105" s="45">
        <f t="shared" si="79"/>
        <v>4.3600000000000003</v>
      </c>
      <c r="Q105" s="44">
        <f t="shared" ref="Q105:Q112" si="104">SUM(O105+P105)</f>
        <v>111.58173499999999</v>
      </c>
      <c r="R105" s="44">
        <f t="shared" ref="R105:R112" si="105">+T105-S105</f>
        <v>111.58333333333334</v>
      </c>
      <c r="S105" s="44">
        <f t="shared" ref="S105:S112" si="106">+T105/6</f>
        <v>22.316666666666666</v>
      </c>
      <c r="T105" s="65">
        <f t="shared" ref="T105:T112" si="107">ROUND(Q105*$T$10,2)</f>
        <v>133.9</v>
      </c>
      <c r="U105" s="38" t="s">
        <v>566</v>
      </c>
      <c r="V105" s="44">
        <v>127.41</v>
      </c>
      <c r="W105" s="44">
        <v>106.17667749999998</v>
      </c>
    </row>
    <row r="106" spans="1:23" s="48" customFormat="1" ht="15.75" x14ac:dyDescent="0.25">
      <c r="A106" s="38" t="s">
        <v>204</v>
      </c>
      <c r="B106" s="119" t="s">
        <v>205</v>
      </c>
      <c r="C106" s="40" t="s">
        <v>203</v>
      </c>
      <c r="D106" s="68" t="s">
        <v>89</v>
      </c>
      <c r="E106" s="86" t="s">
        <v>49</v>
      </c>
      <c r="F106" s="86"/>
      <c r="G106" s="42"/>
      <c r="H106" s="44">
        <f t="shared" ref="H106:H112" si="108">ROUND(($H$14+$H$15)/2,2)</f>
        <v>59.22</v>
      </c>
      <c r="I106" s="44">
        <f t="shared" ref="I106:I112" si="109">ROUND(H106*$I$10,2)</f>
        <v>14.81</v>
      </c>
      <c r="J106" s="44">
        <f>ROUND((0.6*1.8)*0.95,2)</f>
        <v>1.03</v>
      </c>
      <c r="K106" s="43">
        <f t="shared" si="100"/>
        <v>76.25</v>
      </c>
      <c r="L106" s="44">
        <f t="shared" si="101"/>
        <v>16.774999999999999</v>
      </c>
      <c r="M106" s="44">
        <f>+((J106*(ВИХ.дані!$T$23*1.105))+(J106*8.7))</f>
        <v>96.712364999999991</v>
      </c>
      <c r="N106" s="44">
        <f t="shared" si="102"/>
        <v>4.0067000000000004</v>
      </c>
      <c r="O106" s="64">
        <f t="shared" si="103"/>
        <v>193.74406500000001</v>
      </c>
      <c r="P106" s="45">
        <f t="shared" si="79"/>
        <v>7.88</v>
      </c>
      <c r="Q106" s="44">
        <f t="shared" si="104"/>
        <v>201.624065</v>
      </c>
      <c r="R106" s="44">
        <f t="shared" si="105"/>
        <v>201.625</v>
      </c>
      <c r="S106" s="44">
        <f t="shared" si="106"/>
        <v>40.324999999999996</v>
      </c>
      <c r="T106" s="65">
        <f t="shared" si="107"/>
        <v>241.95</v>
      </c>
      <c r="U106" s="38" t="s">
        <v>567</v>
      </c>
      <c r="V106" s="44">
        <v>230.24</v>
      </c>
      <c r="W106" s="44">
        <v>191.86452249999999</v>
      </c>
    </row>
    <row r="107" spans="1:23" s="48" customFormat="1" ht="15.75" x14ac:dyDescent="0.25">
      <c r="A107" s="38" t="s">
        <v>50</v>
      </c>
      <c r="B107" s="119" t="s">
        <v>206</v>
      </c>
      <c r="C107" s="40" t="s">
        <v>203</v>
      </c>
      <c r="D107" s="68" t="s">
        <v>89</v>
      </c>
      <c r="E107" s="86" t="s">
        <v>49</v>
      </c>
      <c r="F107" s="86"/>
      <c r="G107" s="42"/>
      <c r="H107" s="44">
        <f t="shared" si="108"/>
        <v>59.22</v>
      </c>
      <c r="I107" s="44">
        <f t="shared" si="109"/>
        <v>14.81</v>
      </c>
      <c r="J107" s="44">
        <f>ROUND(0.9*0.95,2)</f>
        <v>0.86</v>
      </c>
      <c r="K107" s="43">
        <f t="shared" si="100"/>
        <v>63.67</v>
      </c>
      <c r="L107" s="44">
        <f t="shared" si="101"/>
        <v>14.007400000000001</v>
      </c>
      <c r="M107" s="44">
        <f>+((J107*(ВИХ.дані!$T$23*1.105))+(J107*8.7))</f>
        <v>80.750129999999999</v>
      </c>
      <c r="N107" s="44">
        <f t="shared" si="102"/>
        <v>3.3454000000000002</v>
      </c>
      <c r="O107" s="64">
        <f t="shared" si="103"/>
        <v>161.77293</v>
      </c>
      <c r="P107" s="45">
        <f t="shared" si="79"/>
        <v>6.58</v>
      </c>
      <c r="Q107" s="44">
        <f t="shared" si="104"/>
        <v>168.35293000000001</v>
      </c>
      <c r="R107" s="44">
        <f t="shared" si="105"/>
        <v>168.35000000000002</v>
      </c>
      <c r="S107" s="44">
        <f t="shared" si="106"/>
        <v>33.67</v>
      </c>
      <c r="T107" s="65">
        <f t="shared" si="107"/>
        <v>202.02</v>
      </c>
      <c r="U107" s="38" t="s">
        <v>566</v>
      </c>
      <c r="V107" s="44">
        <v>192.24</v>
      </c>
      <c r="W107" s="44">
        <v>160.19814500000001</v>
      </c>
    </row>
    <row r="108" spans="1:23" s="48" customFormat="1" ht="15.75" x14ac:dyDescent="0.25">
      <c r="A108" s="38" t="s">
        <v>207</v>
      </c>
      <c r="B108" s="119" t="s">
        <v>208</v>
      </c>
      <c r="C108" s="40" t="s">
        <v>203</v>
      </c>
      <c r="D108" s="68" t="s">
        <v>89</v>
      </c>
      <c r="E108" s="86" t="s">
        <v>49</v>
      </c>
      <c r="F108" s="86"/>
      <c r="G108" s="42"/>
      <c r="H108" s="44">
        <f t="shared" si="108"/>
        <v>59.22</v>
      </c>
      <c r="I108" s="44">
        <f t="shared" si="109"/>
        <v>14.81</v>
      </c>
      <c r="J108" s="44">
        <f>ROUND((0.9*1.8)*0.95,2)</f>
        <v>1.54</v>
      </c>
      <c r="K108" s="43">
        <f t="shared" si="100"/>
        <v>114.01</v>
      </c>
      <c r="L108" s="44">
        <f t="shared" si="101"/>
        <v>25.0822</v>
      </c>
      <c r="M108" s="44">
        <f>+((J108*(ВИХ.дані!$T$23*1.105))+(J108*8.7))</f>
        <v>144.59906999999998</v>
      </c>
      <c r="N108" s="44">
        <f t="shared" si="102"/>
        <v>5.9906000000000006</v>
      </c>
      <c r="O108" s="64">
        <f t="shared" si="103"/>
        <v>289.68187</v>
      </c>
      <c r="P108" s="45">
        <f t="shared" si="79"/>
        <v>11.78</v>
      </c>
      <c r="Q108" s="44">
        <f t="shared" si="104"/>
        <v>301.46186999999998</v>
      </c>
      <c r="R108" s="44">
        <f t="shared" si="105"/>
        <v>301.45833333333331</v>
      </c>
      <c r="S108" s="44">
        <f t="shared" si="106"/>
        <v>60.291666666666664</v>
      </c>
      <c r="T108" s="65">
        <f t="shared" si="107"/>
        <v>361.75</v>
      </c>
      <c r="U108" s="38" t="s">
        <v>567</v>
      </c>
      <c r="V108" s="44">
        <v>344.24</v>
      </c>
      <c r="W108" s="44">
        <v>286.86365499999999</v>
      </c>
    </row>
    <row r="109" spans="1:23" s="48" customFormat="1" ht="15.75" x14ac:dyDescent="0.25">
      <c r="A109" s="38" t="s">
        <v>52</v>
      </c>
      <c r="B109" s="119" t="s">
        <v>209</v>
      </c>
      <c r="C109" s="40" t="s">
        <v>203</v>
      </c>
      <c r="D109" s="68" t="s">
        <v>89</v>
      </c>
      <c r="E109" s="86" t="s">
        <v>49</v>
      </c>
      <c r="F109" s="86"/>
      <c r="G109" s="42"/>
      <c r="H109" s="44">
        <f t="shared" si="108"/>
        <v>59.22</v>
      </c>
      <c r="I109" s="44">
        <f t="shared" si="109"/>
        <v>14.81</v>
      </c>
      <c r="J109" s="44">
        <f>ROUND(1.2*0.95,2)</f>
        <v>1.1399999999999999</v>
      </c>
      <c r="K109" s="43">
        <f t="shared" si="100"/>
        <v>84.39</v>
      </c>
      <c r="L109" s="44">
        <f t="shared" si="101"/>
        <v>18.565799999999999</v>
      </c>
      <c r="M109" s="44">
        <f>+((J109*(ВИХ.дані!$T$23*1.105))+(J109*8.7))</f>
        <v>107.04086999999998</v>
      </c>
      <c r="N109" s="44">
        <f t="shared" si="102"/>
        <v>4.4345999999999997</v>
      </c>
      <c r="O109" s="64">
        <f t="shared" si="103"/>
        <v>214.43126999999998</v>
      </c>
      <c r="P109" s="45">
        <f t="shared" si="79"/>
        <v>8.7200000000000006</v>
      </c>
      <c r="Q109" s="44">
        <f t="shared" si="104"/>
        <v>223.15126999999998</v>
      </c>
      <c r="R109" s="44">
        <f t="shared" si="105"/>
        <v>223.14999999999998</v>
      </c>
      <c r="S109" s="44">
        <f t="shared" si="106"/>
        <v>44.629999999999995</v>
      </c>
      <c r="T109" s="65">
        <f t="shared" si="107"/>
        <v>267.77999999999997</v>
      </c>
      <c r="U109" s="38" t="s">
        <v>566</v>
      </c>
      <c r="V109" s="44">
        <v>254.82</v>
      </c>
      <c r="W109" s="44">
        <v>212.35335499999997</v>
      </c>
    </row>
    <row r="110" spans="1:23" s="48" customFormat="1" ht="15.75" x14ac:dyDescent="0.25">
      <c r="A110" s="38" t="s">
        <v>210</v>
      </c>
      <c r="B110" s="119" t="s">
        <v>211</v>
      </c>
      <c r="C110" s="40" t="s">
        <v>203</v>
      </c>
      <c r="D110" s="68" t="s">
        <v>89</v>
      </c>
      <c r="E110" s="86" t="s">
        <v>49</v>
      </c>
      <c r="F110" s="86"/>
      <c r="G110" s="42"/>
      <c r="H110" s="44">
        <f t="shared" si="108"/>
        <v>59.22</v>
      </c>
      <c r="I110" s="44">
        <f t="shared" si="109"/>
        <v>14.81</v>
      </c>
      <c r="J110" s="44">
        <f>ROUND((1.2*1.8)*0.95,2)</f>
        <v>2.0499999999999998</v>
      </c>
      <c r="K110" s="43">
        <f t="shared" si="100"/>
        <v>151.76</v>
      </c>
      <c r="L110" s="44">
        <f t="shared" si="101"/>
        <v>33.3872</v>
      </c>
      <c r="M110" s="44">
        <f>+((J110*(ВИХ.дані!$T$23*1.105))+(J110*8.7))</f>
        <v>192.48577499999999</v>
      </c>
      <c r="N110" s="44">
        <f t="shared" si="102"/>
        <v>7.9744999999999999</v>
      </c>
      <c r="O110" s="64">
        <f t="shared" si="103"/>
        <v>385.60747499999997</v>
      </c>
      <c r="P110" s="45">
        <f t="shared" si="79"/>
        <v>15.68</v>
      </c>
      <c r="Q110" s="44">
        <f t="shared" si="104"/>
        <v>401.28747499999997</v>
      </c>
      <c r="R110" s="44">
        <f t="shared" si="105"/>
        <v>401.28333333333336</v>
      </c>
      <c r="S110" s="44">
        <f t="shared" si="106"/>
        <v>80.256666666666675</v>
      </c>
      <c r="T110" s="65">
        <f t="shared" si="107"/>
        <v>481.54</v>
      </c>
      <c r="U110" s="38" t="s">
        <v>567</v>
      </c>
      <c r="V110" s="44">
        <v>458.24</v>
      </c>
      <c r="W110" s="44">
        <v>381.86278749999997</v>
      </c>
    </row>
    <row r="111" spans="1:23" s="48" customFormat="1" ht="15.75" x14ac:dyDescent="0.25">
      <c r="A111" s="38" t="s">
        <v>32</v>
      </c>
      <c r="B111" s="80" t="s">
        <v>212</v>
      </c>
      <c r="C111" s="40" t="s">
        <v>213</v>
      </c>
      <c r="D111" s="68" t="s">
        <v>89</v>
      </c>
      <c r="E111" s="86" t="s">
        <v>49</v>
      </c>
      <c r="F111" s="86"/>
      <c r="G111" s="42"/>
      <c r="H111" s="44">
        <f t="shared" si="108"/>
        <v>59.22</v>
      </c>
      <c r="I111" s="44">
        <f t="shared" si="109"/>
        <v>14.81</v>
      </c>
      <c r="J111" s="44">
        <f>ROUND(0.4*0.95,2)</f>
        <v>0.38</v>
      </c>
      <c r="K111" s="43">
        <f t="shared" si="100"/>
        <v>28.13</v>
      </c>
      <c r="L111" s="44">
        <f t="shared" si="101"/>
        <v>6.1886000000000001</v>
      </c>
      <c r="M111" s="44">
        <f>+((J111*(ВИХ.дані!$T$23*1.105))+(J111*8.7))</f>
        <v>35.680289999999999</v>
      </c>
      <c r="N111" s="44">
        <f t="shared" si="102"/>
        <v>1.4782</v>
      </c>
      <c r="O111" s="64">
        <f t="shared" si="103"/>
        <v>71.47708999999999</v>
      </c>
      <c r="P111" s="45">
        <f t="shared" si="79"/>
        <v>2.91</v>
      </c>
      <c r="Q111" s="44">
        <f t="shared" si="104"/>
        <v>74.387089999999986</v>
      </c>
      <c r="R111" s="44">
        <f t="shared" si="105"/>
        <v>74.38333333333334</v>
      </c>
      <c r="S111" s="44">
        <f t="shared" si="106"/>
        <v>14.876666666666667</v>
      </c>
      <c r="T111" s="65">
        <f t="shared" si="107"/>
        <v>89.26</v>
      </c>
      <c r="U111" s="38" t="s">
        <v>568</v>
      </c>
      <c r="V111" s="44">
        <v>84.95</v>
      </c>
      <c r="W111" s="44">
        <v>70.787785</v>
      </c>
    </row>
    <row r="112" spans="1:23" s="48" customFormat="1" ht="15.75" x14ac:dyDescent="0.25">
      <c r="A112" s="38" t="s">
        <v>61</v>
      </c>
      <c r="B112" s="88" t="s">
        <v>214</v>
      </c>
      <c r="C112" s="40" t="s">
        <v>213</v>
      </c>
      <c r="D112" s="68" t="s">
        <v>89</v>
      </c>
      <c r="E112" s="86" t="s">
        <v>49</v>
      </c>
      <c r="F112" s="86"/>
      <c r="G112" s="42"/>
      <c r="H112" s="44">
        <f t="shared" si="108"/>
        <v>59.22</v>
      </c>
      <c r="I112" s="44">
        <f t="shared" si="109"/>
        <v>14.81</v>
      </c>
      <c r="J112" s="44">
        <f>ROUND((0.4*1.8)*0.95,2)</f>
        <v>0.68</v>
      </c>
      <c r="K112" s="43">
        <f t="shared" si="100"/>
        <v>50.34</v>
      </c>
      <c r="L112" s="44">
        <f t="shared" si="101"/>
        <v>11.074800000000002</v>
      </c>
      <c r="M112" s="44">
        <f>+((J112*(ВИХ.дані!$T$23*1.105))+(J112*8.7))</f>
        <v>63.848939999999999</v>
      </c>
      <c r="N112" s="44">
        <f t="shared" si="102"/>
        <v>2.6452000000000004</v>
      </c>
      <c r="O112" s="64">
        <f t="shared" si="103"/>
        <v>127.90894000000002</v>
      </c>
      <c r="P112" s="45">
        <f t="shared" si="79"/>
        <v>5.2</v>
      </c>
      <c r="Q112" s="44">
        <f t="shared" si="104"/>
        <v>133.10894000000002</v>
      </c>
      <c r="R112" s="44">
        <f t="shared" si="105"/>
        <v>133.10833333333332</v>
      </c>
      <c r="S112" s="44">
        <f t="shared" si="106"/>
        <v>26.621666666666666</v>
      </c>
      <c r="T112" s="65">
        <f t="shared" si="107"/>
        <v>159.72999999999999</v>
      </c>
      <c r="U112" s="38" t="s">
        <v>569</v>
      </c>
      <c r="V112" s="44">
        <v>152</v>
      </c>
      <c r="W112" s="44">
        <v>126.66551000000001</v>
      </c>
    </row>
    <row r="113" spans="1:23" s="48" customFormat="1" ht="30" x14ac:dyDescent="0.25">
      <c r="A113" s="38" t="s">
        <v>34</v>
      </c>
      <c r="B113" s="80" t="s">
        <v>215</v>
      </c>
      <c r="C113" s="40"/>
      <c r="D113" s="40"/>
      <c r="E113" s="41"/>
      <c r="F113" s="41"/>
      <c r="G113" s="42"/>
      <c r="H113" s="43"/>
      <c r="I113" s="43"/>
      <c r="J113" s="44"/>
      <c r="K113" s="43"/>
      <c r="L113" s="43"/>
      <c r="M113" s="43"/>
      <c r="N113" s="45"/>
      <c r="O113" s="46"/>
      <c r="P113" s="45"/>
      <c r="Q113" s="45"/>
      <c r="R113" s="45"/>
      <c r="S113" s="45"/>
      <c r="T113" s="45"/>
      <c r="U113" s="38"/>
      <c r="V113" s="45"/>
      <c r="W113" s="45"/>
    </row>
    <row r="114" spans="1:23" s="48" customFormat="1" ht="15.75" x14ac:dyDescent="0.25">
      <c r="A114" s="38" t="s">
        <v>216</v>
      </c>
      <c r="B114" s="119" t="s">
        <v>202</v>
      </c>
      <c r="C114" s="40" t="s">
        <v>203</v>
      </c>
      <c r="D114" s="68" t="s">
        <v>217</v>
      </c>
      <c r="E114" s="87" t="s">
        <v>218</v>
      </c>
      <c r="F114" s="86"/>
      <c r="G114" s="42"/>
      <c r="H114" s="44">
        <f>ROUND(($H$16+$H$15+$H$14)/3,2)</f>
        <v>62.45</v>
      </c>
      <c r="I114" s="44">
        <f>ROUND(H114*$I$10,2)</f>
        <v>15.61</v>
      </c>
      <c r="J114" s="44">
        <f>ROUND(3.51*0.95,2)</f>
        <v>3.33</v>
      </c>
      <c r="K114" s="43">
        <f t="shared" ref="K114:K122" si="110">ROUND((H114+I114)*J114,2)</f>
        <v>259.94</v>
      </c>
      <c r="L114" s="44">
        <f t="shared" ref="L114:L122" si="111">(K114*$L$10)</f>
        <v>57.186799999999998</v>
      </c>
      <c r="M114" s="44">
        <f>+((J114*(ВИХ.дані!$T$23*1.105))+(J114*8.7))</f>
        <v>312.67201499999999</v>
      </c>
      <c r="N114" s="44">
        <f t="shared" ref="N114:N122" si="112">J114*$N$10</f>
        <v>12.953700000000001</v>
      </c>
      <c r="O114" s="64">
        <f t="shared" ref="O114:O122" si="113">SUM(K114:N114)+F114</f>
        <v>642.75251500000002</v>
      </c>
      <c r="P114" s="45">
        <f t="shared" si="79"/>
        <v>25.47</v>
      </c>
      <c r="Q114" s="44">
        <f t="shared" ref="Q114:Q122" si="114">SUM(O114+P114)</f>
        <v>668.22251500000004</v>
      </c>
      <c r="R114" s="44">
        <f t="shared" ref="R114:R122" si="115">+T114-S114</f>
        <v>668.22500000000002</v>
      </c>
      <c r="S114" s="44">
        <f t="shared" ref="S114:S122" si="116">+T114/6</f>
        <v>133.64500000000001</v>
      </c>
      <c r="T114" s="65">
        <f t="shared" ref="T114:T122" si="117">ROUND(Q114*$T$10,2)</f>
        <v>801.87</v>
      </c>
      <c r="U114" s="38" t="s">
        <v>570</v>
      </c>
      <c r="V114" s="44">
        <v>761.96</v>
      </c>
      <c r="W114" s="44">
        <v>634.96989000000008</v>
      </c>
    </row>
    <row r="115" spans="1:23" s="48" customFormat="1" ht="15.75" x14ac:dyDescent="0.25">
      <c r="A115" s="38" t="s">
        <v>219</v>
      </c>
      <c r="B115" s="119" t="s">
        <v>205</v>
      </c>
      <c r="C115" s="40" t="s">
        <v>203</v>
      </c>
      <c r="D115" s="68" t="s">
        <v>217</v>
      </c>
      <c r="E115" s="87" t="s">
        <v>218</v>
      </c>
      <c r="F115" s="86"/>
      <c r="G115" s="42"/>
      <c r="H115" s="44">
        <f t="shared" ref="H115:H119" si="118">ROUND(($H$16+$H$15+$H$14)/3,2)</f>
        <v>62.45</v>
      </c>
      <c r="I115" s="44">
        <f t="shared" ref="I115:I122" si="119">ROUND(H115*$I$10,2)</f>
        <v>15.61</v>
      </c>
      <c r="J115" s="44">
        <f>ROUND((3.51*1.8)*0.95,2)</f>
        <v>6</v>
      </c>
      <c r="K115" s="43">
        <f t="shared" si="110"/>
        <v>468.36</v>
      </c>
      <c r="L115" s="44">
        <f t="shared" si="111"/>
        <v>103.03920000000001</v>
      </c>
      <c r="M115" s="44">
        <f>+((J115*(ВИХ.дані!$T$23*1.105))+(J115*8.7))</f>
        <v>563.37300000000005</v>
      </c>
      <c r="N115" s="44">
        <f t="shared" si="112"/>
        <v>23.34</v>
      </c>
      <c r="O115" s="64">
        <f t="shared" si="113"/>
        <v>1158.1122</v>
      </c>
      <c r="P115" s="45">
        <f t="shared" si="79"/>
        <v>45.9</v>
      </c>
      <c r="Q115" s="44">
        <f t="shared" si="114"/>
        <v>1204.0122000000001</v>
      </c>
      <c r="R115" s="44">
        <f t="shared" si="115"/>
        <v>1204.0083333333332</v>
      </c>
      <c r="S115" s="44">
        <f t="shared" si="116"/>
        <v>240.80166666666665</v>
      </c>
      <c r="T115" s="65">
        <f>ROUND(Q115*$T$10,2)</f>
        <v>1444.81</v>
      </c>
      <c r="U115" s="38" t="s">
        <v>571</v>
      </c>
      <c r="V115" s="44">
        <v>1372.92</v>
      </c>
      <c r="W115" s="44">
        <v>1144.0980000000002</v>
      </c>
    </row>
    <row r="116" spans="1:23" s="48" customFormat="1" ht="15.75" x14ac:dyDescent="0.25">
      <c r="A116" s="38" t="s">
        <v>220</v>
      </c>
      <c r="B116" s="119" t="s">
        <v>206</v>
      </c>
      <c r="C116" s="40" t="s">
        <v>203</v>
      </c>
      <c r="D116" s="68" t="s">
        <v>217</v>
      </c>
      <c r="E116" s="87" t="s">
        <v>218</v>
      </c>
      <c r="F116" s="86"/>
      <c r="G116" s="42"/>
      <c r="H116" s="44">
        <f t="shared" si="118"/>
        <v>62.45</v>
      </c>
      <c r="I116" s="44">
        <f t="shared" si="119"/>
        <v>15.61</v>
      </c>
      <c r="J116" s="44">
        <f>ROUND(5.38*0.95,2)</f>
        <v>5.1100000000000003</v>
      </c>
      <c r="K116" s="43">
        <f t="shared" si="110"/>
        <v>398.89</v>
      </c>
      <c r="L116" s="44">
        <f t="shared" si="111"/>
        <v>87.755799999999994</v>
      </c>
      <c r="M116" s="44">
        <f>+((J116*(ВИХ.дані!$T$23*1.105))+(J116*8.7))</f>
        <v>479.80600499999997</v>
      </c>
      <c r="N116" s="44">
        <f t="shared" si="112"/>
        <v>19.8779</v>
      </c>
      <c r="O116" s="64">
        <f t="shared" si="113"/>
        <v>986.32970499999988</v>
      </c>
      <c r="P116" s="45">
        <f t="shared" si="79"/>
        <v>39.090000000000003</v>
      </c>
      <c r="Q116" s="44">
        <f t="shared" si="114"/>
        <v>1025.4197049999998</v>
      </c>
      <c r="R116" s="44">
        <f t="shared" si="115"/>
        <v>1025.4166666666667</v>
      </c>
      <c r="S116" s="44">
        <f t="shared" si="116"/>
        <v>205.08333333333334</v>
      </c>
      <c r="T116" s="65">
        <f t="shared" si="117"/>
        <v>1230.5</v>
      </c>
      <c r="U116" s="38" t="s">
        <v>570</v>
      </c>
      <c r="V116" s="44">
        <v>1169.27</v>
      </c>
      <c r="W116" s="44">
        <v>974.38863000000003</v>
      </c>
    </row>
    <row r="117" spans="1:23" s="48" customFormat="1" ht="15.75" x14ac:dyDescent="0.25">
      <c r="A117" s="38" t="s">
        <v>221</v>
      </c>
      <c r="B117" s="119" t="s">
        <v>208</v>
      </c>
      <c r="C117" s="40" t="s">
        <v>203</v>
      </c>
      <c r="D117" s="68" t="s">
        <v>217</v>
      </c>
      <c r="E117" s="87" t="s">
        <v>218</v>
      </c>
      <c r="F117" s="86"/>
      <c r="G117" s="42"/>
      <c r="H117" s="44">
        <f t="shared" si="118"/>
        <v>62.45</v>
      </c>
      <c r="I117" s="44">
        <f t="shared" si="119"/>
        <v>15.61</v>
      </c>
      <c r="J117" s="44">
        <f>ROUND((5.38*1.8)*0.95,2)</f>
        <v>9.1999999999999993</v>
      </c>
      <c r="K117" s="43">
        <f t="shared" si="110"/>
        <v>718.15</v>
      </c>
      <c r="L117" s="44">
        <f t="shared" si="111"/>
        <v>157.99299999999999</v>
      </c>
      <c r="M117" s="44">
        <f>+((J117*(ВИХ.дані!$T$23*1.105))+(J117*8.7))</f>
        <v>863.83859999999981</v>
      </c>
      <c r="N117" s="44">
        <f t="shared" si="112"/>
        <v>35.787999999999997</v>
      </c>
      <c r="O117" s="64">
        <f t="shared" si="113"/>
        <v>1775.7695999999999</v>
      </c>
      <c r="P117" s="45">
        <f t="shared" si="79"/>
        <v>70.38</v>
      </c>
      <c r="Q117" s="44">
        <f t="shared" si="114"/>
        <v>1846.1495999999997</v>
      </c>
      <c r="R117" s="44">
        <f t="shared" si="115"/>
        <v>1846.15</v>
      </c>
      <c r="S117" s="44">
        <f t="shared" si="116"/>
        <v>369.23</v>
      </c>
      <c r="T117" s="65">
        <f t="shared" si="117"/>
        <v>2215.38</v>
      </c>
      <c r="U117" s="38" t="s">
        <v>571</v>
      </c>
      <c r="V117" s="44">
        <v>2105.14</v>
      </c>
      <c r="W117" s="44">
        <v>1754.2835999999998</v>
      </c>
    </row>
    <row r="118" spans="1:23" s="48" customFormat="1" ht="15.75" x14ac:dyDescent="0.25">
      <c r="A118" s="38" t="s">
        <v>222</v>
      </c>
      <c r="B118" s="119" t="s">
        <v>209</v>
      </c>
      <c r="C118" s="40" t="s">
        <v>203</v>
      </c>
      <c r="D118" s="68" t="s">
        <v>217</v>
      </c>
      <c r="E118" s="87" t="s">
        <v>218</v>
      </c>
      <c r="F118" s="86"/>
      <c r="G118" s="42"/>
      <c r="H118" s="44">
        <f t="shared" si="118"/>
        <v>62.45</v>
      </c>
      <c r="I118" s="44">
        <f t="shared" si="119"/>
        <v>15.61</v>
      </c>
      <c r="J118" s="44">
        <f>ROUND(7.02*0.95,2)</f>
        <v>6.67</v>
      </c>
      <c r="K118" s="43">
        <f t="shared" si="110"/>
        <v>520.66</v>
      </c>
      <c r="L118" s="44">
        <f t="shared" si="111"/>
        <v>114.54519999999999</v>
      </c>
      <c r="M118" s="44">
        <f>+((J118*(ВИХ.дані!$T$23*1.105))+(J118*8.7))</f>
        <v>626.28298499999994</v>
      </c>
      <c r="N118" s="44">
        <f t="shared" si="112"/>
        <v>25.946300000000001</v>
      </c>
      <c r="O118" s="64">
        <f t="shared" si="113"/>
        <v>1287.434485</v>
      </c>
      <c r="P118" s="45">
        <f t="shared" si="79"/>
        <v>51.03</v>
      </c>
      <c r="Q118" s="44">
        <f t="shared" si="114"/>
        <v>1338.464485</v>
      </c>
      <c r="R118" s="44">
        <f t="shared" si="115"/>
        <v>1338.4666666666667</v>
      </c>
      <c r="S118" s="44">
        <f t="shared" si="116"/>
        <v>267.69333333333333</v>
      </c>
      <c r="T118" s="65">
        <f t="shared" si="117"/>
        <v>1606.16</v>
      </c>
      <c r="U118" s="38" t="s">
        <v>570</v>
      </c>
      <c r="V118" s="44">
        <v>1526.23</v>
      </c>
      <c r="W118" s="44">
        <v>1271.8601099999998</v>
      </c>
    </row>
    <row r="119" spans="1:23" s="48" customFormat="1" ht="15.75" x14ac:dyDescent="0.25">
      <c r="A119" s="38" t="s">
        <v>223</v>
      </c>
      <c r="B119" s="119" t="s">
        <v>211</v>
      </c>
      <c r="C119" s="40" t="s">
        <v>203</v>
      </c>
      <c r="D119" s="68" t="s">
        <v>217</v>
      </c>
      <c r="E119" s="87" t="s">
        <v>218</v>
      </c>
      <c r="F119" s="86"/>
      <c r="G119" s="42"/>
      <c r="H119" s="44">
        <f t="shared" si="118"/>
        <v>62.45</v>
      </c>
      <c r="I119" s="44">
        <f t="shared" si="119"/>
        <v>15.61</v>
      </c>
      <c r="J119" s="44">
        <f>ROUND((7.02*1.8)*0.95,2)</f>
        <v>12</v>
      </c>
      <c r="K119" s="43">
        <f t="shared" si="110"/>
        <v>936.72</v>
      </c>
      <c r="L119" s="44">
        <f t="shared" si="111"/>
        <v>206.07840000000002</v>
      </c>
      <c r="M119" s="44">
        <f>+((J119*(ВИХ.дані!$T$23*1.105))+(J119*8.7))</f>
        <v>1126.7460000000001</v>
      </c>
      <c r="N119" s="44">
        <f t="shared" si="112"/>
        <v>46.68</v>
      </c>
      <c r="O119" s="64">
        <f t="shared" si="113"/>
        <v>2316.2244000000001</v>
      </c>
      <c r="P119" s="45">
        <f t="shared" si="79"/>
        <v>91.8</v>
      </c>
      <c r="Q119" s="44">
        <f t="shared" si="114"/>
        <v>2408.0244000000002</v>
      </c>
      <c r="R119" s="44">
        <f t="shared" si="115"/>
        <v>2408.0250000000001</v>
      </c>
      <c r="S119" s="44">
        <f t="shared" si="116"/>
        <v>481.60500000000002</v>
      </c>
      <c r="T119" s="65">
        <f t="shared" si="117"/>
        <v>2889.63</v>
      </c>
      <c r="U119" s="38" t="s">
        <v>571</v>
      </c>
      <c r="V119" s="44">
        <v>2745.84</v>
      </c>
      <c r="W119" s="44">
        <v>2288.1960000000004</v>
      </c>
    </row>
    <row r="120" spans="1:23" s="48" customFormat="1" ht="30" x14ac:dyDescent="0.25">
      <c r="A120" s="38" t="s">
        <v>36</v>
      </c>
      <c r="B120" s="80" t="s">
        <v>224</v>
      </c>
      <c r="C120" s="40" t="s">
        <v>213</v>
      </c>
      <c r="D120" s="68" t="s">
        <v>89</v>
      </c>
      <c r="E120" s="86" t="s">
        <v>49</v>
      </c>
      <c r="F120" s="86"/>
      <c r="G120" s="42"/>
      <c r="H120" s="44">
        <f>ROUND(($H$14+$H$15)/2,2)</f>
        <v>59.22</v>
      </c>
      <c r="I120" s="44">
        <f t="shared" si="119"/>
        <v>14.81</v>
      </c>
      <c r="J120" s="44">
        <f>ROUND(2.2*0.95,2)</f>
        <v>2.09</v>
      </c>
      <c r="K120" s="43">
        <f t="shared" si="110"/>
        <v>154.72</v>
      </c>
      <c r="L120" s="44">
        <f t="shared" si="111"/>
        <v>34.038400000000003</v>
      </c>
      <c r="M120" s="44">
        <f>+((J120*(ВИХ.дані!$T$23*1.105))+(J120*8.7))</f>
        <v>196.24159499999996</v>
      </c>
      <c r="N120" s="44">
        <f t="shared" si="112"/>
        <v>8.1301000000000005</v>
      </c>
      <c r="O120" s="64">
        <f t="shared" si="113"/>
        <v>393.13009499999998</v>
      </c>
      <c r="P120" s="45">
        <f t="shared" si="79"/>
        <v>15.99</v>
      </c>
      <c r="Q120" s="44">
        <f t="shared" si="114"/>
        <v>409.12009499999999</v>
      </c>
      <c r="R120" s="44">
        <f t="shared" si="115"/>
        <v>409.11666666666667</v>
      </c>
      <c r="S120" s="44">
        <f t="shared" si="116"/>
        <v>81.823333333333338</v>
      </c>
      <c r="T120" s="65">
        <f t="shared" si="117"/>
        <v>490.94</v>
      </c>
      <c r="U120" s="38" t="s">
        <v>572</v>
      </c>
      <c r="V120" s="44">
        <v>467.18</v>
      </c>
      <c r="W120" s="44">
        <v>389.31781749999999</v>
      </c>
    </row>
    <row r="121" spans="1:23" s="48" customFormat="1" ht="15.75" x14ac:dyDescent="0.25">
      <c r="A121" s="38" t="s">
        <v>70</v>
      </c>
      <c r="B121" s="88" t="s">
        <v>214</v>
      </c>
      <c r="C121" s="40" t="s">
        <v>213</v>
      </c>
      <c r="D121" s="68" t="s">
        <v>89</v>
      </c>
      <c r="E121" s="86" t="s">
        <v>49</v>
      </c>
      <c r="F121" s="86"/>
      <c r="G121" s="42"/>
      <c r="H121" s="44">
        <f>ROUND(($H$14+$H$15)/2,2)</f>
        <v>59.22</v>
      </c>
      <c r="I121" s="44">
        <f t="shared" si="119"/>
        <v>14.81</v>
      </c>
      <c r="J121" s="44">
        <f>ROUND((2.2*1.8)*0.95,2)</f>
        <v>3.76</v>
      </c>
      <c r="K121" s="43">
        <f t="shared" si="110"/>
        <v>278.35000000000002</v>
      </c>
      <c r="L121" s="44">
        <f t="shared" si="111"/>
        <v>61.237000000000002</v>
      </c>
      <c r="M121" s="44">
        <f>+((J121*(ВИХ.дані!$T$23*1.105))+(J121*8.7))</f>
        <v>353.04707999999994</v>
      </c>
      <c r="N121" s="44">
        <f t="shared" si="112"/>
        <v>14.6264</v>
      </c>
      <c r="O121" s="64">
        <f t="shared" si="113"/>
        <v>707.26048000000003</v>
      </c>
      <c r="P121" s="45">
        <f t="shared" si="79"/>
        <v>28.76</v>
      </c>
      <c r="Q121" s="44">
        <f t="shared" si="114"/>
        <v>736.02048000000002</v>
      </c>
      <c r="R121" s="44">
        <f t="shared" si="115"/>
        <v>736.01666666666665</v>
      </c>
      <c r="S121" s="44">
        <f t="shared" si="116"/>
        <v>147.20333333333335</v>
      </c>
      <c r="T121" s="65">
        <f t="shared" si="117"/>
        <v>883.22</v>
      </c>
      <c r="U121" s="38" t="s">
        <v>573</v>
      </c>
      <c r="V121" s="44">
        <v>840.47</v>
      </c>
      <c r="W121" s="44">
        <v>700.39281999999992</v>
      </c>
    </row>
    <row r="122" spans="1:23" s="48" customFormat="1" ht="30" x14ac:dyDescent="0.25">
      <c r="A122" s="38" t="s">
        <v>38</v>
      </c>
      <c r="B122" s="96" t="s">
        <v>225</v>
      </c>
      <c r="C122" s="97" t="s">
        <v>195</v>
      </c>
      <c r="D122" s="247" t="s">
        <v>35</v>
      </c>
      <c r="E122" s="248" t="s">
        <v>226</v>
      </c>
      <c r="F122" s="86"/>
      <c r="G122" s="42"/>
      <c r="H122" s="64">
        <f>+VLOOKUP(D122,$D$13:$H$17,5,0)</f>
        <v>62.45</v>
      </c>
      <c r="I122" s="44">
        <f t="shared" si="119"/>
        <v>15.61</v>
      </c>
      <c r="J122" s="44">
        <f>ROUND(4.32*0.95,2)</f>
        <v>4.0999999999999996</v>
      </c>
      <c r="K122" s="43">
        <f t="shared" si="110"/>
        <v>320.05</v>
      </c>
      <c r="L122" s="44">
        <f t="shared" si="111"/>
        <v>70.411000000000001</v>
      </c>
      <c r="M122" s="44">
        <f>+((J122*(ВИХ.дані!$T$23*1.105))+(J122*8.7))</f>
        <v>384.97154999999998</v>
      </c>
      <c r="N122" s="44">
        <f t="shared" si="112"/>
        <v>15.949</v>
      </c>
      <c r="O122" s="64">
        <f t="shared" si="113"/>
        <v>791.38154999999995</v>
      </c>
      <c r="P122" s="45">
        <f t="shared" si="79"/>
        <v>31.37</v>
      </c>
      <c r="Q122" s="44">
        <f t="shared" si="114"/>
        <v>822.75154999999995</v>
      </c>
      <c r="R122" s="44">
        <f t="shared" si="115"/>
        <v>822.75</v>
      </c>
      <c r="S122" s="44">
        <f t="shared" si="116"/>
        <v>164.54999999999998</v>
      </c>
      <c r="T122" s="65">
        <f t="shared" si="117"/>
        <v>987.3</v>
      </c>
      <c r="U122" s="38" t="s">
        <v>574</v>
      </c>
      <c r="V122" s="44">
        <v>938.17</v>
      </c>
      <c r="W122" s="44">
        <v>781.80529999999987</v>
      </c>
    </row>
    <row r="123" spans="1:23" s="72" customFormat="1" ht="15" x14ac:dyDescent="0.25">
      <c r="A123" s="95"/>
      <c r="B123" s="96"/>
      <c r="C123" s="97"/>
      <c r="D123" s="97"/>
      <c r="E123" s="98"/>
      <c r="F123" s="98"/>
      <c r="G123" s="99"/>
      <c r="H123" s="100"/>
      <c r="I123" s="100"/>
      <c r="J123" s="64"/>
      <c r="K123" s="100"/>
      <c r="L123" s="100"/>
      <c r="M123" s="100"/>
      <c r="N123" s="46"/>
      <c r="O123" s="46"/>
      <c r="P123" s="46"/>
      <c r="Q123" s="46"/>
      <c r="R123" s="46"/>
      <c r="S123" s="46"/>
      <c r="T123" s="46"/>
      <c r="U123" s="95"/>
      <c r="V123" s="46"/>
      <c r="W123" s="46"/>
    </row>
    <row r="124" spans="1:23" s="72" customFormat="1" ht="16.5" x14ac:dyDescent="0.25">
      <c r="A124" s="238" t="s">
        <v>227</v>
      </c>
      <c r="B124" s="239" t="s">
        <v>228</v>
      </c>
      <c r="C124" s="240"/>
      <c r="D124" s="241"/>
      <c r="E124" s="240"/>
      <c r="F124" s="232"/>
      <c r="G124" s="233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</row>
    <row r="125" spans="1:23" s="72" customFormat="1" ht="30" x14ac:dyDescent="0.25">
      <c r="A125" s="38" t="s">
        <v>29</v>
      </c>
      <c r="B125" s="80" t="s">
        <v>229</v>
      </c>
      <c r="C125" s="40"/>
      <c r="D125" s="41"/>
      <c r="E125" s="40"/>
      <c r="F125" s="232"/>
      <c r="G125" s="233"/>
      <c r="H125" s="234"/>
      <c r="I125" s="234"/>
      <c r="J125" s="234"/>
      <c r="K125" s="235"/>
      <c r="L125" s="234"/>
      <c r="M125" s="234"/>
      <c r="N125" s="234"/>
      <c r="O125" s="234"/>
      <c r="P125" s="236"/>
      <c r="Q125" s="234"/>
      <c r="R125" s="234"/>
      <c r="S125" s="234"/>
      <c r="T125" s="237"/>
      <c r="U125" s="231"/>
      <c r="V125" s="234"/>
      <c r="W125" s="234"/>
    </row>
    <row r="126" spans="1:23" s="72" customFormat="1" ht="15.75" x14ac:dyDescent="0.25">
      <c r="A126" s="38" t="s">
        <v>45</v>
      </c>
      <c r="B126" s="81" t="s">
        <v>230</v>
      </c>
      <c r="C126" s="40" t="s">
        <v>231</v>
      </c>
      <c r="D126" s="68" t="s">
        <v>217</v>
      </c>
      <c r="E126" s="87" t="s">
        <v>218</v>
      </c>
      <c r="F126" s="232"/>
      <c r="G126" s="233"/>
      <c r="H126" s="234">
        <f>ROUND(($H$14+$H$15+$H$16)/3,2)</f>
        <v>62.45</v>
      </c>
      <c r="I126" s="234">
        <f t="shared" ref="I126:I131" si="120">ROUND(H126*$I$10,2)</f>
        <v>15.61</v>
      </c>
      <c r="J126" s="44">
        <f>ROUND(13*0.95,2)</f>
        <v>12.35</v>
      </c>
      <c r="K126" s="235">
        <f t="shared" ref="K126:K131" si="121">ROUND((H126+I126)*J126,2)</f>
        <v>964.04</v>
      </c>
      <c r="L126" s="234">
        <f t="shared" ref="L126:L131" si="122">(K126*$L$10)</f>
        <v>212.08879999999999</v>
      </c>
      <c r="M126" s="234">
        <f>+((J126*(ВИХ.дані!$T$23*1.105))+(J126*8.7))</f>
        <v>1159.6094249999999</v>
      </c>
      <c r="N126" s="234">
        <f t="shared" ref="N126:N131" si="123">J126*$N$10</f>
        <v>48.041499999999999</v>
      </c>
      <c r="O126" s="234">
        <f t="shared" ref="O126:O131" si="124">SUM(K126:N126)+F126</f>
        <v>2383.7797249999999</v>
      </c>
      <c r="P126" s="236">
        <f t="shared" si="79"/>
        <v>94.48</v>
      </c>
      <c r="Q126" s="234">
        <f t="shared" ref="Q126:Q131" si="125">SUM(O126+P126)</f>
        <v>2478.2597249999999</v>
      </c>
      <c r="R126" s="234">
        <f t="shared" ref="R126:R131" si="126">+T126-S126</f>
        <v>2478.2583333333332</v>
      </c>
      <c r="S126" s="234">
        <f t="shared" ref="S126:S131" si="127">+T126/6</f>
        <v>495.65166666666664</v>
      </c>
      <c r="T126" s="237">
        <f t="shared" ref="T126:T131" si="128">ROUND(Q126*$T$10,2)</f>
        <v>2973.91</v>
      </c>
      <c r="U126" s="38" t="s">
        <v>374</v>
      </c>
      <c r="V126" s="234">
        <v>2825.93</v>
      </c>
      <c r="W126" s="234">
        <v>2354.9375499999996</v>
      </c>
    </row>
    <row r="127" spans="1:23" s="72" customFormat="1" ht="15.75" x14ac:dyDescent="0.25">
      <c r="A127" s="38" t="s">
        <v>204</v>
      </c>
      <c r="B127" s="84" t="s">
        <v>214</v>
      </c>
      <c r="C127" s="40" t="s">
        <v>231</v>
      </c>
      <c r="D127" s="68" t="s">
        <v>217</v>
      </c>
      <c r="E127" s="87" t="s">
        <v>218</v>
      </c>
      <c r="F127" s="232"/>
      <c r="G127" s="233"/>
      <c r="H127" s="234">
        <f t="shared" ref="H127:H131" si="129">ROUND(($H$14+$H$15+$H$16)/3,2)</f>
        <v>62.45</v>
      </c>
      <c r="I127" s="234">
        <f t="shared" si="120"/>
        <v>15.61</v>
      </c>
      <c r="J127" s="44">
        <f>ROUND((13*1.95)*0.95,2)</f>
        <v>24.08</v>
      </c>
      <c r="K127" s="235">
        <f t="shared" si="121"/>
        <v>1879.68</v>
      </c>
      <c r="L127" s="234">
        <f t="shared" si="122"/>
        <v>413.52960000000002</v>
      </c>
      <c r="M127" s="234">
        <f>+((J127*(ВИХ.дані!$T$23*1.105))+(J127*8.7))</f>
        <v>2261.0036399999999</v>
      </c>
      <c r="N127" s="234">
        <f t="shared" si="123"/>
        <v>93.671199999999999</v>
      </c>
      <c r="O127" s="234">
        <f t="shared" si="124"/>
        <v>4647.8844399999998</v>
      </c>
      <c r="P127" s="236">
        <f t="shared" si="79"/>
        <v>184.21</v>
      </c>
      <c r="Q127" s="234">
        <f t="shared" si="125"/>
        <v>4832.0944399999998</v>
      </c>
      <c r="R127" s="234">
        <f t="shared" si="126"/>
        <v>4832.0916666666672</v>
      </c>
      <c r="S127" s="234">
        <f t="shared" si="127"/>
        <v>966.41833333333341</v>
      </c>
      <c r="T127" s="237">
        <f t="shared" si="128"/>
        <v>5798.51</v>
      </c>
      <c r="U127" s="38" t="s">
        <v>575</v>
      </c>
      <c r="V127" s="234">
        <v>5509.97</v>
      </c>
      <c r="W127" s="234">
        <v>4591.6446399999995</v>
      </c>
    </row>
    <row r="128" spans="1:23" s="72" customFormat="1" ht="15.75" x14ac:dyDescent="0.25">
      <c r="A128" s="38" t="s">
        <v>50</v>
      </c>
      <c r="B128" s="81" t="s">
        <v>232</v>
      </c>
      <c r="C128" s="40" t="s">
        <v>231</v>
      </c>
      <c r="D128" s="68" t="s">
        <v>217</v>
      </c>
      <c r="E128" s="87" t="s">
        <v>218</v>
      </c>
      <c r="F128" s="232"/>
      <c r="G128" s="233"/>
      <c r="H128" s="234">
        <f t="shared" si="129"/>
        <v>62.45</v>
      </c>
      <c r="I128" s="234">
        <f t="shared" si="120"/>
        <v>15.61</v>
      </c>
      <c r="J128" s="44">
        <f>ROUND(19.5*0.95,2)</f>
        <v>18.53</v>
      </c>
      <c r="K128" s="235">
        <f t="shared" si="121"/>
        <v>1446.45</v>
      </c>
      <c r="L128" s="234">
        <f t="shared" si="122"/>
        <v>318.21899999999999</v>
      </c>
      <c r="M128" s="234">
        <f>+((J128*(ВИХ.дані!$T$23*1.105))+(J128*8.7))</f>
        <v>1739.883615</v>
      </c>
      <c r="N128" s="234">
        <f t="shared" si="123"/>
        <v>72.081700000000012</v>
      </c>
      <c r="O128" s="234">
        <f t="shared" si="124"/>
        <v>3576.6343150000002</v>
      </c>
      <c r="P128" s="236">
        <f t="shared" si="79"/>
        <v>141.75</v>
      </c>
      <c r="Q128" s="234">
        <f t="shared" si="125"/>
        <v>3718.3843150000002</v>
      </c>
      <c r="R128" s="234">
        <f t="shared" si="126"/>
        <v>3718.3833333333337</v>
      </c>
      <c r="S128" s="234">
        <f t="shared" si="127"/>
        <v>743.67666666666673</v>
      </c>
      <c r="T128" s="237">
        <f t="shared" si="128"/>
        <v>4462.0600000000004</v>
      </c>
      <c r="U128" s="38" t="s">
        <v>374</v>
      </c>
      <c r="V128" s="234">
        <v>4240.0200000000004</v>
      </c>
      <c r="W128" s="234">
        <v>3533.3514900000005</v>
      </c>
    </row>
    <row r="129" spans="1:23" s="72" customFormat="1" ht="15.75" x14ac:dyDescent="0.25">
      <c r="A129" s="38" t="s">
        <v>207</v>
      </c>
      <c r="B129" s="84" t="s">
        <v>214</v>
      </c>
      <c r="C129" s="40" t="s">
        <v>231</v>
      </c>
      <c r="D129" s="68" t="s">
        <v>217</v>
      </c>
      <c r="E129" s="87" t="s">
        <v>218</v>
      </c>
      <c r="F129" s="232"/>
      <c r="G129" s="233"/>
      <c r="H129" s="234">
        <f t="shared" si="129"/>
        <v>62.45</v>
      </c>
      <c r="I129" s="234">
        <f t="shared" si="120"/>
        <v>15.61</v>
      </c>
      <c r="J129" s="44">
        <f>ROUND((19.5*1.95)*0.95,2)</f>
        <v>36.119999999999997</v>
      </c>
      <c r="K129" s="235">
        <f t="shared" si="121"/>
        <v>2819.53</v>
      </c>
      <c r="L129" s="234">
        <f t="shared" si="122"/>
        <v>620.29660000000001</v>
      </c>
      <c r="M129" s="234">
        <f>+((J129*(ВИХ.дані!$T$23*1.105))+(J129*8.7))</f>
        <v>3391.5054599999999</v>
      </c>
      <c r="N129" s="234">
        <f t="shared" si="123"/>
        <v>140.5068</v>
      </c>
      <c r="O129" s="234">
        <f t="shared" si="124"/>
        <v>6971.8388600000008</v>
      </c>
      <c r="P129" s="236">
        <f t="shared" si="79"/>
        <v>276.32</v>
      </c>
      <c r="Q129" s="234">
        <f t="shared" si="125"/>
        <v>7248.1588600000005</v>
      </c>
      <c r="R129" s="234">
        <f t="shared" si="126"/>
        <v>7248.1583333333338</v>
      </c>
      <c r="S129" s="234">
        <f t="shared" si="127"/>
        <v>1449.6316666666669</v>
      </c>
      <c r="T129" s="237">
        <f t="shared" si="128"/>
        <v>8697.7900000000009</v>
      </c>
      <c r="U129" s="38" t="s">
        <v>575</v>
      </c>
      <c r="V129" s="234">
        <v>8264.9699999999993</v>
      </c>
      <c r="W129" s="234">
        <v>6887.4719599999999</v>
      </c>
    </row>
    <row r="130" spans="1:23" s="72" customFormat="1" ht="15.75" x14ac:dyDescent="0.25">
      <c r="A130" s="38" t="s">
        <v>52</v>
      </c>
      <c r="B130" s="81" t="s">
        <v>233</v>
      </c>
      <c r="C130" s="40" t="s">
        <v>231</v>
      </c>
      <c r="D130" s="68" t="s">
        <v>217</v>
      </c>
      <c r="E130" s="87" t="s">
        <v>218</v>
      </c>
      <c r="F130" s="232"/>
      <c r="G130" s="233"/>
      <c r="H130" s="234">
        <f t="shared" si="129"/>
        <v>62.45</v>
      </c>
      <c r="I130" s="234">
        <f t="shared" si="120"/>
        <v>15.61</v>
      </c>
      <c r="J130" s="44">
        <f>ROUND(26*0.95,2)</f>
        <v>24.7</v>
      </c>
      <c r="K130" s="235">
        <f t="shared" si="121"/>
        <v>1928.08</v>
      </c>
      <c r="L130" s="234">
        <f t="shared" si="122"/>
        <v>424.17759999999998</v>
      </c>
      <c r="M130" s="234">
        <f>+((J130*(ВИХ.дані!$T$23*1.105))+(J130*8.7))</f>
        <v>2319.2188499999997</v>
      </c>
      <c r="N130" s="234">
        <f t="shared" si="123"/>
        <v>96.082999999999998</v>
      </c>
      <c r="O130" s="234">
        <f t="shared" si="124"/>
        <v>4767.5594499999997</v>
      </c>
      <c r="P130" s="236">
        <f t="shared" si="79"/>
        <v>188.96</v>
      </c>
      <c r="Q130" s="234">
        <f t="shared" si="125"/>
        <v>4956.5194499999998</v>
      </c>
      <c r="R130" s="234">
        <f t="shared" si="126"/>
        <v>4956.5166666666664</v>
      </c>
      <c r="S130" s="234">
        <f t="shared" si="127"/>
        <v>991.30333333333328</v>
      </c>
      <c r="T130" s="237">
        <f t="shared" si="128"/>
        <v>5947.82</v>
      </c>
      <c r="U130" s="38" t="s">
        <v>374</v>
      </c>
      <c r="V130" s="234">
        <v>5651.85</v>
      </c>
      <c r="W130" s="234">
        <v>4709.8750999999993</v>
      </c>
    </row>
    <row r="131" spans="1:23" s="72" customFormat="1" ht="15.75" x14ac:dyDescent="0.25">
      <c r="A131" s="38" t="s">
        <v>210</v>
      </c>
      <c r="B131" s="84" t="s">
        <v>214</v>
      </c>
      <c r="C131" s="40" t="s">
        <v>231</v>
      </c>
      <c r="D131" s="68" t="s">
        <v>217</v>
      </c>
      <c r="E131" s="87" t="s">
        <v>218</v>
      </c>
      <c r="F131" s="232"/>
      <c r="G131" s="233"/>
      <c r="H131" s="234">
        <f t="shared" si="129"/>
        <v>62.45</v>
      </c>
      <c r="I131" s="234">
        <f t="shared" si="120"/>
        <v>15.61</v>
      </c>
      <c r="J131" s="44">
        <f>ROUND((26*1.95)*0.95,2)</f>
        <v>48.17</v>
      </c>
      <c r="K131" s="235">
        <f t="shared" si="121"/>
        <v>3760.15</v>
      </c>
      <c r="L131" s="234">
        <f t="shared" si="122"/>
        <v>827.23300000000006</v>
      </c>
      <c r="M131" s="234">
        <f>+((J131*(ВИХ.дані!$T$23*1.105))+(J131*8.7))</f>
        <v>4522.9462349999994</v>
      </c>
      <c r="N131" s="234">
        <f t="shared" si="123"/>
        <v>187.38130000000001</v>
      </c>
      <c r="O131" s="234">
        <f t="shared" si="124"/>
        <v>9297.7105349999983</v>
      </c>
      <c r="P131" s="236">
        <f t="shared" si="79"/>
        <v>368.5</v>
      </c>
      <c r="Q131" s="234">
        <f t="shared" si="125"/>
        <v>9666.2105349999983</v>
      </c>
      <c r="R131" s="234">
        <f t="shared" si="126"/>
        <v>9666.2083333333339</v>
      </c>
      <c r="S131" s="234">
        <f t="shared" si="127"/>
        <v>1933.2416666666668</v>
      </c>
      <c r="T131" s="237">
        <f t="shared" si="128"/>
        <v>11599.45</v>
      </c>
      <c r="U131" s="38" t="s">
        <v>575</v>
      </c>
      <c r="V131" s="234">
        <v>11022.24</v>
      </c>
      <c r="W131" s="234">
        <v>9185.1996099999997</v>
      </c>
    </row>
    <row r="132" spans="1:23" s="72" customFormat="1" ht="30" x14ac:dyDescent="0.25">
      <c r="A132" s="38" t="s">
        <v>32</v>
      </c>
      <c r="B132" s="80" t="s">
        <v>234</v>
      </c>
      <c r="C132" s="40"/>
      <c r="D132" s="40"/>
      <c r="E132" s="41"/>
      <c r="F132" s="232"/>
      <c r="G132" s="233"/>
      <c r="H132" s="234"/>
      <c r="I132" s="234"/>
      <c r="J132" s="44"/>
      <c r="K132" s="235"/>
      <c r="L132" s="234"/>
      <c r="M132" s="234"/>
      <c r="N132" s="234"/>
      <c r="O132" s="234"/>
      <c r="P132" s="236"/>
      <c r="Q132" s="234"/>
      <c r="R132" s="234"/>
      <c r="S132" s="234"/>
      <c r="T132" s="237"/>
      <c r="U132" s="38"/>
      <c r="V132" s="234"/>
      <c r="W132" s="234"/>
    </row>
    <row r="133" spans="1:23" s="72" customFormat="1" ht="15.75" x14ac:dyDescent="0.25">
      <c r="A133" s="38" t="s">
        <v>61</v>
      </c>
      <c r="B133" s="81" t="s">
        <v>230</v>
      </c>
      <c r="C133" s="40" t="s">
        <v>231</v>
      </c>
      <c r="D133" s="68" t="s">
        <v>217</v>
      </c>
      <c r="E133" s="87" t="s">
        <v>218</v>
      </c>
      <c r="F133" s="232"/>
      <c r="G133" s="233"/>
      <c r="H133" s="234">
        <f t="shared" ref="H133:H138" si="130">ROUND(($H$14+$H$15+$H$16)/3,2)</f>
        <v>62.45</v>
      </c>
      <c r="I133" s="234">
        <f t="shared" ref="I133:I138" si="131">ROUND(H133*$I$10,2)</f>
        <v>15.61</v>
      </c>
      <c r="J133" s="44">
        <f>ROUND(13.5*0.95,2)</f>
        <v>12.83</v>
      </c>
      <c r="K133" s="235">
        <f t="shared" ref="K133:K138" si="132">ROUND((H133+I133)*J133,2)</f>
        <v>1001.51</v>
      </c>
      <c r="L133" s="234">
        <f t="shared" ref="L133:L138" si="133">(K133*$L$10)</f>
        <v>220.3322</v>
      </c>
      <c r="M133" s="234">
        <f>+(J133*(ВИХ.дані!$T$23*1.105))+(J133*8.7)</f>
        <v>1204.679265</v>
      </c>
      <c r="N133" s="234">
        <f t="shared" ref="N133:N138" si="134">J133*$N$10</f>
        <v>49.908700000000003</v>
      </c>
      <c r="O133" s="234">
        <f t="shared" ref="O133:O138" si="135">SUM(K133:N133)+F133</f>
        <v>2476.4301649999998</v>
      </c>
      <c r="P133" s="236">
        <f t="shared" si="79"/>
        <v>98.15</v>
      </c>
      <c r="Q133" s="234">
        <f t="shared" ref="Q133:Q138" si="136">SUM(O133+P133)</f>
        <v>2574.5801649999999</v>
      </c>
      <c r="R133" s="234">
        <f t="shared" ref="R133:R138" si="137">+T133-S133</f>
        <v>2574.5833333333335</v>
      </c>
      <c r="S133" s="234">
        <f t="shared" ref="S133:S138" si="138">+T133/6</f>
        <v>514.91666666666663</v>
      </c>
      <c r="T133" s="237">
        <f t="shared" ref="T133:T138" si="139">ROUND(Q133*$T$10,2)</f>
        <v>3089.5</v>
      </c>
      <c r="U133" s="38" t="s">
        <v>374</v>
      </c>
      <c r="V133" s="234">
        <v>2935.76</v>
      </c>
      <c r="W133" s="234">
        <v>2446.4633900000003</v>
      </c>
    </row>
    <row r="134" spans="1:23" s="72" customFormat="1" ht="15.75" x14ac:dyDescent="0.25">
      <c r="A134" s="38" t="s">
        <v>235</v>
      </c>
      <c r="B134" s="84" t="s">
        <v>214</v>
      </c>
      <c r="C134" s="40" t="s">
        <v>231</v>
      </c>
      <c r="D134" s="68" t="s">
        <v>217</v>
      </c>
      <c r="E134" s="87" t="s">
        <v>218</v>
      </c>
      <c r="F134" s="232"/>
      <c r="G134" s="233"/>
      <c r="H134" s="234">
        <f t="shared" si="130"/>
        <v>62.45</v>
      </c>
      <c r="I134" s="234">
        <f t="shared" si="131"/>
        <v>15.61</v>
      </c>
      <c r="J134" s="44">
        <f>ROUND((13.5*1.95)*0.95,2)</f>
        <v>25.01</v>
      </c>
      <c r="K134" s="235">
        <f t="shared" si="132"/>
        <v>1952.28</v>
      </c>
      <c r="L134" s="234">
        <f t="shared" si="133"/>
        <v>429.5016</v>
      </c>
      <c r="M134" s="234">
        <f>+(J134*(ВИХ.дані!$T$23*1.105))+(J134*8.7)</f>
        <v>2348.3264549999999</v>
      </c>
      <c r="N134" s="234">
        <f t="shared" si="134"/>
        <v>97.288900000000012</v>
      </c>
      <c r="O134" s="234">
        <f t="shared" si="135"/>
        <v>4827.3969550000002</v>
      </c>
      <c r="P134" s="236">
        <f t="shared" si="79"/>
        <v>191.33</v>
      </c>
      <c r="Q134" s="234">
        <f t="shared" si="136"/>
        <v>5018.7269550000001</v>
      </c>
      <c r="R134" s="234">
        <f t="shared" si="137"/>
        <v>5018.7250000000004</v>
      </c>
      <c r="S134" s="234">
        <f t="shared" si="138"/>
        <v>1003.745</v>
      </c>
      <c r="T134" s="237">
        <f t="shared" si="139"/>
        <v>6022.47</v>
      </c>
      <c r="U134" s="38" t="s">
        <v>575</v>
      </c>
      <c r="V134" s="234">
        <v>5722.78</v>
      </c>
      <c r="W134" s="234">
        <v>4768.9853299999995</v>
      </c>
    </row>
    <row r="135" spans="1:23" s="72" customFormat="1" ht="15.75" x14ac:dyDescent="0.25">
      <c r="A135" s="38" t="s">
        <v>62</v>
      </c>
      <c r="B135" s="81" t="s">
        <v>232</v>
      </c>
      <c r="C135" s="40" t="s">
        <v>231</v>
      </c>
      <c r="D135" s="68" t="s">
        <v>217</v>
      </c>
      <c r="E135" s="87" t="s">
        <v>218</v>
      </c>
      <c r="F135" s="232"/>
      <c r="G135" s="233"/>
      <c r="H135" s="234">
        <f t="shared" si="130"/>
        <v>62.45</v>
      </c>
      <c r="I135" s="234">
        <f t="shared" si="131"/>
        <v>15.61</v>
      </c>
      <c r="J135" s="44">
        <f>ROUND(20.28*0.95,2)</f>
        <v>19.27</v>
      </c>
      <c r="K135" s="235">
        <f t="shared" si="132"/>
        <v>1504.22</v>
      </c>
      <c r="L135" s="234">
        <f t="shared" si="133"/>
        <v>330.92840000000001</v>
      </c>
      <c r="M135" s="234">
        <f>+(J135*(ВИХ.дані!$T$23*1.105))+(J135*8.7)</f>
        <v>1809.3662849999998</v>
      </c>
      <c r="N135" s="234">
        <f t="shared" si="134"/>
        <v>74.960300000000004</v>
      </c>
      <c r="O135" s="234">
        <f t="shared" si="135"/>
        <v>3719.4749850000003</v>
      </c>
      <c r="P135" s="236">
        <f t="shared" si="79"/>
        <v>147.41999999999999</v>
      </c>
      <c r="Q135" s="234">
        <f t="shared" si="136"/>
        <v>3866.8949850000004</v>
      </c>
      <c r="R135" s="234">
        <f t="shared" si="137"/>
        <v>3866.8916666666669</v>
      </c>
      <c r="S135" s="234">
        <f t="shared" si="138"/>
        <v>773.37833333333344</v>
      </c>
      <c r="T135" s="237">
        <f t="shared" si="139"/>
        <v>4640.2700000000004</v>
      </c>
      <c r="U135" s="38" t="s">
        <v>374</v>
      </c>
      <c r="V135" s="234">
        <v>4409.3599999999997</v>
      </c>
      <c r="W135" s="234">
        <v>3674.4659100000003</v>
      </c>
    </row>
    <row r="136" spans="1:23" s="72" customFormat="1" ht="15.75" x14ac:dyDescent="0.25">
      <c r="A136" s="38" t="s">
        <v>236</v>
      </c>
      <c r="B136" s="84" t="s">
        <v>214</v>
      </c>
      <c r="C136" s="40" t="s">
        <v>231</v>
      </c>
      <c r="D136" s="68" t="s">
        <v>217</v>
      </c>
      <c r="E136" s="87" t="s">
        <v>218</v>
      </c>
      <c r="F136" s="232"/>
      <c r="G136" s="233"/>
      <c r="H136" s="234">
        <f t="shared" si="130"/>
        <v>62.45</v>
      </c>
      <c r="I136" s="234">
        <f t="shared" si="131"/>
        <v>15.61</v>
      </c>
      <c r="J136" s="44">
        <f>ROUND((20.28*1.95)*0.95,2)</f>
        <v>37.57</v>
      </c>
      <c r="K136" s="235">
        <f t="shared" si="132"/>
        <v>2932.71</v>
      </c>
      <c r="L136" s="234">
        <f t="shared" si="133"/>
        <v>645.19619999999998</v>
      </c>
      <c r="M136" s="234">
        <f>+(J136*(ВИХ.дані!$T$23*1.105))+(J136*8.7)</f>
        <v>3527.6539349999998</v>
      </c>
      <c r="N136" s="234">
        <f t="shared" si="134"/>
        <v>146.1473</v>
      </c>
      <c r="O136" s="234">
        <f t="shared" si="135"/>
        <v>7251.7074349999994</v>
      </c>
      <c r="P136" s="236">
        <f t="shared" si="79"/>
        <v>287.41000000000003</v>
      </c>
      <c r="Q136" s="234">
        <f t="shared" si="136"/>
        <v>7539.1174349999992</v>
      </c>
      <c r="R136" s="234">
        <f t="shared" si="137"/>
        <v>7539.1166666666668</v>
      </c>
      <c r="S136" s="234">
        <f t="shared" si="138"/>
        <v>1507.8233333333335</v>
      </c>
      <c r="T136" s="237">
        <f t="shared" si="139"/>
        <v>9046.94</v>
      </c>
      <c r="U136" s="38" t="s">
        <v>575</v>
      </c>
      <c r="V136" s="234">
        <v>8596.75</v>
      </c>
      <c r="W136" s="234">
        <v>7163.9598099999994</v>
      </c>
    </row>
    <row r="137" spans="1:23" s="72" customFormat="1" ht="15.75" x14ac:dyDescent="0.25">
      <c r="A137" s="38" t="s">
        <v>63</v>
      </c>
      <c r="B137" s="81" t="s">
        <v>233</v>
      </c>
      <c r="C137" s="40" t="s">
        <v>231</v>
      </c>
      <c r="D137" s="68" t="s">
        <v>217</v>
      </c>
      <c r="E137" s="87" t="s">
        <v>218</v>
      </c>
      <c r="F137" s="232"/>
      <c r="G137" s="233"/>
      <c r="H137" s="234">
        <f t="shared" si="130"/>
        <v>62.45</v>
      </c>
      <c r="I137" s="234">
        <f t="shared" si="131"/>
        <v>15.61</v>
      </c>
      <c r="J137" s="44">
        <f>ROUND(27*0.95,2)</f>
        <v>25.65</v>
      </c>
      <c r="K137" s="235">
        <f t="shared" si="132"/>
        <v>2002.24</v>
      </c>
      <c r="L137" s="234">
        <f t="shared" si="133"/>
        <v>440.49279999999999</v>
      </c>
      <c r="M137" s="234">
        <f>+(J137*(ВИХ.дані!$T$23*1.105))+(J137*8.7)</f>
        <v>2408.4195749999999</v>
      </c>
      <c r="N137" s="234">
        <f t="shared" si="134"/>
        <v>99.778499999999994</v>
      </c>
      <c r="O137" s="234">
        <f t="shared" si="135"/>
        <v>4950.930875</v>
      </c>
      <c r="P137" s="236">
        <f t="shared" si="79"/>
        <v>196.22</v>
      </c>
      <c r="Q137" s="234">
        <f t="shared" si="136"/>
        <v>5147.1508750000003</v>
      </c>
      <c r="R137" s="234">
        <f t="shared" si="137"/>
        <v>5147.1499999999996</v>
      </c>
      <c r="S137" s="234">
        <f t="shared" si="138"/>
        <v>1029.43</v>
      </c>
      <c r="T137" s="237">
        <f t="shared" si="139"/>
        <v>6176.58</v>
      </c>
      <c r="U137" s="38" t="s">
        <v>374</v>
      </c>
      <c r="V137" s="234">
        <v>5869.22</v>
      </c>
      <c r="W137" s="234">
        <v>4891.0164500000001</v>
      </c>
    </row>
    <row r="138" spans="1:23" s="72" customFormat="1" ht="15.75" x14ac:dyDescent="0.25">
      <c r="A138" s="38" t="s">
        <v>237</v>
      </c>
      <c r="B138" s="84" t="s">
        <v>214</v>
      </c>
      <c r="C138" s="40" t="s">
        <v>231</v>
      </c>
      <c r="D138" s="68" t="s">
        <v>217</v>
      </c>
      <c r="E138" s="87" t="s">
        <v>218</v>
      </c>
      <c r="F138" s="232"/>
      <c r="G138" s="233"/>
      <c r="H138" s="234">
        <f t="shared" si="130"/>
        <v>62.45</v>
      </c>
      <c r="I138" s="234">
        <f t="shared" si="131"/>
        <v>15.61</v>
      </c>
      <c r="J138" s="44">
        <f>ROUND((27*1.95)*0.95,2)</f>
        <v>50.02</v>
      </c>
      <c r="K138" s="235">
        <f t="shared" si="132"/>
        <v>3904.56</v>
      </c>
      <c r="L138" s="234">
        <f t="shared" si="133"/>
        <v>859.00319999999999</v>
      </c>
      <c r="M138" s="234">
        <f>+(J138*(ВИХ.дані!$T$23*1.105))+(J138*8.7)</f>
        <v>4696.6529099999998</v>
      </c>
      <c r="N138" s="234">
        <f t="shared" si="134"/>
        <v>194.57780000000002</v>
      </c>
      <c r="O138" s="234">
        <f t="shared" si="135"/>
        <v>9654.7939100000003</v>
      </c>
      <c r="P138" s="236">
        <f t="shared" si="79"/>
        <v>382.65</v>
      </c>
      <c r="Q138" s="234">
        <f t="shared" si="136"/>
        <v>10037.44391</v>
      </c>
      <c r="R138" s="234">
        <f t="shared" si="137"/>
        <v>10037.441666666668</v>
      </c>
      <c r="S138" s="234">
        <f t="shared" si="138"/>
        <v>2007.4883333333335</v>
      </c>
      <c r="T138" s="237">
        <f t="shared" si="139"/>
        <v>12044.93</v>
      </c>
      <c r="U138" s="38" t="s">
        <v>575</v>
      </c>
      <c r="V138" s="234">
        <v>11445.55</v>
      </c>
      <c r="W138" s="234">
        <v>9537.9606599999988</v>
      </c>
    </row>
    <row r="139" spans="1:23" s="72" customFormat="1" ht="30" x14ac:dyDescent="0.25">
      <c r="A139" s="38" t="s">
        <v>34</v>
      </c>
      <c r="B139" s="80" t="s">
        <v>238</v>
      </c>
      <c r="C139" s="40"/>
      <c r="D139" s="40"/>
      <c r="E139" s="41"/>
      <c r="F139" s="232"/>
      <c r="G139" s="233"/>
      <c r="H139" s="234"/>
      <c r="I139" s="234"/>
      <c r="J139" s="44"/>
      <c r="K139" s="235"/>
      <c r="L139" s="234"/>
      <c r="M139" s="234"/>
      <c r="N139" s="234"/>
      <c r="O139" s="234"/>
      <c r="P139" s="236"/>
      <c r="Q139" s="234"/>
      <c r="R139" s="234"/>
      <c r="S139" s="234"/>
      <c r="T139" s="237"/>
      <c r="U139" s="38"/>
      <c r="V139" s="234"/>
      <c r="W139" s="234"/>
    </row>
    <row r="140" spans="1:23" s="72" customFormat="1" ht="15.75" x14ac:dyDescent="0.25">
      <c r="A140" s="38" t="s">
        <v>216</v>
      </c>
      <c r="B140" s="81" t="s">
        <v>230</v>
      </c>
      <c r="C140" s="40" t="s">
        <v>239</v>
      </c>
      <c r="D140" s="68" t="s">
        <v>217</v>
      </c>
      <c r="E140" s="87" t="s">
        <v>218</v>
      </c>
      <c r="F140" s="232"/>
      <c r="G140" s="233"/>
      <c r="H140" s="234">
        <f t="shared" ref="H140:H145" si="140">ROUND(($H$14+$H$15+$H$16)/3,2)</f>
        <v>62.45</v>
      </c>
      <c r="I140" s="234">
        <f t="shared" ref="I140:I145" si="141">ROUND(H140*$I$10,2)</f>
        <v>15.61</v>
      </c>
      <c r="J140" s="44">
        <f>ROUND(10.8*0.95,2)</f>
        <v>10.26</v>
      </c>
      <c r="K140" s="235">
        <f t="shared" ref="K140:K145" si="142">ROUND((H140+I140)*J140,2)</f>
        <v>800.9</v>
      </c>
      <c r="L140" s="234">
        <f t="shared" ref="L140:L145" si="143">(K140*$L$10)</f>
        <v>176.19800000000001</v>
      </c>
      <c r="M140" s="234">
        <f>+(J140*(ВИХ.дані!$T$23*1.105))+(J140*8.7)</f>
        <v>963.36782999999991</v>
      </c>
      <c r="N140" s="234">
        <f t="shared" ref="N140:N145" si="144">J140*$N$10</f>
        <v>39.9114</v>
      </c>
      <c r="O140" s="234">
        <f t="shared" ref="O140:O145" si="145">SUM(K140:N140)+F140</f>
        <v>1980.3772299999998</v>
      </c>
      <c r="P140" s="236">
        <f t="shared" si="79"/>
        <v>78.489999999999995</v>
      </c>
      <c r="Q140" s="234">
        <f t="shared" ref="Q140:Q145" si="146">SUM(O140+P140)</f>
        <v>2058.8672299999998</v>
      </c>
      <c r="R140" s="234">
        <f t="shared" ref="R140:R145" si="147">+T140-S140</f>
        <v>2058.8666666666668</v>
      </c>
      <c r="S140" s="234">
        <f t="shared" ref="S140:S145" si="148">+T140/6</f>
        <v>411.77333333333331</v>
      </c>
      <c r="T140" s="237">
        <f t="shared" ref="T140:T145" si="149">ROUND(Q140*$T$10,2)</f>
        <v>2470.64</v>
      </c>
      <c r="U140" s="38" t="s">
        <v>576</v>
      </c>
      <c r="V140" s="234">
        <v>2347.69</v>
      </c>
      <c r="W140" s="234">
        <v>1956.40858</v>
      </c>
    </row>
    <row r="141" spans="1:23" s="72" customFormat="1" ht="15.75" x14ac:dyDescent="0.25">
      <c r="A141" s="38" t="s">
        <v>219</v>
      </c>
      <c r="B141" s="84" t="s">
        <v>214</v>
      </c>
      <c r="C141" s="40" t="s">
        <v>239</v>
      </c>
      <c r="D141" s="68" t="s">
        <v>217</v>
      </c>
      <c r="E141" s="87" t="s">
        <v>218</v>
      </c>
      <c r="F141" s="232"/>
      <c r="G141" s="233"/>
      <c r="H141" s="234">
        <f t="shared" si="140"/>
        <v>62.45</v>
      </c>
      <c r="I141" s="234">
        <f t="shared" si="141"/>
        <v>15.61</v>
      </c>
      <c r="J141" s="44">
        <f>ROUND((10.8*1.95)*0.95,2)</f>
        <v>20.010000000000002</v>
      </c>
      <c r="K141" s="235">
        <f t="shared" si="142"/>
        <v>1561.98</v>
      </c>
      <c r="L141" s="234">
        <f t="shared" si="143"/>
        <v>343.63560000000001</v>
      </c>
      <c r="M141" s="234">
        <f>+(J141*(ВИХ.дані!$T$23*1.105))+(J141*8.7)</f>
        <v>1878.8489549999999</v>
      </c>
      <c r="N141" s="234">
        <f t="shared" si="144"/>
        <v>77.83890000000001</v>
      </c>
      <c r="O141" s="234">
        <f t="shared" si="145"/>
        <v>3862.3034550000002</v>
      </c>
      <c r="P141" s="236">
        <f t="shared" si="79"/>
        <v>153.08000000000001</v>
      </c>
      <c r="Q141" s="234">
        <f t="shared" si="146"/>
        <v>4015.3834550000001</v>
      </c>
      <c r="R141" s="234">
        <f t="shared" si="147"/>
        <v>4015.3833333333332</v>
      </c>
      <c r="S141" s="234">
        <f t="shared" si="148"/>
        <v>803.07666666666671</v>
      </c>
      <c r="T141" s="237">
        <f t="shared" si="149"/>
        <v>4818.46</v>
      </c>
      <c r="U141" s="38" t="s">
        <v>577</v>
      </c>
      <c r="V141" s="234">
        <v>4578.68</v>
      </c>
      <c r="W141" s="234">
        <v>3815.57033</v>
      </c>
    </row>
    <row r="142" spans="1:23" s="72" customFormat="1" ht="15.75" x14ac:dyDescent="0.25">
      <c r="A142" s="38" t="s">
        <v>220</v>
      </c>
      <c r="B142" s="81" t="s">
        <v>232</v>
      </c>
      <c r="C142" s="40" t="s">
        <v>239</v>
      </c>
      <c r="D142" s="68" t="s">
        <v>217</v>
      </c>
      <c r="E142" s="87" t="s">
        <v>218</v>
      </c>
      <c r="F142" s="232"/>
      <c r="G142" s="233"/>
      <c r="H142" s="234">
        <f t="shared" si="140"/>
        <v>62.45</v>
      </c>
      <c r="I142" s="234">
        <f t="shared" si="141"/>
        <v>15.61</v>
      </c>
      <c r="J142" s="44">
        <f>ROUND(16.22*0.95,2)</f>
        <v>15.41</v>
      </c>
      <c r="K142" s="235">
        <f t="shared" si="142"/>
        <v>1202.9000000000001</v>
      </c>
      <c r="L142" s="234">
        <f t="shared" si="143"/>
        <v>264.63800000000003</v>
      </c>
      <c r="M142" s="234">
        <f>+(J142*(ВИХ.дані!$T$23*1.105))+(J142*8.7)</f>
        <v>1446.9296549999999</v>
      </c>
      <c r="N142" s="234">
        <f t="shared" si="144"/>
        <v>59.944900000000004</v>
      </c>
      <c r="O142" s="234">
        <f t="shared" si="145"/>
        <v>2974.4125549999999</v>
      </c>
      <c r="P142" s="236">
        <f t="shared" si="79"/>
        <v>117.89</v>
      </c>
      <c r="Q142" s="234">
        <f t="shared" si="146"/>
        <v>3092.3025549999998</v>
      </c>
      <c r="R142" s="234">
        <f t="shared" si="147"/>
        <v>3092.3</v>
      </c>
      <c r="S142" s="234">
        <f t="shared" si="148"/>
        <v>618.46</v>
      </c>
      <c r="T142" s="237">
        <f t="shared" si="149"/>
        <v>3710.76</v>
      </c>
      <c r="U142" s="38" t="s">
        <v>576</v>
      </c>
      <c r="V142" s="234">
        <v>3526.11</v>
      </c>
      <c r="W142" s="234">
        <v>2938.4285300000001</v>
      </c>
    </row>
    <row r="143" spans="1:23" s="72" customFormat="1" ht="15.75" x14ac:dyDescent="0.25">
      <c r="A143" s="38" t="s">
        <v>221</v>
      </c>
      <c r="B143" s="84" t="s">
        <v>214</v>
      </c>
      <c r="C143" s="40" t="s">
        <v>239</v>
      </c>
      <c r="D143" s="68" t="s">
        <v>217</v>
      </c>
      <c r="E143" s="87" t="s">
        <v>218</v>
      </c>
      <c r="F143" s="232"/>
      <c r="G143" s="233"/>
      <c r="H143" s="234">
        <f t="shared" si="140"/>
        <v>62.45</v>
      </c>
      <c r="I143" s="234">
        <f t="shared" si="141"/>
        <v>15.61</v>
      </c>
      <c r="J143" s="44">
        <f>ROUND((16.22*1.95)*0.95,2)</f>
        <v>30.05</v>
      </c>
      <c r="K143" s="235">
        <f t="shared" si="142"/>
        <v>2345.6999999999998</v>
      </c>
      <c r="L143" s="234">
        <f t="shared" si="143"/>
        <v>516.05399999999997</v>
      </c>
      <c r="M143" s="234">
        <f>+(J143*(ВИХ.дані!$T$23*1.105))+(J143*8.7)</f>
        <v>2821.5597749999997</v>
      </c>
      <c r="N143" s="234">
        <f t="shared" si="144"/>
        <v>116.89450000000001</v>
      </c>
      <c r="O143" s="234">
        <f t="shared" si="145"/>
        <v>5800.208275</v>
      </c>
      <c r="P143" s="236">
        <f t="shared" si="79"/>
        <v>229.88</v>
      </c>
      <c r="Q143" s="234">
        <f t="shared" si="146"/>
        <v>6030.0882750000001</v>
      </c>
      <c r="R143" s="234">
        <f t="shared" si="147"/>
        <v>6030.0916666666662</v>
      </c>
      <c r="S143" s="234">
        <f t="shared" si="148"/>
        <v>1206.0183333333332</v>
      </c>
      <c r="T143" s="237">
        <f t="shared" si="149"/>
        <v>7236.11</v>
      </c>
      <c r="U143" s="38" t="s">
        <v>577</v>
      </c>
      <c r="V143" s="234">
        <v>6876.03</v>
      </c>
      <c r="W143" s="234">
        <v>5730.0216499999997</v>
      </c>
    </row>
    <row r="144" spans="1:23" s="72" customFormat="1" ht="15.75" x14ac:dyDescent="0.25">
      <c r="A144" s="38" t="s">
        <v>222</v>
      </c>
      <c r="B144" s="81" t="s">
        <v>233</v>
      </c>
      <c r="C144" s="40" t="s">
        <v>239</v>
      </c>
      <c r="D144" s="68" t="s">
        <v>217</v>
      </c>
      <c r="E144" s="87" t="s">
        <v>218</v>
      </c>
      <c r="F144" s="232"/>
      <c r="G144" s="233"/>
      <c r="H144" s="234">
        <f t="shared" si="140"/>
        <v>62.45</v>
      </c>
      <c r="I144" s="234">
        <f t="shared" si="141"/>
        <v>15.61</v>
      </c>
      <c r="J144" s="44">
        <f>ROUND(21.57*0.95,2)</f>
        <v>20.49</v>
      </c>
      <c r="K144" s="235">
        <f t="shared" si="142"/>
        <v>1599.45</v>
      </c>
      <c r="L144" s="234">
        <f t="shared" si="143"/>
        <v>351.87900000000002</v>
      </c>
      <c r="M144" s="234">
        <f>+(J144*(ВИХ.дані!$T$23*1.105))+(J144*8.7)</f>
        <v>1923.9187949999996</v>
      </c>
      <c r="N144" s="234">
        <f t="shared" si="144"/>
        <v>79.706099999999992</v>
      </c>
      <c r="O144" s="234">
        <f t="shared" si="145"/>
        <v>3954.9538949999996</v>
      </c>
      <c r="P144" s="236">
        <f t="shared" si="79"/>
        <v>156.75</v>
      </c>
      <c r="Q144" s="234">
        <f t="shared" si="146"/>
        <v>4111.7038949999996</v>
      </c>
      <c r="R144" s="234">
        <f t="shared" si="147"/>
        <v>4111.7</v>
      </c>
      <c r="S144" s="234">
        <f t="shared" si="148"/>
        <v>822.34</v>
      </c>
      <c r="T144" s="237">
        <f t="shared" si="149"/>
        <v>4934.04</v>
      </c>
      <c r="U144" s="38" t="s">
        <v>576</v>
      </c>
      <c r="V144" s="234">
        <v>4688.5200000000004</v>
      </c>
      <c r="W144" s="234">
        <v>3907.0961699999993</v>
      </c>
    </row>
    <row r="145" spans="1:23" s="72" customFormat="1" ht="15.75" x14ac:dyDescent="0.25">
      <c r="A145" s="38" t="s">
        <v>223</v>
      </c>
      <c r="B145" s="84" t="s">
        <v>214</v>
      </c>
      <c r="C145" s="40" t="s">
        <v>239</v>
      </c>
      <c r="D145" s="68" t="s">
        <v>217</v>
      </c>
      <c r="E145" s="87" t="s">
        <v>218</v>
      </c>
      <c r="F145" s="232"/>
      <c r="G145" s="233"/>
      <c r="H145" s="234">
        <f t="shared" si="140"/>
        <v>62.45</v>
      </c>
      <c r="I145" s="234">
        <f t="shared" si="141"/>
        <v>15.61</v>
      </c>
      <c r="J145" s="44">
        <f>ROUND((21.57*1.95)*0.95,2)</f>
        <v>39.96</v>
      </c>
      <c r="K145" s="235">
        <f t="shared" si="142"/>
        <v>3119.28</v>
      </c>
      <c r="L145" s="234">
        <f t="shared" si="143"/>
        <v>686.24160000000006</v>
      </c>
      <c r="M145" s="234">
        <f>+(J145*(ВИХ.дані!$T$23*1.105))+(J145*8.7)</f>
        <v>3752.0641799999999</v>
      </c>
      <c r="N145" s="234">
        <f t="shared" si="144"/>
        <v>155.4444</v>
      </c>
      <c r="O145" s="234">
        <f t="shared" si="145"/>
        <v>7713.0301799999997</v>
      </c>
      <c r="P145" s="236">
        <f t="shared" si="79"/>
        <v>305.69</v>
      </c>
      <c r="Q145" s="234">
        <f t="shared" si="146"/>
        <v>8018.7201799999993</v>
      </c>
      <c r="R145" s="234">
        <f t="shared" si="147"/>
        <v>8018.7166666666662</v>
      </c>
      <c r="S145" s="234">
        <f t="shared" si="148"/>
        <v>1603.7433333333331</v>
      </c>
      <c r="T145" s="237">
        <f t="shared" si="149"/>
        <v>9622.4599999999991</v>
      </c>
      <c r="U145" s="38" t="s">
        <v>577</v>
      </c>
      <c r="V145" s="234">
        <v>9143.6299999999992</v>
      </c>
      <c r="W145" s="234">
        <v>7619.6886800000002</v>
      </c>
    </row>
    <row r="146" spans="1:23" s="72" customFormat="1" ht="30" x14ac:dyDescent="0.25">
      <c r="A146" s="38" t="s">
        <v>36</v>
      </c>
      <c r="B146" s="80" t="s">
        <v>240</v>
      </c>
      <c r="C146" s="40"/>
      <c r="D146" s="40"/>
      <c r="E146" s="41"/>
      <c r="F146" s="232"/>
      <c r="G146" s="233"/>
      <c r="H146" s="234"/>
      <c r="I146" s="234"/>
      <c r="J146" s="44"/>
      <c r="K146" s="235"/>
      <c r="L146" s="234"/>
      <c r="M146" s="234"/>
      <c r="N146" s="234"/>
      <c r="O146" s="234"/>
      <c r="P146" s="236"/>
      <c r="Q146" s="234"/>
      <c r="R146" s="234"/>
      <c r="S146" s="234"/>
      <c r="T146" s="237"/>
      <c r="U146" s="38"/>
      <c r="V146" s="234"/>
      <c r="W146" s="234"/>
    </row>
    <row r="147" spans="1:23" s="72" customFormat="1" ht="15.75" x14ac:dyDescent="0.25">
      <c r="A147" s="38" t="s">
        <v>70</v>
      </c>
      <c r="B147" s="81" t="s">
        <v>230</v>
      </c>
      <c r="C147" s="40" t="s">
        <v>239</v>
      </c>
      <c r="D147" s="68" t="s">
        <v>217</v>
      </c>
      <c r="E147" s="87" t="s">
        <v>218</v>
      </c>
      <c r="F147" s="232"/>
      <c r="G147" s="233"/>
      <c r="H147" s="234">
        <f t="shared" ref="H147:H152" si="150">ROUND(($H$14+$H$15+$H$16)/3,2)</f>
        <v>62.45</v>
      </c>
      <c r="I147" s="234">
        <f t="shared" ref="I147:I154" si="151">ROUND(H147*$I$10,2)</f>
        <v>15.61</v>
      </c>
      <c r="J147" s="44">
        <f>ROUND(11.2*0.95,2)</f>
        <v>10.64</v>
      </c>
      <c r="K147" s="235">
        <f t="shared" ref="K147:K154" si="152">ROUND((H147+I147)*J147,2)</f>
        <v>830.56</v>
      </c>
      <c r="L147" s="234">
        <f t="shared" ref="L147:L154" si="153">(K147*$L$10)</f>
        <v>182.72319999999999</v>
      </c>
      <c r="M147" s="234">
        <f>+(J147*(ВИХ.дані!$T$23*1.105))+(J147*8.7)</f>
        <v>999.04812000000004</v>
      </c>
      <c r="N147" s="234">
        <f t="shared" ref="N147:N154" si="154">J147*$N$10</f>
        <v>41.389600000000002</v>
      </c>
      <c r="O147" s="234">
        <f t="shared" ref="O147:O154" si="155">SUM(K147:N147)+F147</f>
        <v>2053.7209200000002</v>
      </c>
      <c r="P147" s="236">
        <f t="shared" si="79"/>
        <v>81.400000000000006</v>
      </c>
      <c r="Q147" s="234">
        <f t="shared" ref="Q147:Q154" si="156">SUM(O147+P147)</f>
        <v>2135.1209200000003</v>
      </c>
      <c r="R147" s="234">
        <f t="shared" ref="R147:R154" si="157">+T147-S147</f>
        <v>2135.125</v>
      </c>
      <c r="S147" s="234">
        <f t="shared" ref="S147:S154" si="158">+T147/6</f>
        <v>427.02500000000003</v>
      </c>
      <c r="T147" s="237">
        <f t="shared" ref="T147:T154" si="159">ROUND(Q147*$T$10,2)</f>
        <v>2562.15</v>
      </c>
      <c r="U147" s="38" t="s">
        <v>576</v>
      </c>
      <c r="V147" s="234">
        <v>2434.65</v>
      </c>
      <c r="W147" s="234">
        <v>2028.8711200000002</v>
      </c>
    </row>
    <row r="148" spans="1:23" s="72" customFormat="1" ht="15.75" x14ac:dyDescent="0.25">
      <c r="A148" s="38" t="s">
        <v>72</v>
      </c>
      <c r="B148" s="84" t="s">
        <v>214</v>
      </c>
      <c r="C148" s="40" t="s">
        <v>239</v>
      </c>
      <c r="D148" s="68" t="s">
        <v>217</v>
      </c>
      <c r="E148" s="87" t="s">
        <v>218</v>
      </c>
      <c r="F148" s="232"/>
      <c r="G148" s="233"/>
      <c r="H148" s="234">
        <f t="shared" si="150"/>
        <v>62.45</v>
      </c>
      <c r="I148" s="234">
        <f t="shared" si="151"/>
        <v>15.61</v>
      </c>
      <c r="J148" s="44">
        <f>ROUND((11.2*1.95)*0.95,2)</f>
        <v>20.75</v>
      </c>
      <c r="K148" s="235">
        <f t="shared" si="152"/>
        <v>1619.75</v>
      </c>
      <c r="L148" s="234">
        <f t="shared" si="153"/>
        <v>356.34500000000003</v>
      </c>
      <c r="M148" s="234">
        <f>+(J148*(ВИХ.дані!$T$23*1.105))+(J148*8.7)</f>
        <v>1948.3316249999998</v>
      </c>
      <c r="N148" s="234">
        <f t="shared" si="154"/>
        <v>80.717500000000001</v>
      </c>
      <c r="O148" s="234">
        <f t="shared" si="155"/>
        <v>4005.1441250000003</v>
      </c>
      <c r="P148" s="236">
        <f t="shared" si="79"/>
        <v>158.74</v>
      </c>
      <c r="Q148" s="234">
        <f t="shared" si="156"/>
        <v>4163.8841250000005</v>
      </c>
      <c r="R148" s="234">
        <f t="shared" si="157"/>
        <v>4163.8833333333332</v>
      </c>
      <c r="S148" s="234">
        <f t="shared" si="158"/>
        <v>832.77666666666664</v>
      </c>
      <c r="T148" s="237">
        <f t="shared" si="159"/>
        <v>4996.66</v>
      </c>
      <c r="U148" s="38" t="s">
        <v>577</v>
      </c>
      <c r="V148" s="234">
        <v>4748.01</v>
      </c>
      <c r="W148" s="234">
        <v>3956.6747500000001</v>
      </c>
    </row>
    <row r="149" spans="1:23" s="72" customFormat="1" ht="15.75" x14ac:dyDescent="0.25">
      <c r="A149" s="38" t="s">
        <v>78</v>
      </c>
      <c r="B149" s="81" t="s">
        <v>232</v>
      </c>
      <c r="C149" s="40" t="s">
        <v>239</v>
      </c>
      <c r="D149" s="68" t="s">
        <v>217</v>
      </c>
      <c r="E149" s="87" t="s">
        <v>218</v>
      </c>
      <c r="F149" s="232"/>
      <c r="G149" s="233"/>
      <c r="H149" s="234">
        <f t="shared" si="150"/>
        <v>62.45</v>
      </c>
      <c r="I149" s="234">
        <f t="shared" si="151"/>
        <v>15.61</v>
      </c>
      <c r="J149" s="44">
        <f>ROUND(16.82*0.95,2)</f>
        <v>15.98</v>
      </c>
      <c r="K149" s="235">
        <f t="shared" si="152"/>
        <v>1247.4000000000001</v>
      </c>
      <c r="L149" s="234">
        <f t="shared" si="153"/>
        <v>274.428</v>
      </c>
      <c r="M149" s="234">
        <f>+(J149*(ВИХ.дані!$T$23*1.105))+(J149*8.7)</f>
        <v>1500.45009</v>
      </c>
      <c r="N149" s="234">
        <f t="shared" si="154"/>
        <v>62.162200000000006</v>
      </c>
      <c r="O149" s="234">
        <f t="shared" si="155"/>
        <v>3084.44029</v>
      </c>
      <c r="P149" s="236">
        <f t="shared" si="79"/>
        <v>122.25</v>
      </c>
      <c r="Q149" s="234">
        <f t="shared" si="156"/>
        <v>3206.69029</v>
      </c>
      <c r="R149" s="234">
        <f t="shared" si="157"/>
        <v>3206.6916666666666</v>
      </c>
      <c r="S149" s="234">
        <f t="shared" si="158"/>
        <v>641.33833333333337</v>
      </c>
      <c r="T149" s="237">
        <f t="shared" si="159"/>
        <v>3848.03</v>
      </c>
      <c r="U149" s="38" t="s">
        <v>576</v>
      </c>
      <c r="V149" s="234">
        <v>3656.54</v>
      </c>
      <c r="W149" s="234">
        <v>3047.1173400000002</v>
      </c>
    </row>
    <row r="150" spans="1:23" s="72" customFormat="1" ht="15.75" x14ac:dyDescent="0.25">
      <c r="A150" s="38" t="s">
        <v>80</v>
      </c>
      <c r="B150" s="84" t="s">
        <v>214</v>
      </c>
      <c r="C150" s="40" t="s">
        <v>239</v>
      </c>
      <c r="D150" s="68" t="s">
        <v>217</v>
      </c>
      <c r="E150" s="87" t="s">
        <v>218</v>
      </c>
      <c r="F150" s="232"/>
      <c r="G150" s="233"/>
      <c r="H150" s="234">
        <f t="shared" si="150"/>
        <v>62.45</v>
      </c>
      <c r="I150" s="234">
        <f t="shared" si="151"/>
        <v>15.61</v>
      </c>
      <c r="J150" s="44">
        <f>ROUND((16.82*1.95)*0.95,2)</f>
        <v>31.16</v>
      </c>
      <c r="K150" s="235">
        <f t="shared" si="152"/>
        <v>2432.35</v>
      </c>
      <c r="L150" s="234">
        <f t="shared" si="153"/>
        <v>535.11699999999996</v>
      </c>
      <c r="M150" s="234">
        <f>+(J150*(ВИХ.дані!$T$23*1.105))+(J150*8.7)</f>
        <v>2925.7837799999998</v>
      </c>
      <c r="N150" s="234">
        <f t="shared" si="154"/>
        <v>121.2124</v>
      </c>
      <c r="O150" s="234">
        <f t="shared" si="155"/>
        <v>6014.4631799999997</v>
      </c>
      <c r="P150" s="236">
        <f t="shared" si="79"/>
        <v>238.37</v>
      </c>
      <c r="Q150" s="234">
        <f t="shared" si="156"/>
        <v>6252.8331799999996</v>
      </c>
      <c r="R150" s="234">
        <f t="shared" si="157"/>
        <v>6252.833333333333</v>
      </c>
      <c r="S150" s="234">
        <f t="shared" si="158"/>
        <v>1250.5666666666666</v>
      </c>
      <c r="T150" s="237">
        <f t="shared" si="159"/>
        <v>7503.4</v>
      </c>
      <c r="U150" s="38" t="s">
        <v>577</v>
      </c>
      <c r="V150" s="234">
        <v>7130.01</v>
      </c>
      <c r="W150" s="234">
        <v>5941.6782799999992</v>
      </c>
    </row>
    <row r="151" spans="1:23" s="72" customFormat="1" ht="15.75" x14ac:dyDescent="0.25">
      <c r="A151" s="38" t="s">
        <v>241</v>
      </c>
      <c r="B151" s="81" t="s">
        <v>233</v>
      </c>
      <c r="C151" s="40" t="s">
        <v>239</v>
      </c>
      <c r="D151" s="68" t="s">
        <v>217</v>
      </c>
      <c r="E151" s="87" t="s">
        <v>218</v>
      </c>
      <c r="F151" s="232"/>
      <c r="G151" s="233"/>
      <c r="H151" s="234">
        <f t="shared" si="150"/>
        <v>62.45</v>
      </c>
      <c r="I151" s="234">
        <f t="shared" si="151"/>
        <v>15.61</v>
      </c>
      <c r="J151" s="44">
        <f>ROUND(22.38*0.95,2)</f>
        <v>21.26</v>
      </c>
      <c r="K151" s="235">
        <f t="shared" si="152"/>
        <v>1659.56</v>
      </c>
      <c r="L151" s="234">
        <f t="shared" si="153"/>
        <v>365.10320000000002</v>
      </c>
      <c r="M151" s="234">
        <f>+(J151*(ВИХ.дані!$T$23*1.105))+(J151*8.7)</f>
        <v>1996.2183299999999</v>
      </c>
      <c r="N151" s="234">
        <f t="shared" si="154"/>
        <v>82.701400000000007</v>
      </c>
      <c r="O151" s="234">
        <f t="shared" si="155"/>
        <v>4103.5829299999996</v>
      </c>
      <c r="P151" s="236">
        <f t="shared" ref="P151:P224" si="160">ROUND(J151*$P$10,2)</f>
        <v>162.63999999999999</v>
      </c>
      <c r="Q151" s="234">
        <f t="shared" si="156"/>
        <v>4266.2229299999999</v>
      </c>
      <c r="R151" s="234">
        <f t="shared" si="157"/>
        <v>4266.2250000000004</v>
      </c>
      <c r="S151" s="234">
        <f t="shared" si="158"/>
        <v>853.245</v>
      </c>
      <c r="T151" s="237">
        <f t="shared" si="159"/>
        <v>5119.47</v>
      </c>
      <c r="U151" s="38" t="s">
        <v>576</v>
      </c>
      <c r="V151" s="234">
        <v>4864.71</v>
      </c>
      <c r="W151" s="234">
        <v>4053.9215799999997</v>
      </c>
    </row>
    <row r="152" spans="1:23" s="72" customFormat="1" ht="15.75" x14ac:dyDescent="0.25">
      <c r="A152" s="38" t="s">
        <v>242</v>
      </c>
      <c r="B152" s="84" t="s">
        <v>214</v>
      </c>
      <c r="C152" s="40" t="s">
        <v>239</v>
      </c>
      <c r="D152" s="68" t="s">
        <v>217</v>
      </c>
      <c r="E152" s="87" t="s">
        <v>218</v>
      </c>
      <c r="F152" s="232"/>
      <c r="G152" s="233"/>
      <c r="H152" s="234">
        <f t="shared" si="150"/>
        <v>62.45</v>
      </c>
      <c r="I152" s="234">
        <f t="shared" si="151"/>
        <v>15.61</v>
      </c>
      <c r="J152" s="44">
        <f>ROUND((22.38*1.95)*0.95,2)</f>
        <v>41.46</v>
      </c>
      <c r="K152" s="235">
        <f t="shared" si="152"/>
        <v>3236.37</v>
      </c>
      <c r="L152" s="234">
        <f t="shared" si="153"/>
        <v>712.00139999999999</v>
      </c>
      <c r="M152" s="234">
        <f>+(J152*(ВИХ.дані!$T$23*1.105))+(J152*8.7)</f>
        <v>3892.9074300000002</v>
      </c>
      <c r="N152" s="234">
        <f t="shared" si="154"/>
        <v>161.27940000000001</v>
      </c>
      <c r="O152" s="234">
        <f t="shared" si="155"/>
        <v>8002.5582300000005</v>
      </c>
      <c r="P152" s="236">
        <f t="shared" si="160"/>
        <v>317.17</v>
      </c>
      <c r="Q152" s="234">
        <f t="shared" si="156"/>
        <v>8319.7282300000006</v>
      </c>
      <c r="R152" s="234">
        <f t="shared" si="157"/>
        <v>8319.7250000000004</v>
      </c>
      <c r="S152" s="234">
        <f t="shared" si="158"/>
        <v>1663.9449999999999</v>
      </c>
      <c r="T152" s="237">
        <f t="shared" si="159"/>
        <v>9983.67</v>
      </c>
      <c r="U152" s="38" t="s">
        <v>577</v>
      </c>
      <c r="V152" s="234">
        <v>9486.86</v>
      </c>
      <c r="W152" s="234">
        <v>7905.7181800000008</v>
      </c>
    </row>
    <row r="153" spans="1:23" s="72" customFormat="1" ht="15.75" x14ac:dyDescent="0.25">
      <c r="A153" s="38" t="s">
        <v>38</v>
      </c>
      <c r="B153" s="80" t="s">
        <v>243</v>
      </c>
      <c r="C153" s="40" t="s">
        <v>213</v>
      </c>
      <c r="D153" s="68" t="s">
        <v>191</v>
      </c>
      <c r="E153" s="87" t="s">
        <v>49</v>
      </c>
      <c r="F153" s="232"/>
      <c r="G153" s="233"/>
      <c r="H153" s="234">
        <f>ROUND(($H$15+$H$16)/2,2)</f>
        <v>65.680000000000007</v>
      </c>
      <c r="I153" s="234">
        <f t="shared" si="151"/>
        <v>16.420000000000002</v>
      </c>
      <c r="J153" s="44">
        <f>ROUND(6.7*0.95,2)</f>
        <v>6.37</v>
      </c>
      <c r="K153" s="235">
        <f t="shared" si="152"/>
        <v>522.98</v>
      </c>
      <c r="L153" s="234">
        <f t="shared" si="153"/>
        <v>115.0556</v>
      </c>
      <c r="M153" s="234">
        <f>+(J153*(ВИХ.дані!$T$23*1.105))+(J153*8.7)</f>
        <v>598.11433499999998</v>
      </c>
      <c r="N153" s="234">
        <f t="shared" si="154"/>
        <v>24.779300000000003</v>
      </c>
      <c r="O153" s="234">
        <f t="shared" si="155"/>
        <v>1260.9292349999998</v>
      </c>
      <c r="P153" s="236">
        <f t="shared" si="160"/>
        <v>48.73</v>
      </c>
      <c r="Q153" s="234">
        <f t="shared" si="156"/>
        <v>1309.6592349999999</v>
      </c>
      <c r="R153" s="234">
        <f t="shared" si="157"/>
        <v>1309.6583333333333</v>
      </c>
      <c r="S153" s="234">
        <f t="shared" si="158"/>
        <v>261.93166666666667</v>
      </c>
      <c r="T153" s="237">
        <f t="shared" si="159"/>
        <v>1571.59</v>
      </c>
      <c r="U153" s="38" t="s">
        <v>578</v>
      </c>
      <c r="V153" s="234">
        <v>1491.27</v>
      </c>
      <c r="W153" s="234">
        <v>1242.7243925</v>
      </c>
    </row>
    <row r="154" spans="1:23" s="72" customFormat="1" ht="16.5" thickBot="1" x14ac:dyDescent="0.3">
      <c r="A154" s="38" t="s">
        <v>90</v>
      </c>
      <c r="B154" s="120" t="s">
        <v>214</v>
      </c>
      <c r="C154" s="40" t="s">
        <v>213</v>
      </c>
      <c r="D154" s="68" t="s">
        <v>191</v>
      </c>
      <c r="E154" s="87" t="s">
        <v>49</v>
      </c>
      <c r="F154" s="232"/>
      <c r="G154" s="233"/>
      <c r="H154" s="234">
        <f>ROUND(($H$15+$H$16)/2,2)</f>
        <v>65.680000000000007</v>
      </c>
      <c r="I154" s="234">
        <f t="shared" si="151"/>
        <v>16.420000000000002</v>
      </c>
      <c r="J154" s="44">
        <f>ROUND((6.7*1.8)*0.95,2)</f>
        <v>11.46</v>
      </c>
      <c r="K154" s="235">
        <f t="shared" si="152"/>
        <v>940.87</v>
      </c>
      <c r="L154" s="234">
        <f t="shared" si="153"/>
        <v>206.9914</v>
      </c>
      <c r="M154" s="234">
        <f>+(J154*(ВИХ.дані!$T$23*1.105))+(J154*8.7)</f>
        <v>1076.04243</v>
      </c>
      <c r="N154" s="234">
        <f t="shared" si="154"/>
        <v>44.579400000000007</v>
      </c>
      <c r="O154" s="234">
        <f t="shared" si="155"/>
        <v>2268.4832300000003</v>
      </c>
      <c r="P154" s="236">
        <f t="shared" si="160"/>
        <v>87.67</v>
      </c>
      <c r="Q154" s="234">
        <f t="shared" si="156"/>
        <v>2356.1532300000003</v>
      </c>
      <c r="R154" s="234">
        <f t="shared" si="157"/>
        <v>2356.15</v>
      </c>
      <c r="S154" s="234">
        <f t="shared" si="158"/>
        <v>471.23</v>
      </c>
      <c r="T154" s="237">
        <f t="shared" si="159"/>
        <v>2827.38</v>
      </c>
      <c r="U154" s="38" t="s">
        <v>579</v>
      </c>
      <c r="V154" s="234">
        <v>2682.88</v>
      </c>
      <c r="W154" s="234">
        <v>2235.7352649999998</v>
      </c>
    </row>
    <row r="155" spans="1:23" ht="37.5" x14ac:dyDescent="0.25">
      <c r="A155" s="49" t="s">
        <v>244</v>
      </c>
      <c r="B155" s="50" t="s">
        <v>245</v>
      </c>
      <c r="C155" s="51"/>
      <c r="D155" s="52"/>
      <c r="E155" s="53"/>
      <c r="F155" s="53"/>
      <c r="G155" s="53"/>
      <c r="H155" s="51"/>
      <c r="I155" s="51"/>
      <c r="J155" s="121"/>
      <c r="K155" s="121"/>
      <c r="L155" s="51"/>
      <c r="M155" s="51"/>
      <c r="N155" s="51"/>
      <c r="O155" s="51"/>
      <c r="P155" s="51"/>
      <c r="Q155" s="51"/>
      <c r="R155" s="51"/>
      <c r="S155" s="51"/>
      <c r="T155" s="51"/>
      <c r="U155" s="50" t="s">
        <v>545</v>
      </c>
      <c r="V155" s="51"/>
      <c r="W155" s="51"/>
    </row>
    <row r="156" spans="1:23" s="72" customFormat="1" ht="35.25" customHeight="1" x14ac:dyDescent="0.25">
      <c r="A156" s="62" t="s">
        <v>246</v>
      </c>
      <c r="B156" s="122" t="s">
        <v>247</v>
      </c>
      <c r="C156" s="123"/>
      <c r="D156" s="123"/>
      <c r="E156" s="57"/>
      <c r="F156" s="57"/>
      <c r="G156" s="58"/>
      <c r="H156" s="59"/>
      <c r="I156" s="59"/>
      <c r="J156" s="60"/>
      <c r="K156" s="60"/>
      <c r="L156" s="59"/>
      <c r="M156" s="59"/>
      <c r="N156" s="61"/>
      <c r="O156" s="61"/>
      <c r="P156" s="61"/>
      <c r="Q156" s="61"/>
      <c r="R156" s="61"/>
      <c r="S156" s="61"/>
      <c r="T156" s="61"/>
      <c r="U156" s="122" t="s">
        <v>545</v>
      </c>
      <c r="V156" s="61"/>
      <c r="W156" s="61"/>
    </row>
    <row r="157" spans="1:23" s="48" customFormat="1" ht="30" x14ac:dyDescent="0.25">
      <c r="A157" s="38" t="s">
        <v>29</v>
      </c>
      <c r="B157" s="124" t="s">
        <v>248</v>
      </c>
      <c r="C157" s="40"/>
      <c r="D157" s="40"/>
      <c r="E157" s="41"/>
      <c r="F157" s="41"/>
      <c r="G157" s="42"/>
      <c r="H157" s="43"/>
      <c r="I157" s="43"/>
      <c r="J157" s="44"/>
      <c r="K157" s="43"/>
      <c r="L157" s="43"/>
      <c r="M157" s="43"/>
      <c r="N157" s="45"/>
      <c r="O157" s="45"/>
      <c r="P157" s="45"/>
      <c r="Q157" s="45"/>
      <c r="R157" s="45"/>
      <c r="S157" s="45"/>
      <c r="T157" s="45"/>
      <c r="U157" s="69"/>
      <c r="V157" s="45"/>
      <c r="W157" s="45"/>
    </row>
    <row r="158" spans="1:23" s="48" customFormat="1" ht="15.75" x14ac:dyDescent="0.25">
      <c r="A158" s="38" t="s">
        <v>45</v>
      </c>
      <c r="B158" s="125" t="s">
        <v>249</v>
      </c>
      <c r="C158" s="40" t="s">
        <v>250</v>
      </c>
      <c r="D158" s="68" t="s">
        <v>251</v>
      </c>
      <c r="E158" s="87" t="s">
        <v>49</v>
      </c>
      <c r="F158" s="41"/>
      <c r="G158" s="42"/>
      <c r="H158" s="44">
        <f>ROUND(($H$15+$H$16)/2,2)</f>
        <v>65.680000000000007</v>
      </c>
      <c r="I158" s="44">
        <f>ROUND(H158*$I$10,2)</f>
        <v>16.420000000000002</v>
      </c>
      <c r="J158" s="44">
        <f>ROUND(0.175*0.95,2)</f>
        <v>0.17</v>
      </c>
      <c r="K158" s="43">
        <f>ROUND((H158+I158)*J158,2)</f>
        <v>13.96</v>
      </c>
      <c r="L158" s="44">
        <f t="shared" ref="L158:L162" si="161">(K158*$L$10)</f>
        <v>3.0712000000000002</v>
      </c>
      <c r="M158" s="44">
        <f>+(J158*(ВИХ.дані!$T$23*1.105))+(J158*8.7)</f>
        <v>15.962235</v>
      </c>
      <c r="N158" s="44">
        <f t="shared" ref="N158:N162" si="162">J158*$N$10</f>
        <v>0.66130000000000011</v>
      </c>
      <c r="O158" s="44">
        <f>SUM(K158:N158)+F158</f>
        <v>33.654735000000002</v>
      </c>
      <c r="P158" s="45">
        <f t="shared" si="160"/>
        <v>1.3</v>
      </c>
      <c r="Q158" s="44">
        <f>SUM(O158+P158)</f>
        <v>34.954734999999999</v>
      </c>
      <c r="R158" s="44">
        <f t="shared" ref="R158:R161" si="163">+T158-S158</f>
        <v>34.958333333333336</v>
      </c>
      <c r="S158" s="44">
        <f t="shared" ref="S158:S161" si="164">+T158/6</f>
        <v>6.9916666666666671</v>
      </c>
      <c r="T158" s="65">
        <f t="shared" ref="T158:T162" si="165">ROUND(Q158*$T$10,2)</f>
        <v>41.95</v>
      </c>
      <c r="U158" s="69" t="s">
        <v>45</v>
      </c>
      <c r="V158" s="44">
        <v>39.799999999999997</v>
      </c>
      <c r="W158" s="44">
        <v>33.164842499999999</v>
      </c>
    </row>
    <row r="159" spans="1:23" s="48" customFormat="1" ht="15.75" x14ac:dyDescent="0.25">
      <c r="A159" s="38" t="s">
        <v>50</v>
      </c>
      <c r="B159" s="125" t="s">
        <v>252</v>
      </c>
      <c r="C159" s="40" t="s">
        <v>250</v>
      </c>
      <c r="D159" s="68" t="s">
        <v>251</v>
      </c>
      <c r="E159" s="87" t="s">
        <v>49</v>
      </c>
      <c r="F159" s="41"/>
      <c r="G159" s="42"/>
      <c r="H159" s="44">
        <f t="shared" ref="H159:H167" si="166">ROUND(($H$15+$H$16)/2,2)</f>
        <v>65.680000000000007</v>
      </c>
      <c r="I159" s="44">
        <f>ROUND(H159*$I$10,2)</f>
        <v>16.420000000000002</v>
      </c>
      <c r="J159" s="44">
        <f>ROUND(0.442*0.95,2)</f>
        <v>0.42</v>
      </c>
      <c r="K159" s="43">
        <f>ROUND((H159+I159)*J159,2)</f>
        <v>34.479999999999997</v>
      </c>
      <c r="L159" s="44">
        <f t="shared" si="161"/>
        <v>7.5855999999999995</v>
      </c>
      <c r="M159" s="44">
        <f>+(J159*(ВИХ.дані!$T$23*1.105))+(J159*8.7)</f>
        <v>39.436109999999992</v>
      </c>
      <c r="N159" s="44">
        <f t="shared" si="162"/>
        <v>1.6337999999999999</v>
      </c>
      <c r="O159" s="44">
        <f>SUM(K159:N159)+F159</f>
        <v>83.135509999999982</v>
      </c>
      <c r="P159" s="45">
        <f t="shared" si="160"/>
        <v>3.21</v>
      </c>
      <c r="Q159" s="44">
        <f>SUM(O159+P159)</f>
        <v>86.345509999999976</v>
      </c>
      <c r="R159" s="44">
        <f t="shared" si="163"/>
        <v>86.341666666666669</v>
      </c>
      <c r="S159" s="44">
        <f t="shared" si="164"/>
        <v>17.268333333333334</v>
      </c>
      <c r="T159" s="65">
        <f t="shared" si="165"/>
        <v>103.61</v>
      </c>
      <c r="U159" s="69" t="s">
        <v>45</v>
      </c>
      <c r="V159" s="44">
        <v>98.32</v>
      </c>
      <c r="W159" s="44">
        <v>81.934904999999986</v>
      </c>
    </row>
    <row r="160" spans="1:23" s="48" customFormat="1" ht="15.75" x14ac:dyDescent="0.25">
      <c r="A160" s="38" t="s">
        <v>52</v>
      </c>
      <c r="B160" s="125" t="s">
        <v>253</v>
      </c>
      <c r="C160" s="40" t="s">
        <v>250</v>
      </c>
      <c r="D160" s="68" t="s">
        <v>251</v>
      </c>
      <c r="E160" s="87" t="s">
        <v>49</v>
      </c>
      <c r="F160" s="41"/>
      <c r="G160" s="42"/>
      <c r="H160" s="44">
        <f t="shared" si="166"/>
        <v>65.680000000000007</v>
      </c>
      <c r="I160" s="44">
        <f>ROUND(H160*$I$10,2)</f>
        <v>16.420000000000002</v>
      </c>
      <c r="J160" s="44">
        <f>ROUND(2.142*0.95,2)</f>
        <v>2.0299999999999998</v>
      </c>
      <c r="K160" s="43">
        <f>ROUND((H160+I160)*J160,2)</f>
        <v>166.66</v>
      </c>
      <c r="L160" s="44">
        <f t="shared" si="161"/>
        <v>36.665199999999999</v>
      </c>
      <c r="M160" s="44">
        <f>+(J160*(ВИХ.дані!$T$23*1.105))+(J160*8.7)</f>
        <v>190.60786499999998</v>
      </c>
      <c r="N160" s="44">
        <f t="shared" si="162"/>
        <v>7.8966999999999992</v>
      </c>
      <c r="O160" s="44">
        <f>SUM(K160:N160)+F160</f>
        <v>401.82976499999995</v>
      </c>
      <c r="P160" s="45">
        <f t="shared" si="160"/>
        <v>15.53</v>
      </c>
      <c r="Q160" s="44">
        <f>SUM(O160+P160)</f>
        <v>417.35976499999992</v>
      </c>
      <c r="R160" s="44">
        <f t="shared" si="163"/>
        <v>417.35833333333335</v>
      </c>
      <c r="S160" s="44">
        <f t="shared" si="164"/>
        <v>83.471666666666664</v>
      </c>
      <c r="T160" s="65">
        <f t="shared" si="165"/>
        <v>500.83</v>
      </c>
      <c r="U160" s="69" t="s">
        <v>45</v>
      </c>
      <c r="V160" s="44">
        <v>475.24</v>
      </c>
      <c r="W160" s="44">
        <v>396.03370749999993</v>
      </c>
    </row>
    <row r="161" spans="1:23" s="48" customFormat="1" ht="15.75" x14ac:dyDescent="0.25">
      <c r="A161" s="38" t="s">
        <v>54</v>
      </c>
      <c r="B161" s="125" t="s">
        <v>254</v>
      </c>
      <c r="C161" s="40" t="s">
        <v>250</v>
      </c>
      <c r="D161" s="68" t="s">
        <v>251</v>
      </c>
      <c r="E161" s="87" t="s">
        <v>49</v>
      </c>
      <c r="F161" s="41"/>
      <c r="G161" s="42"/>
      <c r="H161" s="44">
        <f t="shared" si="166"/>
        <v>65.680000000000007</v>
      </c>
      <c r="I161" s="44">
        <f>ROUND(H161*$I$10,2)</f>
        <v>16.420000000000002</v>
      </c>
      <c r="J161" s="44">
        <f>ROUND(4.175*0.95,2)</f>
        <v>3.97</v>
      </c>
      <c r="K161" s="43">
        <f>ROUND((H161+I161)*J161,2)</f>
        <v>325.94</v>
      </c>
      <c r="L161" s="44">
        <f t="shared" si="161"/>
        <v>71.706800000000001</v>
      </c>
      <c r="M161" s="44">
        <f>+(J161*(ВИХ.дані!$T$23*1.105))+(J161*8.7)</f>
        <v>372.76513499999999</v>
      </c>
      <c r="N161" s="44">
        <f t="shared" si="162"/>
        <v>15.443300000000001</v>
      </c>
      <c r="O161" s="44">
        <f>SUM(K161:N161)+F161</f>
        <v>785.85523499999999</v>
      </c>
      <c r="P161" s="45">
        <f t="shared" si="160"/>
        <v>30.37</v>
      </c>
      <c r="Q161" s="44">
        <f>SUM(O161+P161)</f>
        <v>816.225235</v>
      </c>
      <c r="R161" s="44">
        <f t="shared" si="163"/>
        <v>816.22500000000002</v>
      </c>
      <c r="S161" s="44">
        <f t="shared" si="164"/>
        <v>163.245</v>
      </c>
      <c r="T161" s="65">
        <f t="shared" si="165"/>
        <v>979.47</v>
      </c>
      <c r="U161" s="69" t="s">
        <v>45</v>
      </c>
      <c r="V161" s="44">
        <v>929.41</v>
      </c>
      <c r="W161" s="44">
        <v>774.50779250000005</v>
      </c>
    </row>
    <row r="162" spans="1:23" s="48" customFormat="1" ht="15.75" x14ac:dyDescent="0.25">
      <c r="A162" s="38" t="s">
        <v>32</v>
      </c>
      <c r="B162" s="124" t="s">
        <v>255</v>
      </c>
      <c r="C162" s="73" t="s">
        <v>256</v>
      </c>
      <c r="D162" s="68" t="s">
        <v>251</v>
      </c>
      <c r="E162" s="87" t="s">
        <v>49</v>
      </c>
      <c r="F162" s="41"/>
      <c r="G162" s="42"/>
      <c r="H162" s="44">
        <f t="shared" si="166"/>
        <v>65.680000000000007</v>
      </c>
      <c r="I162" s="44">
        <f>ROUND(H162*$I$10,2)</f>
        <v>16.420000000000002</v>
      </c>
      <c r="J162" s="44">
        <f>ROUND(0.125*0.95,2)</f>
        <v>0.12</v>
      </c>
      <c r="K162" s="43">
        <f>ROUND((H162+I162)*J162,2)</f>
        <v>9.85</v>
      </c>
      <c r="L162" s="44">
        <f t="shared" si="161"/>
        <v>2.1669999999999998</v>
      </c>
      <c r="M162" s="44">
        <f>+(J162*(ВИХ.дані!$T$23*1.105))+(J162*8.7)</f>
        <v>11.26746</v>
      </c>
      <c r="N162" s="44">
        <f t="shared" si="162"/>
        <v>0.46679999999999999</v>
      </c>
      <c r="O162" s="44">
        <f>SUM(K162:N162)+F162</f>
        <v>23.751259999999998</v>
      </c>
      <c r="P162" s="45">
        <f t="shared" si="160"/>
        <v>0.92</v>
      </c>
      <c r="Q162" s="44">
        <f>SUM(O162+P162)</f>
        <v>24.67126</v>
      </c>
      <c r="R162" s="44">
        <f>+T162-S162</f>
        <v>24.675000000000001</v>
      </c>
      <c r="S162" s="44">
        <f>+T162/6</f>
        <v>4.9349999999999996</v>
      </c>
      <c r="T162" s="65">
        <f t="shared" si="165"/>
        <v>29.61</v>
      </c>
      <c r="U162" s="69" t="s">
        <v>50</v>
      </c>
      <c r="V162" s="44">
        <v>28.1</v>
      </c>
      <c r="W162" s="44">
        <v>23.41283</v>
      </c>
    </row>
    <row r="163" spans="1:23" s="48" customFormat="1" ht="30" x14ac:dyDescent="0.25">
      <c r="A163" s="269"/>
      <c r="B163" s="124" t="s">
        <v>257</v>
      </c>
      <c r="C163" s="85"/>
      <c r="D163" s="85"/>
      <c r="E163" s="87"/>
      <c r="F163" s="41"/>
      <c r="G163" s="42"/>
      <c r="H163" s="44"/>
      <c r="I163" s="44"/>
      <c r="J163" s="44"/>
      <c r="K163" s="43"/>
      <c r="L163" s="44"/>
      <c r="M163" s="44"/>
      <c r="N163" s="44"/>
      <c r="O163" s="44"/>
      <c r="P163" s="45"/>
      <c r="Q163" s="44"/>
      <c r="R163" s="44"/>
      <c r="S163" s="44"/>
      <c r="T163" s="65"/>
      <c r="U163" s="69"/>
      <c r="V163" s="44"/>
      <c r="W163" s="44"/>
    </row>
    <row r="164" spans="1:23" s="48" customFormat="1" ht="15.75" x14ac:dyDescent="0.25">
      <c r="A164" s="269"/>
      <c r="B164" s="125" t="s">
        <v>249</v>
      </c>
      <c r="C164" s="85" t="s">
        <v>258</v>
      </c>
      <c r="D164" s="68" t="s">
        <v>251</v>
      </c>
      <c r="E164" s="87" t="s">
        <v>49</v>
      </c>
      <c r="F164" s="41"/>
      <c r="G164" s="42"/>
      <c r="H164" s="44">
        <f t="shared" si="166"/>
        <v>65.680000000000007</v>
      </c>
      <c r="I164" s="44">
        <f t="shared" ref="I164:I167" si="167">ROUND(H164*$I$10,2)</f>
        <v>16.420000000000002</v>
      </c>
      <c r="J164" s="44">
        <f>ROUND((0.175+0.1)*0.95,2)</f>
        <v>0.26</v>
      </c>
      <c r="K164" s="43">
        <f t="shared" ref="K164:K167" si="168">ROUND((H164+I164)*J164,2)</f>
        <v>21.35</v>
      </c>
      <c r="L164" s="44">
        <f t="shared" ref="L164:L167" si="169">(K164*$L$10)</f>
        <v>4.6970000000000001</v>
      </c>
      <c r="M164" s="44">
        <f>+(J164*(ВИХ.дані!$T$23*1.105))+(J164*8.7)</f>
        <v>24.41283</v>
      </c>
      <c r="N164" s="44">
        <f t="shared" ref="N164:N167" si="170">J164*$N$10</f>
        <v>1.0114000000000001</v>
      </c>
      <c r="O164" s="44">
        <f t="shared" ref="O164:O167" si="171">SUM(K164:N164)+F164</f>
        <v>51.471229999999998</v>
      </c>
      <c r="P164" s="45">
        <f t="shared" ref="P164:P167" si="172">ROUND(J164*$P$10,2)</f>
        <v>1.99</v>
      </c>
      <c r="Q164" s="44">
        <f t="shared" ref="Q164:Q167" si="173">SUM(O164+P164)</f>
        <v>53.46123</v>
      </c>
      <c r="R164" s="44">
        <f t="shared" ref="R164:R167" si="174">+T164-S164</f>
        <v>53.458333333333336</v>
      </c>
      <c r="S164" s="44">
        <f t="shared" ref="S164:S167" si="175">+T164/6</f>
        <v>10.691666666666668</v>
      </c>
      <c r="T164" s="65">
        <f t="shared" ref="T164:T167" si="176">ROUND(Q164*$T$10,2)</f>
        <v>64.150000000000006</v>
      </c>
      <c r="U164" s="69" t="s">
        <v>633</v>
      </c>
      <c r="V164" s="44">
        <v>60.87</v>
      </c>
      <c r="W164" s="44">
        <v>50.724465000000009</v>
      </c>
    </row>
    <row r="165" spans="1:23" s="48" customFormat="1" ht="15.75" x14ac:dyDescent="0.25">
      <c r="A165" s="269"/>
      <c r="B165" s="125" t="s">
        <v>252</v>
      </c>
      <c r="C165" s="85" t="s">
        <v>258</v>
      </c>
      <c r="D165" s="68" t="s">
        <v>251</v>
      </c>
      <c r="E165" s="87" t="s">
        <v>49</v>
      </c>
      <c r="F165" s="41"/>
      <c r="G165" s="42"/>
      <c r="H165" s="44">
        <f t="shared" si="166"/>
        <v>65.680000000000007</v>
      </c>
      <c r="I165" s="44">
        <f t="shared" si="167"/>
        <v>16.420000000000002</v>
      </c>
      <c r="J165" s="44">
        <f>ROUND((0.442+0.1)*0.95,2)</f>
        <v>0.51</v>
      </c>
      <c r="K165" s="43">
        <f t="shared" si="168"/>
        <v>41.87</v>
      </c>
      <c r="L165" s="44">
        <f t="shared" si="169"/>
        <v>9.2113999999999994</v>
      </c>
      <c r="M165" s="44">
        <f>+(J165*(ВИХ.дані!$T$23*1.105))+(J165*8.7)</f>
        <v>47.886704999999999</v>
      </c>
      <c r="N165" s="44">
        <f t="shared" si="170"/>
        <v>1.9839</v>
      </c>
      <c r="O165" s="44">
        <f t="shared" si="171"/>
        <v>100.952005</v>
      </c>
      <c r="P165" s="45">
        <f t="shared" si="172"/>
        <v>3.9</v>
      </c>
      <c r="Q165" s="44">
        <f t="shared" si="173"/>
        <v>104.85200500000001</v>
      </c>
      <c r="R165" s="44">
        <f t="shared" si="174"/>
        <v>104.85</v>
      </c>
      <c r="S165" s="44">
        <f t="shared" si="175"/>
        <v>20.97</v>
      </c>
      <c r="T165" s="65">
        <f t="shared" si="176"/>
        <v>125.82</v>
      </c>
      <c r="U165" s="69" t="s">
        <v>633</v>
      </c>
      <c r="V165" s="44">
        <v>119.39</v>
      </c>
      <c r="W165" s="44">
        <v>99.494527500000004</v>
      </c>
    </row>
    <row r="166" spans="1:23" s="48" customFormat="1" ht="15.75" x14ac:dyDescent="0.25">
      <c r="A166" s="269"/>
      <c r="B166" s="125" t="s">
        <v>253</v>
      </c>
      <c r="C166" s="85" t="s">
        <v>258</v>
      </c>
      <c r="D166" s="68" t="s">
        <v>251</v>
      </c>
      <c r="E166" s="87" t="s">
        <v>49</v>
      </c>
      <c r="F166" s="41"/>
      <c r="G166" s="42"/>
      <c r="H166" s="44">
        <f t="shared" si="166"/>
        <v>65.680000000000007</v>
      </c>
      <c r="I166" s="44">
        <f t="shared" si="167"/>
        <v>16.420000000000002</v>
      </c>
      <c r="J166" s="44">
        <f>ROUND((2.142+0.1)*0.95,2)</f>
        <v>2.13</v>
      </c>
      <c r="K166" s="43">
        <f t="shared" si="168"/>
        <v>174.87</v>
      </c>
      <c r="L166" s="44">
        <f t="shared" si="169"/>
        <v>38.471400000000003</v>
      </c>
      <c r="M166" s="44">
        <f>+(J166*(ВИХ.дані!$T$23*1.105))+(J166*8.7)</f>
        <v>199.99741499999999</v>
      </c>
      <c r="N166" s="44">
        <f t="shared" si="170"/>
        <v>8.2857000000000003</v>
      </c>
      <c r="O166" s="44">
        <f t="shared" si="171"/>
        <v>421.62451500000003</v>
      </c>
      <c r="P166" s="45">
        <f t="shared" si="172"/>
        <v>16.29</v>
      </c>
      <c r="Q166" s="44">
        <f t="shared" si="173"/>
        <v>437.91451500000005</v>
      </c>
      <c r="R166" s="44">
        <f t="shared" si="174"/>
        <v>437.91666666666669</v>
      </c>
      <c r="S166" s="44">
        <f t="shared" si="175"/>
        <v>87.583333333333329</v>
      </c>
      <c r="T166" s="65">
        <f t="shared" si="176"/>
        <v>525.5</v>
      </c>
      <c r="U166" s="69" t="s">
        <v>633</v>
      </c>
      <c r="V166" s="44">
        <v>498.65</v>
      </c>
      <c r="W166" s="44">
        <v>415.5377325</v>
      </c>
    </row>
    <row r="167" spans="1:23" s="48" customFormat="1" ht="15.75" x14ac:dyDescent="0.25">
      <c r="A167" s="269"/>
      <c r="B167" s="125" t="s">
        <v>254</v>
      </c>
      <c r="C167" s="85" t="s">
        <v>258</v>
      </c>
      <c r="D167" s="68" t="s">
        <v>251</v>
      </c>
      <c r="E167" s="87" t="s">
        <v>49</v>
      </c>
      <c r="F167" s="41"/>
      <c r="G167" s="42"/>
      <c r="H167" s="44">
        <f t="shared" si="166"/>
        <v>65.680000000000007</v>
      </c>
      <c r="I167" s="44">
        <f t="shared" si="167"/>
        <v>16.420000000000002</v>
      </c>
      <c r="J167" s="44">
        <f>ROUND((4.175+0.1)*0.95,2)</f>
        <v>4.0599999999999996</v>
      </c>
      <c r="K167" s="43">
        <f t="shared" si="168"/>
        <v>333.33</v>
      </c>
      <c r="L167" s="44">
        <f t="shared" si="169"/>
        <v>73.332599999999999</v>
      </c>
      <c r="M167" s="44">
        <f>+(J167*(ВИХ.дані!$T$23*1.105))+(J167*8.7)</f>
        <v>381.21572999999995</v>
      </c>
      <c r="N167" s="44">
        <f t="shared" si="170"/>
        <v>15.793399999999998</v>
      </c>
      <c r="O167" s="44">
        <f t="shared" si="171"/>
        <v>803.67173000000003</v>
      </c>
      <c r="P167" s="45">
        <f t="shared" si="172"/>
        <v>31.06</v>
      </c>
      <c r="Q167" s="44">
        <f t="shared" si="173"/>
        <v>834.73172999999997</v>
      </c>
      <c r="R167" s="44">
        <f t="shared" si="174"/>
        <v>834.73333333333335</v>
      </c>
      <c r="S167" s="44">
        <f t="shared" si="175"/>
        <v>166.94666666666666</v>
      </c>
      <c r="T167" s="65">
        <f t="shared" si="176"/>
        <v>1001.68</v>
      </c>
      <c r="U167" s="69" t="s">
        <v>633</v>
      </c>
      <c r="V167" s="44">
        <v>950.48</v>
      </c>
      <c r="W167" s="44">
        <v>792.06741499999987</v>
      </c>
    </row>
    <row r="168" spans="1:23" s="48" customFormat="1" ht="50.25" customHeight="1" x14ac:dyDescent="0.25">
      <c r="A168" s="38" t="s">
        <v>34</v>
      </c>
      <c r="B168" s="126" t="s">
        <v>259</v>
      </c>
      <c r="C168" s="40"/>
      <c r="D168" s="40"/>
      <c r="E168" s="41"/>
      <c r="F168" s="41"/>
      <c r="G168" s="42"/>
      <c r="H168" s="43"/>
      <c r="I168" s="43"/>
      <c r="J168" s="44"/>
      <c r="K168" s="43"/>
      <c r="L168" s="43"/>
      <c r="M168" s="43"/>
      <c r="N168" s="45"/>
      <c r="O168" s="45"/>
      <c r="P168" s="45"/>
      <c r="Q168" s="45"/>
      <c r="R168" s="45"/>
      <c r="S168" s="45"/>
      <c r="T168" s="45"/>
      <c r="U168" s="69"/>
      <c r="V168" s="45"/>
      <c r="W168" s="45"/>
    </row>
    <row r="169" spans="1:23" s="48" customFormat="1" ht="15.75" x14ac:dyDescent="0.25">
      <c r="A169" s="38" t="s">
        <v>216</v>
      </c>
      <c r="B169" s="125" t="s">
        <v>249</v>
      </c>
      <c r="C169" s="40" t="s">
        <v>260</v>
      </c>
      <c r="D169" s="68" t="s">
        <v>251</v>
      </c>
      <c r="E169" s="87" t="s">
        <v>49</v>
      </c>
      <c r="F169" s="41"/>
      <c r="G169" s="42"/>
      <c r="H169" s="44">
        <f t="shared" ref="H169:H172" si="177">ROUND(($H$15+$H$16)/2,2)</f>
        <v>65.680000000000007</v>
      </c>
      <c r="I169" s="44">
        <f>ROUND(H169*$I$10,2)</f>
        <v>16.420000000000002</v>
      </c>
      <c r="J169" s="44">
        <f>ROUND(0.208*0.95,2)</f>
        <v>0.2</v>
      </c>
      <c r="K169" s="43">
        <f>ROUND((H169+I169)*J169,2)</f>
        <v>16.420000000000002</v>
      </c>
      <c r="L169" s="44">
        <f t="shared" ref="L169:L172" si="178">(K169*$L$10)</f>
        <v>3.6124000000000005</v>
      </c>
      <c r="M169" s="44">
        <f>+(J169*(ВИХ.дані!$T$23*1.105))+(J169*8.7)</f>
        <v>18.7791</v>
      </c>
      <c r="N169" s="44">
        <f t="shared" ref="N169:N172" si="179">J169*$N$10</f>
        <v>0.77800000000000002</v>
      </c>
      <c r="O169" s="44">
        <f>SUM(K169:N169)+F169</f>
        <v>39.589500000000001</v>
      </c>
      <c r="P169" s="45">
        <f t="shared" si="160"/>
        <v>1.53</v>
      </c>
      <c r="Q169" s="44">
        <f>SUM(O169+P169)</f>
        <v>41.119500000000002</v>
      </c>
      <c r="R169" s="44">
        <f>+T169-S169</f>
        <v>41.116666666666667</v>
      </c>
      <c r="S169" s="44">
        <f>+T169/6</f>
        <v>8.2233333333333345</v>
      </c>
      <c r="T169" s="65">
        <f t="shared" ref="T169:T172" si="180">ROUND(Q169*$T$10,2)</f>
        <v>49.34</v>
      </c>
      <c r="U169" s="69" t="s">
        <v>52</v>
      </c>
      <c r="V169" s="44">
        <v>46.82</v>
      </c>
      <c r="W169" s="44">
        <v>39.018049999999995</v>
      </c>
    </row>
    <row r="170" spans="1:23" s="48" customFormat="1" ht="15.75" x14ac:dyDescent="0.25">
      <c r="A170" s="38" t="s">
        <v>220</v>
      </c>
      <c r="B170" s="125" t="s">
        <v>252</v>
      </c>
      <c r="C170" s="40" t="s">
        <v>260</v>
      </c>
      <c r="D170" s="68" t="s">
        <v>251</v>
      </c>
      <c r="E170" s="87" t="s">
        <v>49</v>
      </c>
      <c r="F170" s="41"/>
      <c r="G170" s="42"/>
      <c r="H170" s="44">
        <f t="shared" si="177"/>
        <v>65.680000000000007</v>
      </c>
      <c r="I170" s="44">
        <f>ROUND(H170*$I$10,2)</f>
        <v>16.420000000000002</v>
      </c>
      <c r="J170" s="44">
        <f>ROUND(0.475*0.95,2)</f>
        <v>0.45</v>
      </c>
      <c r="K170" s="43">
        <f>ROUND((H170+I170)*J170,2)</f>
        <v>36.950000000000003</v>
      </c>
      <c r="L170" s="44">
        <f t="shared" si="178"/>
        <v>8.1290000000000013</v>
      </c>
      <c r="M170" s="44">
        <f>+(J170*(ВИХ.дані!$T$23*1.105))+(J170*8.7)</f>
        <v>42.252974999999999</v>
      </c>
      <c r="N170" s="44">
        <f t="shared" si="179"/>
        <v>1.7505000000000002</v>
      </c>
      <c r="O170" s="44">
        <f>SUM(K170:N170)+F170</f>
        <v>89.082475000000002</v>
      </c>
      <c r="P170" s="45">
        <f t="shared" si="160"/>
        <v>3.44</v>
      </c>
      <c r="Q170" s="44">
        <f>SUM(O170+P170)</f>
        <v>92.522475</v>
      </c>
      <c r="R170" s="44">
        <f>+T170-S170</f>
        <v>92.525000000000006</v>
      </c>
      <c r="S170" s="44">
        <f>+T170/6</f>
        <v>18.504999999999999</v>
      </c>
      <c r="T170" s="65">
        <f t="shared" si="180"/>
        <v>111.03</v>
      </c>
      <c r="U170" s="69" t="s">
        <v>52</v>
      </c>
      <c r="V170" s="44">
        <v>105.35</v>
      </c>
      <c r="W170" s="44">
        <v>87.788112499999997</v>
      </c>
    </row>
    <row r="171" spans="1:23" s="48" customFormat="1" ht="15.75" x14ac:dyDescent="0.25">
      <c r="A171" s="38" t="s">
        <v>222</v>
      </c>
      <c r="B171" s="125" t="s">
        <v>253</v>
      </c>
      <c r="C171" s="40" t="s">
        <v>260</v>
      </c>
      <c r="D171" s="68" t="s">
        <v>251</v>
      </c>
      <c r="E171" s="87" t="s">
        <v>49</v>
      </c>
      <c r="F171" s="41"/>
      <c r="G171" s="42"/>
      <c r="H171" s="44">
        <f t="shared" si="177"/>
        <v>65.680000000000007</v>
      </c>
      <c r="I171" s="44">
        <f>ROUND(H171*$I$10,2)</f>
        <v>16.420000000000002</v>
      </c>
      <c r="J171" s="44">
        <f>ROUND(2.175*0.95,2)</f>
        <v>2.0699999999999998</v>
      </c>
      <c r="K171" s="43">
        <f>ROUND((H171+I171)*J171,2)</f>
        <v>169.95</v>
      </c>
      <c r="L171" s="44">
        <f t="shared" si="178"/>
        <v>37.388999999999996</v>
      </c>
      <c r="M171" s="44">
        <f>+(J171*(ВИХ.дані!$T$23*1.105))+(J171*8.7)</f>
        <v>194.36368499999998</v>
      </c>
      <c r="N171" s="44">
        <f t="shared" si="179"/>
        <v>8.0522999999999989</v>
      </c>
      <c r="O171" s="44">
        <f>SUM(K171:N171)+F171</f>
        <v>409.75498499999998</v>
      </c>
      <c r="P171" s="45">
        <f t="shared" si="160"/>
        <v>15.84</v>
      </c>
      <c r="Q171" s="44">
        <f>SUM(O171+P171)</f>
        <v>425.59498499999995</v>
      </c>
      <c r="R171" s="44">
        <f t="shared" ref="R171:R172" si="181">+T171-S171</f>
        <v>425.59166666666664</v>
      </c>
      <c r="S171" s="44">
        <f t="shared" ref="S171:S172" si="182">+T171/6</f>
        <v>85.118333333333325</v>
      </c>
      <c r="T171" s="65">
        <f t="shared" si="180"/>
        <v>510.71</v>
      </c>
      <c r="U171" s="69" t="s">
        <v>52</v>
      </c>
      <c r="V171" s="44">
        <v>484.61</v>
      </c>
      <c r="W171" s="44">
        <v>403.84131749999995</v>
      </c>
    </row>
    <row r="172" spans="1:23" s="48" customFormat="1" ht="15.75" x14ac:dyDescent="0.25">
      <c r="A172" s="38" t="s">
        <v>261</v>
      </c>
      <c r="B172" s="125" t="s">
        <v>254</v>
      </c>
      <c r="C172" s="40" t="s">
        <v>260</v>
      </c>
      <c r="D172" s="68" t="s">
        <v>251</v>
      </c>
      <c r="E172" s="87" t="s">
        <v>49</v>
      </c>
      <c r="F172" s="41"/>
      <c r="G172" s="42"/>
      <c r="H172" s="44">
        <f t="shared" si="177"/>
        <v>65.680000000000007</v>
      </c>
      <c r="I172" s="44">
        <f>ROUND(H172*$I$10,2)</f>
        <v>16.420000000000002</v>
      </c>
      <c r="J172" s="44">
        <f>ROUND(4.208*0.95,2)</f>
        <v>4</v>
      </c>
      <c r="K172" s="43">
        <f>ROUND((H172+I172)*J172,2)</f>
        <v>328.4</v>
      </c>
      <c r="L172" s="44">
        <f t="shared" si="178"/>
        <v>72.24799999999999</v>
      </c>
      <c r="M172" s="44">
        <f>+(J172*(ВИХ.дані!$T$23*1.105))+(J172*8.7)</f>
        <v>375.58199999999999</v>
      </c>
      <c r="N172" s="44">
        <f t="shared" si="179"/>
        <v>15.56</v>
      </c>
      <c r="O172" s="44">
        <f>SUM(K172:N172)+F172</f>
        <v>791.79</v>
      </c>
      <c r="P172" s="45">
        <f t="shared" si="160"/>
        <v>30.6</v>
      </c>
      <c r="Q172" s="44">
        <f>SUM(O172+P172)</f>
        <v>822.39</v>
      </c>
      <c r="R172" s="44">
        <f t="shared" si="181"/>
        <v>822.39166666666665</v>
      </c>
      <c r="S172" s="44">
        <f t="shared" si="182"/>
        <v>164.47833333333332</v>
      </c>
      <c r="T172" s="65">
        <f t="shared" si="180"/>
        <v>986.87</v>
      </c>
      <c r="U172" s="69" t="s">
        <v>52</v>
      </c>
      <c r="V172" s="44">
        <v>936.43</v>
      </c>
      <c r="W172" s="44">
        <v>780.36099999999999</v>
      </c>
    </row>
    <row r="173" spans="1:23" s="48" customFormat="1" ht="45" x14ac:dyDescent="0.25">
      <c r="A173" s="269"/>
      <c r="B173" s="126" t="s">
        <v>262</v>
      </c>
      <c r="C173" s="40"/>
      <c r="D173" s="40"/>
      <c r="E173" s="87"/>
      <c r="F173" s="41"/>
      <c r="G173" s="42"/>
      <c r="H173" s="44"/>
      <c r="I173" s="44"/>
      <c r="J173" s="44"/>
      <c r="K173" s="43"/>
      <c r="L173" s="44"/>
      <c r="M173" s="44"/>
      <c r="N173" s="44"/>
      <c r="O173" s="44"/>
      <c r="P173" s="45"/>
      <c r="Q173" s="44"/>
      <c r="R173" s="44"/>
      <c r="S173" s="44"/>
      <c r="T173" s="65"/>
      <c r="U173" s="69"/>
      <c r="V173" s="44"/>
      <c r="W173" s="44"/>
    </row>
    <row r="174" spans="1:23" s="48" customFormat="1" ht="15.75" x14ac:dyDescent="0.25">
      <c r="A174" s="269"/>
      <c r="B174" s="125" t="s">
        <v>249</v>
      </c>
      <c r="C174" s="40" t="s">
        <v>260</v>
      </c>
      <c r="D174" s="68" t="s">
        <v>251</v>
      </c>
      <c r="E174" s="87" t="s">
        <v>49</v>
      </c>
      <c r="F174" s="41"/>
      <c r="G174" s="42"/>
      <c r="H174" s="44">
        <f t="shared" ref="H174:H177" si="183">ROUND(($H$15+$H$16)/2,2)</f>
        <v>65.680000000000007</v>
      </c>
      <c r="I174" s="44">
        <f t="shared" ref="I174:I177" si="184">ROUND(H174*$I$10,2)</f>
        <v>16.420000000000002</v>
      </c>
      <c r="J174" s="44">
        <f>ROUND((0.208+0.1)*0.95,2)</f>
        <v>0.28999999999999998</v>
      </c>
      <c r="K174" s="43">
        <f t="shared" ref="K174:K177" si="185">ROUND((H174+I174)*J174,2)</f>
        <v>23.81</v>
      </c>
      <c r="L174" s="44">
        <f t="shared" ref="L174:L177" si="186">(K174*$L$10)</f>
        <v>5.2382</v>
      </c>
      <c r="M174" s="44">
        <f>+(J174*(ВИХ.дані!$T$23*1.105))+(J174*8.7)</f>
        <v>27.229694999999996</v>
      </c>
      <c r="N174" s="44">
        <f t="shared" ref="N174:N177" si="187">J174*$N$10</f>
        <v>1.1280999999999999</v>
      </c>
      <c r="O174" s="44">
        <f t="shared" ref="O174:O177" si="188">SUM(K174:N174)+F174</f>
        <v>57.40599499999999</v>
      </c>
      <c r="P174" s="45">
        <f t="shared" ref="P174:P177" si="189">ROUND(J174*$P$10,2)</f>
        <v>2.2200000000000002</v>
      </c>
      <c r="Q174" s="44">
        <f t="shared" ref="Q174:Q177" si="190">SUM(O174+P174)</f>
        <v>59.625994999999989</v>
      </c>
      <c r="R174" s="44">
        <f t="shared" ref="R174:R177" si="191">+T174-S174</f>
        <v>59.625</v>
      </c>
      <c r="S174" s="44">
        <f t="shared" ref="S174:S177" si="192">+T174/6</f>
        <v>11.924999999999999</v>
      </c>
      <c r="T174" s="65">
        <f t="shared" ref="T174:T177" si="193">ROUND(Q174*$T$10,2)</f>
        <v>71.55</v>
      </c>
      <c r="U174" s="69" t="s">
        <v>634</v>
      </c>
      <c r="V174" s="44">
        <v>67.89</v>
      </c>
      <c r="W174" s="44">
        <v>56.577672499999991</v>
      </c>
    </row>
    <row r="175" spans="1:23" s="48" customFormat="1" ht="15.75" x14ac:dyDescent="0.25">
      <c r="A175" s="269"/>
      <c r="B175" s="125" t="s">
        <v>252</v>
      </c>
      <c r="C175" s="40" t="s">
        <v>260</v>
      </c>
      <c r="D175" s="68" t="s">
        <v>251</v>
      </c>
      <c r="E175" s="87" t="s">
        <v>49</v>
      </c>
      <c r="F175" s="41"/>
      <c r="G175" s="42"/>
      <c r="H175" s="44">
        <f t="shared" si="183"/>
        <v>65.680000000000007</v>
      </c>
      <c r="I175" s="44">
        <f t="shared" si="184"/>
        <v>16.420000000000002</v>
      </c>
      <c r="J175" s="44">
        <f>ROUND((0.475+0.1)*0.95,2)</f>
        <v>0.55000000000000004</v>
      </c>
      <c r="K175" s="43">
        <f t="shared" si="185"/>
        <v>45.16</v>
      </c>
      <c r="L175" s="44">
        <f t="shared" si="186"/>
        <v>9.9352</v>
      </c>
      <c r="M175" s="44">
        <f>+(J175*(ВИХ.дані!$T$23*1.105))+(J175*8.7)</f>
        <v>51.642525000000006</v>
      </c>
      <c r="N175" s="44">
        <f t="shared" si="187"/>
        <v>2.1395000000000004</v>
      </c>
      <c r="O175" s="44">
        <f t="shared" si="188"/>
        <v>108.87722500000001</v>
      </c>
      <c r="P175" s="45">
        <f t="shared" si="189"/>
        <v>4.21</v>
      </c>
      <c r="Q175" s="44">
        <f t="shared" si="190"/>
        <v>113.087225</v>
      </c>
      <c r="R175" s="44">
        <f t="shared" si="191"/>
        <v>113.08333333333333</v>
      </c>
      <c r="S175" s="44">
        <f t="shared" si="192"/>
        <v>22.616666666666664</v>
      </c>
      <c r="T175" s="65">
        <f t="shared" si="193"/>
        <v>135.69999999999999</v>
      </c>
      <c r="U175" s="69" t="s">
        <v>634</v>
      </c>
      <c r="V175" s="44">
        <v>128.76</v>
      </c>
      <c r="W175" s="44">
        <v>107.3021375</v>
      </c>
    </row>
    <row r="176" spans="1:23" s="48" customFormat="1" ht="15.75" x14ac:dyDescent="0.25">
      <c r="A176" s="269"/>
      <c r="B176" s="125" t="s">
        <v>253</v>
      </c>
      <c r="C176" s="40" t="s">
        <v>260</v>
      </c>
      <c r="D176" s="68" t="s">
        <v>251</v>
      </c>
      <c r="E176" s="87" t="s">
        <v>49</v>
      </c>
      <c r="F176" s="41"/>
      <c r="G176" s="42"/>
      <c r="H176" s="44">
        <f t="shared" si="183"/>
        <v>65.680000000000007</v>
      </c>
      <c r="I176" s="44">
        <f t="shared" si="184"/>
        <v>16.420000000000002</v>
      </c>
      <c r="J176" s="44">
        <f>ROUND((2.175+0.1)*0.95,2)</f>
        <v>2.16</v>
      </c>
      <c r="K176" s="43">
        <f t="shared" si="185"/>
        <v>177.34</v>
      </c>
      <c r="L176" s="44">
        <f t="shared" si="186"/>
        <v>39.014800000000001</v>
      </c>
      <c r="M176" s="44">
        <f>+(J176*(ВИХ.дані!$T$23*1.105))+(J176*8.7)</f>
        <v>202.81428</v>
      </c>
      <c r="N176" s="44">
        <f t="shared" si="187"/>
        <v>8.4024000000000001</v>
      </c>
      <c r="O176" s="44">
        <f t="shared" si="188"/>
        <v>427.57148000000001</v>
      </c>
      <c r="P176" s="45">
        <f t="shared" si="189"/>
        <v>16.52</v>
      </c>
      <c r="Q176" s="44">
        <f t="shared" si="190"/>
        <v>444.09147999999999</v>
      </c>
      <c r="R176" s="44">
        <f t="shared" si="191"/>
        <v>444.09166666666664</v>
      </c>
      <c r="S176" s="44">
        <f t="shared" si="192"/>
        <v>88.818333333333328</v>
      </c>
      <c r="T176" s="65">
        <f t="shared" si="193"/>
        <v>532.91</v>
      </c>
      <c r="U176" s="69" t="s">
        <v>634</v>
      </c>
      <c r="V176" s="44">
        <v>505.67</v>
      </c>
      <c r="W176" s="44">
        <v>421.39094</v>
      </c>
    </row>
    <row r="177" spans="1:23" s="48" customFormat="1" ht="15.75" x14ac:dyDescent="0.25">
      <c r="A177" s="269"/>
      <c r="B177" s="125" t="s">
        <v>254</v>
      </c>
      <c r="C177" s="40" t="s">
        <v>260</v>
      </c>
      <c r="D177" s="68" t="s">
        <v>251</v>
      </c>
      <c r="E177" s="87" t="s">
        <v>49</v>
      </c>
      <c r="F177" s="41"/>
      <c r="G177" s="42"/>
      <c r="H177" s="44">
        <f t="shared" si="183"/>
        <v>65.680000000000007</v>
      </c>
      <c r="I177" s="44">
        <f t="shared" si="184"/>
        <v>16.420000000000002</v>
      </c>
      <c r="J177" s="44">
        <f>ROUND((4.208+0.1)*0.95,2)</f>
        <v>4.09</v>
      </c>
      <c r="K177" s="43">
        <f t="shared" si="185"/>
        <v>335.79</v>
      </c>
      <c r="L177" s="44">
        <f t="shared" si="186"/>
        <v>73.873800000000003</v>
      </c>
      <c r="M177" s="44">
        <f>+(J177*(ВИХ.дані!$T$23*1.105))+(J177*8.7)</f>
        <v>384.03259500000001</v>
      </c>
      <c r="N177" s="44">
        <f t="shared" si="187"/>
        <v>15.9101</v>
      </c>
      <c r="O177" s="44">
        <f t="shared" si="188"/>
        <v>809.606495</v>
      </c>
      <c r="P177" s="45">
        <f t="shared" si="189"/>
        <v>31.29</v>
      </c>
      <c r="Q177" s="44">
        <f t="shared" si="190"/>
        <v>840.89649499999996</v>
      </c>
      <c r="R177" s="44">
        <f t="shared" si="191"/>
        <v>840.90000000000009</v>
      </c>
      <c r="S177" s="44">
        <f t="shared" si="192"/>
        <v>168.18</v>
      </c>
      <c r="T177" s="65">
        <f t="shared" si="193"/>
        <v>1009.08</v>
      </c>
      <c r="U177" s="69" t="s">
        <v>634</v>
      </c>
      <c r="V177" s="44">
        <v>957.5</v>
      </c>
      <c r="W177" s="44">
        <v>797.92062250000004</v>
      </c>
    </row>
    <row r="178" spans="1:23" s="48" customFormat="1" ht="48" customHeight="1" x14ac:dyDescent="0.25">
      <c r="A178" s="38" t="s">
        <v>36</v>
      </c>
      <c r="B178" s="124" t="s">
        <v>263</v>
      </c>
      <c r="C178" s="40"/>
      <c r="D178" s="40"/>
      <c r="E178" s="41"/>
      <c r="F178" s="41"/>
      <c r="G178" s="42"/>
      <c r="H178" s="43"/>
      <c r="I178" s="43"/>
      <c r="J178" s="44"/>
      <c r="K178" s="43"/>
      <c r="L178" s="43"/>
      <c r="M178" s="43"/>
      <c r="N178" s="45"/>
      <c r="O178" s="45"/>
      <c r="P178" s="45"/>
      <c r="Q178" s="45"/>
      <c r="R178" s="45"/>
      <c r="S178" s="45"/>
      <c r="T178" s="45"/>
      <c r="U178" s="69"/>
      <c r="V178" s="45"/>
      <c r="W178" s="45"/>
    </row>
    <row r="179" spans="1:23" s="48" customFormat="1" ht="15.75" x14ac:dyDescent="0.25">
      <c r="A179" s="38" t="s">
        <v>70</v>
      </c>
      <c r="B179" s="125" t="s">
        <v>252</v>
      </c>
      <c r="C179" s="40" t="s">
        <v>260</v>
      </c>
      <c r="D179" s="68" t="s">
        <v>251</v>
      </c>
      <c r="E179" s="87" t="s">
        <v>49</v>
      </c>
      <c r="F179" s="41"/>
      <c r="G179" s="42"/>
      <c r="H179" s="44">
        <f t="shared" ref="H179:H181" si="194">ROUND(($H$15+$H$16)/2,2)</f>
        <v>65.680000000000007</v>
      </c>
      <c r="I179" s="44">
        <f>ROUND(H179*$I$10,2)</f>
        <v>16.420000000000002</v>
      </c>
      <c r="J179" s="44">
        <f>ROUND(0.508*0.95,2)</f>
        <v>0.48</v>
      </c>
      <c r="K179" s="43">
        <f>ROUND((H179+I179)*J179,2)</f>
        <v>39.409999999999997</v>
      </c>
      <c r="L179" s="44">
        <f t="shared" ref="L179:L181" si="195">(K179*$L$10)</f>
        <v>8.6701999999999995</v>
      </c>
      <c r="M179" s="44">
        <f>+(J179*(ВИХ.дані!$T$23*1.105))+(J179*8.7)</f>
        <v>45.069839999999999</v>
      </c>
      <c r="N179" s="44">
        <f t="shared" ref="N179:N181" si="196">J179*$N$10</f>
        <v>1.8672</v>
      </c>
      <c r="O179" s="44">
        <f>SUM(K179:N179)+F179</f>
        <v>95.017239999999987</v>
      </c>
      <c r="P179" s="45">
        <f t="shared" si="160"/>
        <v>3.67</v>
      </c>
      <c r="Q179" s="44">
        <f>SUM(O179+P179)</f>
        <v>98.687239999999989</v>
      </c>
      <c r="R179" s="44">
        <f t="shared" ref="R179:R181" si="197">+T179-S179</f>
        <v>98.683333333333337</v>
      </c>
      <c r="S179" s="44">
        <f t="shared" ref="S179:S181" si="198">+T179/6</f>
        <v>19.736666666666668</v>
      </c>
      <c r="T179" s="65">
        <f t="shared" ref="T179:T181" si="199">ROUND(Q179*$T$10,2)</f>
        <v>118.42</v>
      </c>
      <c r="U179" s="69" t="s">
        <v>54</v>
      </c>
      <c r="V179" s="44">
        <v>112.37</v>
      </c>
      <c r="W179" s="44">
        <v>93.641319999999993</v>
      </c>
    </row>
    <row r="180" spans="1:23" s="48" customFormat="1" ht="15.75" x14ac:dyDescent="0.25">
      <c r="A180" s="38" t="s">
        <v>78</v>
      </c>
      <c r="B180" s="125" t="s">
        <v>253</v>
      </c>
      <c r="C180" s="40" t="s">
        <v>260</v>
      </c>
      <c r="D180" s="68" t="s">
        <v>251</v>
      </c>
      <c r="E180" s="87" t="s">
        <v>49</v>
      </c>
      <c r="F180" s="41"/>
      <c r="G180" s="42"/>
      <c r="H180" s="44">
        <f t="shared" si="194"/>
        <v>65.680000000000007</v>
      </c>
      <c r="I180" s="44">
        <f>ROUND(H180*$I$10,2)</f>
        <v>16.420000000000002</v>
      </c>
      <c r="J180" s="44">
        <f>ROUND(2.208*0.95,2)</f>
        <v>2.1</v>
      </c>
      <c r="K180" s="43">
        <f>ROUND((H180+I180)*J180,2)</f>
        <v>172.41</v>
      </c>
      <c r="L180" s="44">
        <f t="shared" si="195"/>
        <v>37.930199999999999</v>
      </c>
      <c r="M180" s="44">
        <f>+(J180*(ВИХ.дані!$T$23*1.105))+(J180*8.7)</f>
        <v>197.18055000000001</v>
      </c>
      <c r="N180" s="44">
        <f t="shared" si="196"/>
        <v>8.1690000000000005</v>
      </c>
      <c r="O180" s="44">
        <f>SUM(K180:N180)+F180</f>
        <v>415.68975</v>
      </c>
      <c r="P180" s="45">
        <f t="shared" si="160"/>
        <v>16.07</v>
      </c>
      <c r="Q180" s="44">
        <f>SUM(O180+P180)</f>
        <v>431.75975</v>
      </c>
      <c r="R180" s="44">
        <f t="shared" si="197"/>
        <v>431.75833333333333</v>
      </c>
      <c r="S180" s="44">
        <f t="shared" si="198"/>
        <v>86.351666666666674</v>
      </c>
      <c r="T180" s="65">
        <f t="shared" si="199"/>
        <v>518.11</v>
      </c>
      <c r="U180" s="69" t="s">
        <v>54</v>
      </c>
      <c r="V180" s="44">
        <v>491.63</v>
      </c>
      <c r="W180" s="44">
        <v>409.69452499999994</v>
      </c>
    </row>
    <row r="181" spans="1:23" s="48" customFormat="1" ht="15.75" x14ac:dyDescent="0.25">
      <c r="A181" s="38" t="s">
        <v>241</v>
      </c>
      <c r="B181" s="125" t="s">
        <v>254</v>
      </c>
      <c r="C181" s="40" t="s">
        <v>260</v>
      </c>
      <c r="D181" s="68" t="s">
        <v>251</v>
      </c>
      <c r="E181" s="87" t="s">
        <v>49</v>
      </c>
      <c r="F181" s="41"/>
      <c r="G181" s="42"/>
      <c r="H181" s="44">
        <f t="shared" si="194"/>
        <v>65.680000000000007</v>
      </c>
      <c r="I181" s="44">
        <f>ROUND(H181*$I$10,2)</f>
        <v>16.420000000000002</v>
      </c>
      <c r="J181" s="44">
        <f>ROUND(4.242*0.95,2)</f>
        <v>4.03</v>
      </c>
      <c r="K181" s="43">
        <f>ROUND((H181+I181)*J181,2)</f>
        <v>330.86</v>
      </c>
      <c r="L181" s="44">
        <f t="shared" si="195"/>
        <v>72.789200000000008</v>
      </c>
      <c r="M181" s="44">
        <f>+(J181*(ВИХ.дані!$T$23*1.105))+(J181*8.7)</f>
        <v>378.398865</v>
      </c>
      <c r="N181" s="44">
        <f t="shared" si="196"/>
        <v>15.676700000000002</v>
      </c>
      <c r="O181" s="44">
        <f>SUM(K181:N181)+F181</f>
        <v>797.72476499999993</v>
      </c>
      <c r="P181" s="45">
        <f t="shared" si="160"/>
        <v>30.83</v>
      </c>
      <c r="Q181" s="44">
        <f>SUM(O181+P181)</f>
        <v>828.55476499999997</v>
      </c>
      <c r="R181" s="44">
        <f t="shared" si="197"/>
        <v>828.55833333333328</v>
      </c>
      <c r="S181" s="44">
        <f t="shared" si="198"/>
        <v>165.71166666666667</v>
      </c>
      <c r="T181" s="65">
        <f t="shared" si="199"/>
        <v>994.27</v>
      </c>
      <c r="U181" s="69" t="s">
        <v>54</v>
      </c>
      <c r="V181" s="44">
        <v>943.46</v>
      </c>
      <c r="W181" s="44">
        <v>786.21420750000004</v>
      </c>
    </row>
    <row r="182" spans="1:23" s="48" customFormat="1" ht="30" x14ac:dyDescent="0.25">
      <c r="A182" s="38" t="s">
        <v>38</v>
      </c>
      <c r="B182" s="127" t="s">
        <v>264</v>
      </c>
      <c r="C182" s="40"/>
      <c r="D182" s="40"/>
      <c r="E182" s="41"/>
      <c r="F182" s="41"/>
      <c r="G182" s="42"/>
      <c r="H182" s="43"/>
      <c r="I182" s="43"/>
      <c r="J182" s="44"/>
      <c r="K182" s="43"/>
      <c r="L182" s="43"/>
      <c r="M182" s="43"/>
      <c r="N182" s="45"/>
      <c r="O182" s="45"/>
      <c r="P182" s="45"/>
      <c r="Q182" s="45"/>
      <c r="R182" s="45"/>
      <c r="S182" s="45"/>
      <c r="T182" s="45"/>
      <c r="U182" s="69"/>
      <c r="V182" s="45"/>
      <c r="W182" s="45"/>
    </row>
    <row r="183" spans="1:23" s="48" customFormat="1" ht="15.75" x14ac:dyDescent="0.25">
      <c r="A183" s="38" t="s">
        <v>90</v>
      </c>
      <c r="B183" s="128" t="s">
        <v>265</v>
      </c>
      <c r="C183" s="40" t="s">
        <v>260</v>
      </c>
      <c r="D183" s="68" t="s">
        <v>37</v>
      </c>
      <c r="E183" s="41">
        <v>2</v>
      </c>
      <c r="F183" s="41"/>
      <c r="G183" s="42"/>
      <c r="H183" s="44">
        <f t="shared" ref="H183:H188" si="200">+VLOOKUP(D183,$D$13:$H$17,5,0)</f>
        <v>68.91</v>
      </c>
      <c r="I183" s="44">
        <f t="shared" ref="I183:I188" si="201">ROUND(H183*$I$10,2)</f>
        <v>17.23</v>
      </c>
      <c r="J183" s="44">
        <f>ROUND(2.067*0.95,2)</f>
        <v>1.96</v>
      </c>
      <c r="K183" s="43">
        <f t="shared" ref="K183:K188" si="202">ROUND((H183+I183)*J183,2)</f>
        <v>168.83</v>
      </c>
      <c r="L183" s="44">
        <f t="shared" ref="L183:L188" si="203">(K183*$L$10)</f>
        <v>37.142600000000002</v>
      </c>
      <c r="M183" s="44">
        <f>+(J183*(ВИХ.дані!$T$23*1.105))+(J183*8.7)</f>
        <v>184.03517999999997</v>
      </c>
      <c r="N183" s="44">
        <f t="shared" ref="N183:N188" si="204">J183*$N$10</f>
        <v>7.6244000000000005</v>
      </c>
      <c r="O183" s="44">
        <f t="shared" ref="O183:O188" si="205">SUM(K183:N183)+F183</f>
        <v>397.63217999999995</v>
      </c>
      <c r="P183" s="45">
        <f t="shared" si="160"/>
        <v>14.99</v>
      </c>
      <c r="Q183" s="44">
        <f t="shared" ref="Q183:Q188" si="206">SUM(O183+P183)</f>
        <v>412.62217999999996</v>
      </c>
      <c r="R183" s="44">
        <f t="shared" ref="R183:R188" si="207">+T183-S183</f>
        <v>412.625</v>
      </c>
      <c r="S183" s="44">
        <f t="shared" ref="S183:S188" si="208">+T183/6</f>
        <v>82.524999999999991</v>
      </c>
      <c r="T183" s="65">
        <f t="shared" ref="T183:T188" si="209">ROUND(Q183*$T$10,2)</f>
        <v>495.15</v>
      </c>
      <c r="U183" s="69" t="s">
        <v>56</v>
      </c>
      <c r="V183" s="44">
        <v>469.23</v>
      </c>
      <c r="W183" s="44">
        <v>391.02390999999994</v>
      </c>
    </row>
    <row r="184" spans="1:23" s="48" customFormat="1" ht="15.75" x14ac:dyDescent="0.25">
      <c r="A184" s="38" t="s">
        <v>266</v>
      </c>
      <c r="B184" s="128" t="s">
        <v>267</v>
      </c>
      <c r="C184" s="40" t="s">
        <v>260</v>
      </c>
      <c r="D184" s="68" t="s">
        <v>37</v>
      </c>
      <c r="E184" s="41">
        <v>2</v>
      </c>
      <c r="F184" s="41"/>
      <c r="G184" s="42"/>
      <c r="H184" s="44">
        <f t="shared" si="200"/>
        <v>68.91</v>
      </c>
      <c r="I184" s="44">
        <f t="shared" si="201"/>
        <v>17.23</v>
      </c>
      <c r="J184" s="44">
        <f>ROUND(3.233*0.95,2)</f>
        <v>3.07</v>
      </c>
      <c r="K184" s="43">
        <f t="shared" si="202"/>
        <v>264.45</v>
      </c>
      <c r="L184" s="44">
        <f t="shared" si="203"/>
        <v>58.178999999999995</v>
      </c>
      <c r="M184" s="44">
        <f>+(J184*(ВИХ.дані!$T$23*1.105))+(J184*8.7)</f>
        <v>288.259185</v>
      </c>
      <c r="N184" s="44">
        <f t="shared" si="204"/>
        <v>11.942299999999999</v>
      </c>
      <c r="O184" s="44">
        <f t="shared" si="205"/>
        <v>622.83048500000007</v>
      </c>
      <c r="P184" s="45">
        <f t="shared" si="160"/>
        <v>23.49</v>
      </c>
      <c r="Q184" s="44">
        <f t="shared" si="206"/>
        <v>646.32048500000008</v>
      </c>
      <c r="R184" s="44">
        <f t="shared" si="207"/>
        <v>646.31666666666672</v>
      </c>
      <c r="S184" s="44">
        <f t="shared" si="208"/>
        <v>129.26333333333335</v>
      </c>
      <c r="T184" s="65">
        <f t="shared" si="209"/>
        <v>775.58</v>
      </c>
      <c r="U184" s="69" t="s">
        <v>56</v>
      </c>
      <c r="V184" s="44">
        <v>734.98</v>
      </c>
      <c r="W184" s="44">
        <v>612.48188964285714</v>
      </c>
    </row>
    <row r="185" spans="1:23" s="48" customFormat="1" ht="15.75" x14ac:dyDescent="0.25">
      <c r="A185" s="38" t="s">
        <v>268</v>
      </c>
      <c r="B185" s="129" t="s">
        <v>269</v>
      </c>
      <c r="C185" s="40" t="s">
        <v>260</v>
      </c>
      <c r="D185" s="68" t="s">
        <v>37</v>
      </c>
      <c r="E185" s="41">
        <v>2</v>
      </c>
      <c r="F185" s="41"/>
      <c r="G185" s="42"/>
      <c r="H185" s="44">
        <f t="shared" si="200"/>
        <v>68.91</v>
      </c>
      <c r="I185" s="44">
        <f t="shared" si="201"/>
        <v>17.23</v>
      </c>
      <c r="J185" s="44">
        <f>ROUND(5.233*0.95,2)</f>
        <v>4.97</v>
      </c>
      <c r="K185" s="43">
        <f t="shared" si="202"/>
        <v>428.12</v>
      </c>
      <c r="L185" s="44">
        <f t="shared" si="203"/>
        <v>94.186400000000006</v>
      </c>
      <c r="M185" s="44">
        <f>+(J185*(ВИХ.дані!$T$23*1.105))+(J185*8.7)</f>
        <v>466.66063499999996</v>
      </c>
      <c r="N185" s="44">
        <f t="shared" si="204"/>
        <v>19.333300000000001</v>
      </c>
      <c r="O185" s="44">
        <f t="shared" si="205"/>
        <v>1008.300335</v>
      </c>
      <c r="P185" s="45">
        <f t="shared" si="160"/>
        <v>38.020000000000003</v>
      </c>
      <c r="Q185" s="44">
        <f t="shared" si="206"/>
        <v>1046.3203350000001</v>
      </c>
      <c r="R185" s="44">
        <f t="shared" si="207"/>
        <v>1046.3166666666666</v>
      </c>
      <c r="S185" s="44">
        <f t="shared" si="208"/>
        <v>209.26333333333332</v>
      </c>
      <c r="T185" s="65">
        <f t="shared" si="209"/>
        <v>1255.58</v>
      </c>
      <c r="U185" s="69" t="s">
        <v>56</v>
      </c>
      <c r="V185" s="44">
        <v>1189.8399999999999</v>
      </c>
      <c r="W185" s="44">
        <v>991.53455749999989</v>
      </c>
    </row>
    <row r="186" spans="1:23" s="48" customFormat="1" ht="15.75" x14ac:dyDescent="0.25">
      <c r="A186" s="38" t="s">
        <v>270</v>
      </c>
      <c r="B186" s="129" t="s">
        <v>271</v>
      </c>
      <c r="C186" s="40" t="s">
        <v>260</v>
      </c>
      <c r="D186" s="68" t="s">
        <v>37</v>
      </c>
      <c r="E186" s="41">
        <v>2</v>
      </c>
      <c r="F186" s="41"/>
      <c r="G186" s="42"/>
      <c r="H186" s="44">
        <f t="shared" si="200"/>
        <v>68.91</v>
      </c>
      <c r="I186" s="44">
        <f t="shared" si="201"/>
        <v>17.23</v>
      </c>
      <c r="J186" s="44">
        <f>ROUND(9.233*0.95,2)</f>
        <v>8.77</v>
      </c>
      <c r="K186" s="43">
        <f t="shared" si="202"/>
        <v>755.45</v>
      </c>
      <c r="L186" s="44">
        <f t="shared" si="203"/>
        <v>166.19900000000001</v>
      </c>
      <c r="M186" s="44">
        <f>+(J186*(ВИХ.дані!$T$23*1.105))+(J186*8.7)</f>
        <v>823.46353499999987</v>
      </c>
      <c r="N186" s="44">
        <f t="shared" si="204"/>
        <v>34.115299999999998</v>
      </c>
      <c r="O186" s="44">
        <f t="shared" si="205"/>
        <v>1779.2278349999999</v>
      </c>
      <c r="P186" s="45">
        <f t="shared" si="160"/>
        <v>67.09</v>
      </c>
      <c r="Q186" s="44">
        <f t="shared" si="206"/>
        <v>1846.3178349999998</v>
      </c>
      <c r="R186" s="44">
        <f t="shared" si="207"/>
        <v>1846.3166666666666</v>
      </c>
      <c r="S186" s="44">
        <f t="shared" si="208"/>
        <v>369.26333333333332</v>
      </c>
      <c r="T186" s="65">
        <f t="shared" si="209"/>
        <v>2215.58</v>
      </c>
      <c r="U186" s="69" t="s">
        <v>56</v>
      </c>
      <c r="V186" s="44">
        <v>2099.58</v>
      </c>
      <c r="W186" s="44">
        <v>1749.6498932142854</v>
      </c>
    </row>
    <row r="187" spans="1:23" s="48" customFormat="1" ht="15.75" x14ac:dyDescent="0.25">
      <c r="A187" s="38" t="s">
        <v>272</v>
      </c>
      <c r="B187" s="129" t="s">
        <v>273</v>
      </c>
      <c r="C187" s="40" t="s">
        <v>260</v>
      </c>
      <c r="D187" s="68" t="s">
        <v>37</v>
      </c>
      <c r="E187" s="41">
        <v>2</v>
      </c>
      <c r="F187" s="41"/>
      <c r="G187" s="42"/>
      <c r="H187" s="44">
        <f t="shared" si="200"/>
        <v>68.91</v>
      </c>
      <c r="I187" s="44">
        <f t="shared" si="201"/>
        <v>17.23</v>
      </c>
      <c r="J187" s="44">
        <f>ROUND(17.233*0.95,2)</f>
        <v>16.37</v>
      </c>
      <c r="K187" s="43">
        <f t="shared" si="202"/>
        <v>1410.11</v>
      </c>
      <c r="L187" s="44">
        <f t="shared" si="203"/>
        <v>310.2242</v>
      </c>
      <c r="M187" s="44">
        <f>+(J187*(ВИХ.дані!$T$23*1.105))+(J187*8.7)</f>
        <v>1537.0693350000001</v>
      </c>
      <c r="N187" s="44">
        <f t="shared" si="204"/>
        <v>63.679300000000005</v>
      </c>
      <c r="O187" s="44">
        <f t="shared" si="205"/>
        <v>3321.0828349999997</v>
      </c>
      <c r="P187" s="45">
        <f t="shared" si="160"/>
        <v>125.23</v>
      </c>
      <c r="Q187" s="44">
        <f t="shared" si="206"/>
        <v>3446.3128349999997</v>
      </c>
      <c r="R187" s="44">
        <f t="shared" si="207"/>
        <v>3446.3166666666666</v>
      </c>
      <c r="S187" s="44">
        <f t="shared" si="208"/>
        <v>689.26333333333332</v>
      </c>
      <c r="T187" s="65">
        <f t="shared" si="209"/>
        <v>4135.58</v>
      </c>
      <c r="U187" s="69" t="s">
        <v>56</v>
      </c>
      <c r="V187" s="44">
        <v>3919.06</v>
      </c>
      <c r="W187" s="44">
        <v>3265.8805646428568</v>
      </c>
    </row>
    <row r="188" spans="1:23" s="48" customFormat="1" ht="15.75" x14ac:dyDescent="0.25">
      <c r="A188" s="38" t="s">
        <v>274</v>
      </c>
      <c r="B188" s="129" t="s">
        <v>275</v>
      </c>
      <c r="C188" s="40" t="s">
        <v>260</v>
      </c>
      <c r="D188" s="68" t="s">
        <v>37</v>
      </c>
      <c r="E188" s="41">
        <v>2</v>
      </c>
      <c r="F188" s="41"/>
      <c r="G188" s="42"/>
      <c r="H188" s="44">
        <f t="shared" si="200"/>
        <v>68.91</v>
      </c>
      <c r="I188" s="44">
        <f t="shared" si="201"/>
        <v>17.23</v>
      </c>
      <c r="J188" s="44">
        <f>ROUND(49.233*0.95,2)</f>
        <v>46.77</v>
      </c>
      <c r="K188" s="43">
        <f t="shared" si="202"/>
        <v>4028.77</v>
      </c>
      <c r="L188" s="44">
        <f t="shared" si="203"/>
        <v>886.32939999999996</v>
      </c>
      <c r="M188" s="44">
        <f>+(J188*(ВИХ.дані!$T$23*1.105))+(J188*8.7)</f>
        <v>4391.4925350000003</v>
      </c>
      <c r="N188" s="44">
        <f t="shared" si="204"/>
        <v>181.93530000000001</v>
      </c>
      <c r="O188" s="44">
        <f t="shared" si="205"/>
        <v>9488.5272349999996</v>
      </c>
      <c r="P188" s="45">
        <f t="shared" si="160"/>
        <v>357.79</v>
      </c>
      <c r="Q188" s="44">
        <f t="shared" si="206"/>
        <v>9846.3172350000004</v>
      </c>
      <c r="R188" s="44">
        <f t="shared" si="207"/>
        <v>9846.3166666666657</v>
      </c>
      <c r="S188" s="44">
        <f t="shared" si="208"/>
        <v>1969.2633333333333</v>
      </c>
      <c r="T188" s="65">
        <f t="shared" si="209"/>
        <v>11815.58</v>
      </c>
      <c r="U188" s="69" t="s">
        <v>56</v>
      </c>
      <c r="V188" s="44">
        <v>11196.96</v>
      </c>
      <c r="W188" s="44">
        <v>9330.803250357143</v>
      </c>
    </row>
    <row r="189" spans="1:23" s="48" customFormat="1" ht="30" x14ac:dyDescent="0.25">
      <c r="A189" s="38" t="s">
        <v>92</v>
      </c>
      <c r="B189" s="126" t="s">
        <v>276</v>
      </c>
      <c r="C189" s="40"/>
      <c r="D189" s="40"/>
      <c r="E189" s="41"/>
      <c r="F189" s="41"/>
      <c r="G189" s="42"/>
      <c r="H189" s="43"/>
      <c r="I189" s="43"/>
      <c r="J189" s="44"/>
      <c r="K189" s="43"/>
      <c r="L189" s="43"/>
      <c r="M189" s="43"/>
      <c r="N189" s="45"/>
      <c r="O189" s="45"/>
      <c r="P189" s="45"/>
      <c r="Q189" s="45"/>
      <c r="R189" s="45"/>
      <c r="S189" s="45"/>
      <c r="T189" s="45"/>
      <c r="U189" s="69" t="s">
        <v>58</v>
      </c>
      <c r="V189" s="45"/>
      <c r="W189" s="45"/>
    </row>
    <row r="190" spans="1:23" s="48" customFormat="1" ht="30" x14ac:dyDescent="0.25">
      <c r="A190" s="38" t="s">
        <v>95</v>
      </c>
      <c r="B190" s="125" t="s">
        <v>277</v>
      </c>
      <c r="C190" s="130" t="s">
        <v>278</v>
      </c>
      <c r="D190" s="40" t="s">
        <v>37</v>
      </c>
      <c r="E190" s="41">
        <v>2</v>
      </c>
      <c r="F190" s="41"/>
      <c r="G190" s="42"/>
      <c r="H190" s="44">
        <f t="shared" ref="H190:H199" si="210">+VLOOKUP(D190,$D$13:$H$17,5,0)</f>
        <v>68.91</v>
      </c>
      <c r="I190" s="44">
        <f t="shared" ref="I190:I199" si="211">ROUND(H190*$I$10,2)</f>
        <v>17.23</v>
      </c>
      <c r="J190" s="44">
        <f>ROUND(0.283*0.95,2)</f>
        <v>0.27</v>
      </c>
      <c r="K190" s="43">
        <f t="shared" ref="K190:K199" si="212">ROUND((H190+I190)*J190,2)</f>
        <v>23.26</v>
      </c>
      <c r="L190" s="44">
        <f t="shared" ref="L190:L199" si="213">(K190*$L$10)</f>
        <v>5.1172000000000004</v>
      </c>
      <c r="M190" s="44">
        <f>+(J190*(ВИХ.дані!$T$23*1.105))+(J190*8.7)</f>
        <v>25.351785</v>
      </c>
      <c r="N190" s="44">
        <f t="shared" ref="N190:N199" si="214">J190*$N$10</f>
        <v>1.0503</v>
      </c>
      <c r="O190" s="44">
        <f t="shared" ref="O190:O199" si="215">SUM(K190:N190)+F190</f>
        <v>54.779285000000002</v>
      </c>
      <c r="P190" s="45">
        <f t="shared" si="160"/>
        <v>2.0699999999999998</v>
      </c>
      <c r="Q190" s="44">
        <f t="shared" ref="Q190:Q199" si="216">SUM(O190+P190)</f>
        <v>56.849285000000002</v>
      </c>
      <c r="R190" s="44">
        <f t="shared" ref="R190:R199" si="217">+T190-S190</f>
        <v>56.85</v>
      </c>
      <c r="S190" s="44">
        <f t="shared" ref="S190:S199" si="218">+T190/6</f>
        <v>11.37</v>
      </c>
      <c r="T190" s="65">
        <f t="shared" ref="T190:T199" si="219">ROUND(Q190*$T$10,2)</f>
        <v>68.22</v>
      </c>
      <c r="U190" s="69" t="s">
        <v>58</v>
      </c>
      <c r="V190" s="44">
        <v>64.64</v>
      </c>
      <c r="W190" s="44">
        <v>53.870589642857141</v>
      </c>
    </row>
    <row r="191" spans="1:23" s="48" customFormat="1" ht="30" x14ac:dyDescent="0.25">
      <c r="A191" s="38" t="s">
        <v>97</v>
      </c>
      <c r="B191" s="125" t="s">
        <v>279</v>
      </c>
      <c r="C191" s="130" t="s">
        <v>278</v>
      </c>
      <c r="D191" s="40" t="s">
        <v>37</v>
      </c>
      <c r="E191" s="41">
        <v>2</v>
      </c>
      <c r="F191" s="41"/>
      <c r="G191" s="42"/>
      <c r="H191" s="44">
        <f t="shared" si="210"/>
        <v>68.91</v>
      </c>
      <c r="I191" s="44">
        <f t="shared" si="211"/>
        <v>17.23</v>
      </c>
      <c r="J191" s="44">
        <f>ROUND(0.455*0.95,2)</f>
        <v>0.43</v>
      </c>
      <c r="K191" s="43">
        <f t="shared" si="212"/>
        <v>37.04</v>
      </c>
      <c r="L191" s="44">
        <f t="shared" si="213"/>
        <v>8.1487999999999996</v>
      </c>
      <c r="M191" s="44">
        <f>+(J191*(ВИХ.дані!$T$23*1.105))+(J191*8.7)</f>
        <v>40.375064999999999</v>
      </c>
      <c r="N191" s="44">
        <f t="shared" si="214"/>
        <v>1.6727000000000001</v>
      </c>
      <c r="O191" s="44">
        <f t="shared" si="215"/>
        <v>87.236564999999999</v>
      </c>
      <c r="P191" s="45">
        <f t="shared" si="160"/>
        <v>3.29</v>
      </c>
      <c r="Q191" s="44">
        <f t="shared" si="216"/>
        <v>90.526565000000005</v>
      </c>
      <c r="R191" s="44">
        <f t="shared" si="217"/>
        <v>90.524999999999991</v>
      </c>
      <c r="S191" s="44">
        <f t="shared" si="218"/>
        <v>18.105</v>
      </c>
      <c r="T191" s="65">
        <f t="shared" si="219"/>
        <v>108.63</v>
      </c>
      <c r="U191" s="69" t="s">
        <v>58</v>
      </c>
      <c r="V191" s="44">
        <v>102.94</v>
      </c>
      <c r="W191" s="44">
        <v>85.787235357142862</v>
      </c>
    </row>
    <row r="192" spans="1:23" s="48" customFormat="1" ht="30" x14ac:dyDescent="0.25">
      <c r="A192" s="38" t="s">
        <v>280</v>
      </c>
      <c r="B192" s="125" t="s">
        <v>281</v>
      </c>
      <c r="C192" s="130" t="s">
        <v>278</v>
      </c>
      <c r="D192" s="40" t="s">
        <v>37</v>
      </c>
      <c r="E192" s="41">
        <v>2</v>
      </c>
      <c r="F192" s="41"/>
      <c r="G192" s="42"/>
      <c r="H192" s="44">
        <f t="shared" si="210"/>
        <v>68.91</v>
      </c>
      <c r="I192" s="44">
        <f t="shared" si="211"/>
        <v>17.23</v>
      </c>
      <c r="J192" s="44">
        <f>ROUND(0.767*0.95,2)</f>
        <v>0.73</v>
      </c>
      <c r="K192" s="43">
        <f t="shared" si="212"/>
        <v>62.88</v>
      </c>
      <c r="L192" s="44">
        <f t="shared" si="213"/>
        <v>13.833600000000001</v>
      </c>
      <c r="M192" s="44">
        <f>+(J192*(ВИХ.дані!$T$23*1.105))+(J192*8.7)</f>
        <v>68.543714999999992</v>
      </c>
      <c r="N192" s="44">
        <f t="shared" si="214"/>
        <v>2.8397000000000001</v>
      </c>
      <c r="O192" s="44">
        <f t="shared" si="215"/>
        <v>148.097015</v>
      </c>
      <c r="P192" s="45">
        <f t="shared" si="160"/>
        <v>5.58</v>
      </c>
      <c r="Q192" s="44">
        <f t="shared" si="216"/>
        <v>153.67701500000001</v>
      </c>
      <c r="R192" s="44">
        <f t="shared" si="217"/>
        <v>153.67500000000001</v>
      </c>
      <c r="S192" s="44">
        <f t="shared" si="218"/>
        <v>30.734999999999999</v>
      </c>
      <c r="T192" s="65">
        <f t="shared" si="219"/>
        <v>184.41</v>
      </c>
      <c r="U192" s="69" t="s">
        <v>58</v>
      </c>
      <c r="V192" s="44">
        <v>174.76</v>
      </c>
      <c r="W192" s="44">
        <v>145.63344607142855</v>
      </c>
    </row>
    <row r="193" spans="1:23" s="48" customFormat="1" ht="30" x14ac:dyDescent="0.25">
      <c r="A193" s="38" t="s">
        <v>282</v>
      </c>
      <c r="B193" s="125" t="s">
        <v>283</v>
      </c>
      <c r="C193" s="130" t="s">
        <v>278</v>
      </c>
      <c r="D193" s="40" t="s">
        <v>37</v>
      </c>
      <c r="E193" s="41">
        <v>2</v>
      </c>
      <c r="F193" s="41"/>
      <c r="G193" s="42"/>
      <c r="H193" s="44">
        <f t="shared" si="210"/>
        <v>68.91</v>
      </c>
      <c r="I193" s="44">
        <f t="shared" si="211"/>
        <v>17.23</v>
      </c>
      <c r="J193" s="44">
        <f>ROUND(1.583*0.95,2)</f>
        <v>1.5</v>
      </c>
      <c r="K193" s="43">
        <f t="shared" si="212"/>
        <v>129.21</v>
      </c>
      <c r="L193" s="44">
        <f t="shared" si="213"/>
        <v>28.426200000000001</v>
      </c>
      <c r="M193" s="44">
        <f>+(J193*(ВИХ.дані!$T$23*1.105))+(J193*8.7)</f>
        <v>140.84325000000001</v>
      </c>
      <c r="N193" s="44">
        <f t="shared" si="214"/>
        <v>5.835</v>
      </c>
      <c r="O193" s="44">
        <f t="shared" si="215"/>
        <v>304.31445000000002</v>
      </c>
      <c r="P193" s="45">
        <f t="shared" si="160"/>
        <v>11.48</v>
      </c>
      <c r="Q193" s="44">
        <f t="shared" si="216"/>
        <v>315.79445000000004</v>
      </c>
      <c r="R193" s="44">
        <f t="shared" si="217"/>
        <v>315.79166666666663</v>
      </c>
      <c r="S193" s="44">
        <f t="shared" si="218"/>
        <v>63.158333333333331</v>
      </c>
      <c r="T193" s="65">
        <f t="shared" si="219"/>
        <v>378.95</v>
      </c>
      <c r="U193" s="69" t="s">
        <v>58</v>
      </c>
      <c r="V193" s="44">
        <v>359.11</v>
      </c>
      <c r="W193" s="44">
        <v>299.26105357142859</v>
      </c>
    </row>
    <row r="194" spans="1:23" s="48" customFormat="1" ht="30" x14ac:dyDescent="0.25">
      <c r="A194" s="38" t="s">
        <v>284</v>
      </c>
      <c r="B194" s="125" t="s">
        <v>285</v>
      </c>
      <c r="C194" s="130" t="s">
        <v>278</v>
      </c>
      <c r="D194" s="40" t="s">
        <v>37</v>
      </c>
      <c r="E194" s="41">
        <v>2</v>
      </c>
      <c r="F194" s="41"/>
      <c r="G194" s="42"/>
      <c r="H194" s="44">
        <f t="shared" si="210"/>
        <v>68.91</v>
      </c>
      <c r="I194" s="44">
        <f t="shared" si="211"/>
        <v>17.23</v>
      </c>
      <c r="J194" s="44">
        <f>ROUND(3.183*0.95,2)</f>
        <v>3.02</v>
      </c>
      <c r="K194" s="43">
        <f t="shared" si="212"/>
        <v>260.14</v>
      </c>
      <c r="L194" s="44">
        <f t="shared" si="213"/>
        <v>57.230799999999995</v>
      </c>
      <c r="M194" s="44">
        <f>+(J194*(ВИХ.дані!$T$23*1.105))+(J194*8.7)</f>
        <v>283.56441000000001</v>
      </c>
      <c r="N194" s="44">
        <f t="shared" si="214"/>
        <v>11.7478</v>
      </c>
      <c r="O194" s="44">
        <f t="shared" si="215"/>
        <v>612.68300999999997</v>
      </c>
      <c r="P194" s="45">
        <f t="shared" si="160"/>
        <v>23.1</v>
      </c>
      <c r="Q194" s="44">
        <f t="shared" si="216"/>
        <v>635.78300999999999</v>
      </c>
      <c r="R194" s="44">
        <f t="shared" si="217"/>
        <v>635.78333333333342</v>
      </c>
      <c r="S194" s="44">
        <f t="shared" si="218"/>
        <v>127.15666666666668</v>
      </c>
      <c r="T194" s="65">
        <f t="shared" si="219"/>
        <v>762.94</v>
      </c>
      <c r="U194" s="69" t="s">
        <v>58</v>
      </c>
      <c r="V194" s="44">
        <v>723</v>
      </c>
      <c r="W194" s="44">
        <v>602.49918785714283</v>
      </c>
    </row>
    <row r="195" spans="1:23" s="48" customFormat="1" ht="30" x14ac:dyDescent="0.25">
      <c r="A195" s="38" t="s">
        <v>286</v>
      </c>
      <c r="B195" s="125" t="s">
        <v>287</v>
      </c>
      <c r="C195" s="130" t="s">
        <v>278</v>
      </c>
      <c r="D195" s="40" t="s">
        <v>37</v>
      </c>
      <c r="E195" s="41">
        <v>2</v>
      </c>
      <c r="F195" s="41"/>
      <c r="G195" s="42"/>
      <c r="H195" s="44">
        <f t="shared" si="210"/>
        <v>68.91</v>
      </c>
      <c r="I195" s="44">
        <f t="shared" si="211"/>
        <v>17.23</v>
      </c>
      <c r="J195" s="44">
        <f>ROUND((3.183+1)*0.95,2)</f>
        <v>3.97</v>
      </c>
      <c r="K195" s="43">
        <f t="shared" si="212"/>
        <v>341.98</v>
      </c>
      <c r="L195" s="44">
        <f t="shared" si="213"/>
        <v>75.235600000000005</v>
      </c>
      <c r="M195" s="44">
        <f>+(J195*(ВИХ.дані!$T$23*1.105))+(J195*8.7)</f>
        <v>372.76513499999999</v>
      </c>
      <c r="N195" s="44">
        <f t="shared" si="214"/>
        <v>15.443300000000001</v>
      </c>
      <c r="O195" s="44">
        <f t="shared" si="215"/>
        <v>805.424035</v>
      </c>
      <c r="P195" s="45">
        <f t="shared" si="160"/>
        <v>30.37</v>
      </c>
      <c r="Q195" s="44">
        <f t="shared" si="216"/>
        <v>835.79403500000001</v>
      </c>
      <c r="R195" s="44">
        <f t="shared" si="217"/>
        <v>835.79166666666674</v>
      </c>
      <c r="S195" s="44">
        <f t="shared" si="218"/>
        <v>167.15833333333333</v>
      </c>
      <c r="T195" s="65">
        <f t="shared" si="219"/>
        <v>1002.95</v>
      </c>
      <c r="U195" s="69" t="s">
        <v>582</v>
      </c>
      <c r="V195" s="44">
        <v>950.44</v>
      </c>
      <c r="W195" s="44">
        <v>792.0305217857142</v>
      </c>
    </row>
    <row r="196" spans="1:23" s="48" customFormat="1" ht="30" x14ac:dyDescent="0.25">
      <c r="A196" s="38" t="s">
        <v>288</v>
      </c>
      <c r="B196" s="125" t="s">
        <v>289</v>
      </c>
      <c r="C196" s="130" t="s">
        <v>278</v>
      </c>
      <c r="D196" s="40" t="s">
        <v>37</v>
      </c>
      <c r="E196" s="41">
        <v>2</v>
      </c>
      <c r="F196" s="41"/>
      <c r="G196" s="42"/>
      <c r="H196" s="44">
        <f t="shared" si="210"/>
        <v>68.91</v>
      </c>
      <c r="I196" s="44">
        <f t="shared" si="211"/>
        <v>17.23</v>
      </c>
      <c r="J196" s="44">
        <f>ROUND((4.183+1)*0.95,2)</f>
        <v>4.92</v>
      </c>
      <c r="K196" s="43">
        <f t="shared" si="212"/>
        <v>423.81</v>
      </c>
      <c r="L196" s="44">
        <f t="shared" si="213"/>
        <v>93.238200000000006</v>
      </c>
      <c r="M196" s="44">
        <f>+(J196*(ВИХ.дані!$T$23*1.105))+(J196*8.7)</f>
        <v>461.96585999999996</v>
      </c>
      <c r="N196" s="44">
        <f t="shared" si="214"/>
        <v>19.1388</v>
      </c>
      <c r="O196" s="44">
        <f t="shared" si="215"/>
        <v>998.15285999999992</v>
      </c>
      <c r="P196" s="45">
        <f t="shared" si="160"/>
        <v>37.64</v>
      </c>
      <c r="Q196" s="44">
        <f t="shared" si="216"/>
        <v>1035.79286</v>
      </c>
      <c r="R196" s="44">
        <f t="shared" si="217"/>
        <v>1035.7916666666667</v>
      </c>
      <c r="S196" s="44">
        <f t="shared" si="218"/>
        <v>207.15833333333333</v>
      </c>
      <c r="T196" s="65">
        <f t="shared" si="219"/>
        <v>1242.95</v>
      </c>
      <c r="U196" s="69" t="s">
        <v>582</v>
      </c>
      <c r="V196" s="44">
        <v>1177.8699999999999</v>
      </c>
      <c r="W196" s="44">
        <v>981.56185571428557</v>
      </c>
    </row>
    <row r="197" spans="1:23" s="48" customFormat="1" ht="30" x14ac:dyDescent="0.25">
      <c r="A197" s="38" t="s">
        <v>290</v>
      </c>
      <c r="B197" s="125" t="s">
        <v>291</v>
      </c>
      <c r="C197" s="130" t="s">
        <v>278</v>
      </c>
      <c r="D197" s="40" t="s">
        <v>37</v>
      </c>
      <c r="E197" s="41">
        <v>2</v>
      </c>
      <c r="F197" s="41"/>
      <c r="G197" s="42"/>
      <c r="H197" s="44">
        <f t="shared" si="210"/>
        <v>68.91</v>
      </c>
      <c r="I197" s="44">
        <f t="shared" si="211"/>
        <v>17.23</v>
      </c>
      <c r="J197" s="44">
        <f>ROUND((5.183+1)*0.95,2)</f>
        <v>5.87</v>
      </c>
      <c r="K197" s="43">
        <f t="shared" si="212"/>
        <v>505.64</v>
      </c>
      <c r="L197" s="44">
        <f t="shared" si="213"/>
        <v>111.24079999999999</v>
      </c>
      <c r="M197" s="44">
        <f>+(J197*(ВИХ.дані!$T$23*1.105))+(J197*8.7)</f>
        <v>551.16658499999994</v>
      </c>
      <c r="N197" s="44">
        <f t="shared" si="214"/>
        <v>22.834300000000002</v>
      </c>
      <c r="O197" s="44">
        <f t="shared" si="215"/>
        <v>1190.8816849999998</v>
      </c>
      <c r="P197" s="45">
        <f t="shared" si="160"/>
        <v>44.91</v>
      </c>
      <c r="Q197" s="44">
        <f t="shared" si="216"/>
        <v>1235.7916849999999</v>
      </c>
      <c r="R197" s="44">
        <f t="shared" si="217"/>
        <v>1235.7916666666667</v>
      </c>
      <c r="S197" s="44">
        <f t="shared" si="218"/>
        <v>247.15833333333333</v>
      </c>
      <c r="T197" s="65">
        <f t="shared" si="219"/>
        <v>1482.95</v>
      </c>
      <c r="U197" s="69" t="s">
        <v>582</v>
      </c>
      <c r="V197" s="44">
        <v>1405.31</v>
      </c>
      <c r="W197" s="44">
        <v>1171.0931896428572</v>
      </c>
    </row>
    <row r="198" spans="1:23" s="48" customFormat="1" ht="30" x14ac:dyDescent="0.25">
      <c r="A198" s="38" t="s">
        <v>292</v>
      </c>
      <c r="B198" s="125" t="s">
        <v>293</v>
      </c>
      <c r="C198" s="130" t="s">
        <v>278</v>
      </c>
      <c r="D198" s="40" t="s">
        <v>37</v>
      </c>
      <c r="E198" s="41">
        <v>2</v>
      </c>
      <c r="F198" s="41"/>
      <c r="G198" s="42"/>
      <c r="H198" s="44">
        <f t="shared" si="210"/>
        <v>68.91</v>
      </c>
      <c r="I198" s="44">
        <f t="shared" si="211"/>
        <v>17.23</v>
      </c>
      <c r="J198" s="44">
        <f>ROUND((6.183+1)*0.95,2)</f>
        <v>6.82</v>
      </c>
      <c r="K198" s="43">
        <f t="shared" si="212"/>
        <v>587.47</v>
      </c>
      <c r="L198" s="44">
        <f t="shared" si="213"/>
        <v>129.24340000000001</v>
      </c>
      <c r="M198" s="44">
        <f>+(J198*(ВИХ.дані!$T$23*1.105))+(J198*8.7)</f>
        <v>640.36730999999997</v>
      </c>
      <c r="N198" s="44">
        <f t="shared" si="214"/>
        <v>26.529800000000002</v>
      </c>
      <c r="O198" s="44">
        <f t="shared" si="215"/>
        <v>1383.6105100000002</v>
      </c>
      <c r="P198" s="45">
        <f t="shared" si="160"/>
        <v>52.17</v>
      </c>
      <c r="Q198" s="44">
        <f t="shared" si="216"/>
        <v>1435.7805100000003</v>
      </c>
      <c r="R198" s="44">
        <f t="shared" si="217"/>
        <v>1435.7833333333333</v>
      </c>
      <c r="S198" s="44">
        <f t="shared" si="218"/>
        <v>287.15666666666669</v>
      </c>
      <c r="T198" s="65">
        <f t="shared" si="219"/>
        <v>1722.94</v>
      </c>
      <c r="U198" s="69" t="s">
        <v>582</v>
      </c>
      <c r="V198" s="44">
        <v>1632.74</v>
      </c>
      <c r="W198" s="44">
        <v>1360.6145235714287</v>
      </c>
    </row>
    <row r="199" spans="1:23" s="48" customFormat="1" ht="34.5" customHeight="1" x14ac:dyDescent="0.25">
      <c r="A199" s="38" t="s">
        <v>294</v>
      </c>
      <c r="B199" s="125" t="s">
        <v>295</v>
      </c>
      <c r="C199" s="130" t="s">
        <v>278</v>
      </c>
      <c r="D199" s="40" t="s">
        <v>37</v>
      </c>
      <c r="E199" s="41">
        <v>2</v>
      </c>
      <c r="F199" s="41"/>
      <c r="G199" s="42"/>
      <c r="H199" s="44">
        <f t="shared" si="210"/>
        <v>68.91</v>
      </c>
      <c r="I199" s="44">
        <f t="shared" si="211"/>
        <v>17.23</v>
      </c>
      <c r="J199" s="44">
        <f>ROUND((7.183+1)*0.95,2)</f>
        <v>7.77</v>
      </c>
      <c r="K199" s="43">
        <f t="shared" si="212"/>
        <v>669.31</v>
      </c>
      <c r="L199" s="44">
        <f t="shared" si="213"/>
        <v>147.2482</v>
      </c>
      <c r="M199" s="44">
        <f>+(J199*(ВИХ.дані!$T$23*1.105))+(J199*8.7)</f>
        <v>729.56803500000001</v>
      </c>
      <c r="N199" s="44">
        <f t="shared" si="214"/>
        <v>30.225300000000001</v>
      </c>
      <c r="O199" s="44">
        <f t="shared" si="215"/>
        <v>1576.351535</v>
      </c>
      <c r="P199" s="45">
        <f t="shared" si="160"/>
        <v>59.44</v>
      </c>
      <c r="Q199" s="44">
        <f t="shared" si="216"/>
        <v>1635.7915350000001</v>
      </c>
      <c r="R199" s="44">
        <f t="shared" si="217"/>
        <v>1635.7916666666667</v>
      </c>
      <c r="S199" s="44">
        <f t="shared" si="218"/>
        <v>327.15833333333336</v>
      </c>
      <c r="T199" s="65">
        <f t="shared" si="219"/>
        <v>1962.95</v>
      </c>
      <c r="U199" s="69" t="s">
        <v>582</v>
      </c>
      <c r="V199" s="44">
        <v>1860.18</v>
      </c>
      <c r="W199" s="44">
        <v>1550.1458574999999</v>
      </c>
    </row>
    <row r="200" spans="1:23" s="48" customFormat="1" ht="30" x14ac:dyDescent="0.25">
      <c r="A200" s="38" t="s">
        <v>99</v>
      </c>
      <c r="B200" s="127" t="s">
        <v>296</v>
      </c>
      <c r="C200" s="85"/>
      <c r="D200" s="40"/>
      <c r="E200" s="41"/>
      <c r="F200" s="41"/>
      <c r="G200" s="42"/>
      <c r="H200" s="43"/>
      <c r="I200" s="43"/>
      <c r="J200" s="44"/>
      <c r="K200" s="43"/>
      <c r="L200" s="43"/>
      <c r="M200" s="43"/>
      <c r="N200" s="45"/>
      <c r="O200" s="45"/>
      <c r="P200" s="45"/>
      <c r="Q200" s="45"/>
      <c r="R200" s="45"/>
      <c r="S200" s="45"/>
      <c r="T200" s="45"/>
      <c r="U200" s="69"/>
      <c r="V200" s="45"/>
      <c r="W200" s="45"/>
    </row>
    <row r="201" spans="1:23" s="48" customFormat="1" ht="30" x14ac:dyDescent="0.25">
      <c r="A201" s="38" t="s">
        <v>297</v>
      </c>
      <c r="B201" s="125" t="s">
        <v>277</v>
      </c>
      <c r="C201" s="130" t="s">
        <v>278</v>
      </c>
      <c r="D201" s="40" t="s">
        <v>37</v>
      </c>
      <c r="E201" s="41">
        <v>2</v>
      </c>
      <c r="F201" s="41"/>
      <c r="G201" s="42"/>
      <c r="H201" s="44">
        <f t="shared" ref="H201:H210" si="220">+VLOOKUP(D201,$D$13:$H$17,5,0)</f>
        <v>68.91</v>
      </c>
      <c r="I201" s="44">
        <f t="shared" ref="I201:I210" si="221">ROUND(H201*$I$10,2)</f>
        <v>17.23</v>
      </c>
      <c r="J201" s="44">
        <f>ROUND(0.167*0.95,2)</f>
        <v>0.16</v>
      </c>
      <c r="K201" s="43">
        <f t="shared" ref="K201:K210" si="222">ROUND((H201+I201)*J201,2)</f>
        <v>13.78</v>
      </c>
      <c r="L201" s="44">
        <f t="shared" ref="L201:L210" si="223">(K201*$L$10)</f>
        <v>3.0316000000000001</v>
      </c>
      <c r="M201" s="44">
        <f>+(J201*(ВИХ.дані!$T$23*1.105))+(J201*8.7)</f>
        <v>15.02328</v>
      </c>
      <c r="N201" s="44">
        <f t="shared" ref="N201:N210" si="224">J201*$N$10</f>
        <v>0.62240000000000006</v>
      </c>
      <c r="O201" s="44">
        <f t="shared" ref="O201:O210" si="225">SUM(K201:N201)+F201</f>
        <v>32.457279999999997</v>
      </c>
      <c r="P201" s="45">
        <f t="shared" si="160"/>
        <v>1.22</v>
      </c>
      <c r="Q201" s="44">
        <f t="shared" ref="Q201:Q210" si="226">SUM(O201+P201)</f>
        <v>33.677279999999996</v>
      </c>
      <c r="R201" s="44">
        <f t="shared" ref="R201:R210" si="227">+T201-S201</f>
        <v>33.674999999999997</v>
      </c>
      <c r="S201" s="44">
        <f t="shared" ref="S201:S210" si="228">+T201/6</f>
        <v>6.7349999999999994</v>
      </c>
      <c r="T201" s="65">
        <f t="shared" ref="T201:T210" si="229">ROUND(Q201*$T$10,2)</f>
        <v>40.409999999999997</v>
      </c>
      <c r="U201" s="69" t="s">
        <v>583</v>
      </c>
      <c r="V201" s="44">
        <v>38.299999999999997</v>
      </c>
      <c r="W201" s="44">
        <v>31.916645714285711</v>
      </c>
    </row>
    <row r="202" spans="1:23" s="48" customFormat="1" ht="30" x14ac:dyDescent="0.25">
      <c r="A202" s="38" t="s">
        <v>298</v>
      </c>
      <c r="B202" s="125" t="s">
        <v>279</v>
      </c>
      <c r="C202" s="130" t="s">
        <v>278</v>
      </c>
      <c r="D202" s="40" t="s">
        <v>37</v>
      </c>
      <c r="E202" s="41">
        <v>2</v>
      </c>
      <c r="F202" s="41"/>
      <c r="G202" s="42"/>
      <c r="H202" s="44">
        <f t="shared" si="220"/>
        <v>68.91</v>
      </c>
      <c r="I202" s="44">
        <f t="shared" si="221"/>
        <v>17.23</v>
      </c>
      <c r="J202" s="44">
        <f>ROUND(0.3*0.95,2)</f>
        <v>0.28999999999999998</v>
      </c>
      <c r="K202" s="43">
        <f t="shared" si="222"/>
        <v>24.98</v>
      </c>
      <c r="L202" s="44">
        <f t="shared" si="223"/>
        <v>5.4956000000000005</v>
      </c>
      <c r="M202" s="44">
        <f>+(J202*(ВИХ.дані!$T$23*1.105))+(J202*8.7)</f>
        <v>27.229694999999996</v>
      </c>
      <c r="N202" s="44">
        <f t="shared" si="224"/>
        <v>1.1280999999999999</v>
      </c>
      <c r="O202" s="44">
        <f t="shared" si="225"/>
        <v>58.833394999999996</v>
      </c>
      <c r="P202" s="45">
        <f t="shared" si="160"/>
        <v>2.2200000000000002</v>
      </c>
      <c r="Q202" s="44">
        <f t="shared" si="226"/>
        <v>61.053394999999995</v>
      </c>
      <c r="R202" s="44">
        <f t="shared" si="227"/>
        <v>61.050000000000004</v>
      </c>
      <c r="S202" s="44">
        <f t="shared" si="228"/>
        <v>12.21</v>
      </c>
      <c r="T202" s="65">
        <f t="shared" si="229"/>
        <v>73.260000000000005</v>
      </c>
      <c r="U202" s="69" t="s">
        <v>583</v>
      </c>
      <c r="V202" s="44">
        <v>69.430000000000007</v>
      </c>
      <c r="W202" s="44">
        <v>57.857670357142851</v>
      </c>
    </row>
    <row r="203" spans="1:23" s="48" customFormat="1" ht="30" x14ac:dyDescent="0.25">
      <c r="A203" s="38" t="s">
        <v>299</v>
      </c>
      <c r="B203" s="125" t="s">
        <v>281</v>
      </c>
      <c r="C203" s="130" t="s">
        <v>278</v>
      </c>
      <c r="D203" s="40" t="s">
        <v>37</v>
      </c>
      <c r="E203" s="41">
        <v>2</v>
      </c>
      <c r="F203" s="41"/>
      <c r="G203" s="42"/>
      <c r="H203" s="44">
        <f t="shared" si="220"/>
        <v>68.91</v>
      </c>
      <c r="I203" s="44">
        <f t="shared" si="221"/>
        <v>17.23</v>
      </c>
      <c r="J203" s="44">
        <f>ROUND(0.513*0.95,2)</f>
        <v>0.49</v>
      </c>
      <c r="K203" s="43">
        <f t="shared" si="222"/>
        <v>42.21</v>
      </c>
      <c r="L203" s="44">
        <f t="shared" si="223"/>
        <v>9.2862000000000009</v>
      </c>
      <c r="M203" s="44">
        <f>+(J203*(ВИХ.дані!$T$23*1.105))+(J203*8.7)</f>
        <v>46.008794999999992</v>
      </c>
      <c r="N203" s="44">
        <f t="shared" si="224"/>
        <v>1.9061000000000001</v>
      </c>
      <c r="O203" s="44">
        <f t="shared" si="225"/>
        <v>99.411094999999989</v>
      </c>
      <c r="P203" s="45">
        <f t="shared" si="160"/>
        <v>3.75</v>
      </c>
      <c r="Q203" s="44">
        <f t="shared" si="226"/>
        <v>103.16109499999999</v>
      </c>
      <c r="R203" s="44">
        <f t="shared" si="227"/>
        <v>103.15833333333333</v>
      </c>
      <c r="S203" s="44">
        <f t="shared" si="228"/>
        <v>20.631666666666668</v>
      </c>
      <c r="T203" s="65">
        <f t="shared" si="229"/>
        <v>123.79</v>
      </c>
      <c r="U203" s="69" t="s">
        <v>583</v>
      </c>
      <c r="V203" s="44">
        <v>117.31</v>
      </c>
      <c r="W203" s="44">
        <v>97.758477499999984</v>
      </c>
    </row>
    <row r="204" spans="1:23" s="48" customFormat="1" ht="30" x14ac:dyDescent="0.25">
      <c r="A204" s="38" t="s">
        <v>300</v>
      </c>
      <c r="B204" s="125" t="s">
        <v>283</v>
      </c>
      <c r="C204" s="130" t="s">
        <v>278</v>
      </c>
      <c r="D204" s="40" t="s">
        <v>37</v>
      </c>
      <c r="E204" s="41">
        <v>2</v>
      </c>
      <c r="F204" s="41"/>
      <c r="G204" s="42"/>
      <c r="H204" s="44">
        <f t="shared" si="220"/>
        <v>68.91</v>
      </c>
      <c r="I204" s="44">
        <f t="shared" si="221"/>
        <v>17.23</v>
      </c>
      <c r="J204" s="44">
        <f>ROUND(0.75*0.95,2)</f>
        <v>0.71</v>
      </c>
      <c r="K204" s="43">
        <f t="shared" si="222"/>
        <v>61.16</v>
      </c>
      <c r="L204" s="44">
        <f t="shared" si="223"/>
        <v>13.4552</v>
      </c>
      <c r="M204" s="44">
        <f>+(J204*(ВИХ.дані!$T$23*1.105))+(J204*8.7)</f>
        <v>66.665804999999992</v>
      </c>
      <c r="N204" s="44">
        <f t="shared" si="224"/>
        <v>2.7618999999999998</v>
      </c>
      <c r="O204" s="44">
        <f t="shared" si="225"/>
        <v>144.04290499999999</v>
      </c>
      <c r="P204" s="45">
        <f t="shared" si="160"/>
        <v>5.43</v>
      </c>
      <c r="Q204" s="44">
        <f t="shared" si="226"/>
        <v>149.472905</v>
      </c>
      <c r="R204" s="44">
        <f t="shared" si="227"/>
        <v>149.47499999999999</v>
      </c>
      <c r="S204" s="44">
        <f t="shared" si="228"/>
        <v>29.895</v>
      </c>
      <c r="T204" s="65">
        <f t="shared" si="229"/>
        <v>179.37</v>
      </c>
      <c r="U204" s="69" t="s">
        <v>583</v>
      </c>
      <c r="V204" s="44">
        <v>169.98</v>
      </c>
      <c r="W204" s="44">
        <v>141.64636535714286</v>
      </c>
    </row>
    <row r="205" spans="1:23" s="48" customFormat="1" ht="30" x14ac:dyDescent="0.25">
      <c r="A205" s="38" t="s">
        <v>301</v>
      </c>
      <c r="B205" s="125" t="s">
        <v>285</v>
      </c>
      <c r="C205" s="130" t="s">
        <v>278</v>
      </c>
      <c r="D205" s="40" t="s">
        <v>37</v>
      </c>
      <c r="E205" s="41">
        <v>2</v>
      </c>
      <c r="F205" s="41"/>
      <c r="G205" s="42"/>
      <c r="H205" s="44">
        <f t="shared" si="220"/>
        <v>68.91</v>
      </c>
      <c r="I205" s="44">
        <f t="shared" si="221"/>
        <v>17.23</v>
      </c>
      <c r="J205" s="44">
        <f>ROUND(1.367*0.95,2)</f>
        <v>1.3</v>
      </c>
      <c r="K205" s="43">
        <f t="shared" si="222"/>
        <v>111.98</v>
      </c>
      <c r="L205" s="44">
        <f t="shared" si="223"/>
        <v>24.6356</v>
      </c>
      <c r="M205" s="44">
        <f>+(J205*(ВИХ.дані!$T$23*1.105))+(J205*8.7)</f>
        <v>122.06415</v>
      </c>
      <c r="N205" s="44">
        <f t="shared" si="224"/>
        <v>5.0570000000000004</v>
      </c>
      <c r="O205" s="44">
        <f t="shared" si="225"/>
        <v>263.73675000000003</v>
      </c>
      <c r="P205" s="45">
        <f t="shared" si="160"/>
        <v>9.9499999999999993</v>
      </c>
      <c r="Q205" s="44">
        <f t="shared" si="226"/>
        <v>273.68675000000002</v>
      </c>
      <c r="R205" s="44">
        <f t="shared" si="227"/>
        <v>273.68333333333334</v>
      </c>
      <c r="S205" s="44">
        <f t="shared" si="228"/>
        <v>54.736666666666672</v>
      </c>
      <c r="T205" s="65">
        <f t="shared" si="229"/>
        <v>328.42</v>
      </c>
      <c r="U205" s="69" t="s">
        <v>583</v>
      </c>
      <c r="V205" s="44">
        <v>311.23</v>
      </c>
      <c r="W205" s="44">
        <v>259.36024642857143</v>
      </c>
    </row>
    <row r="206" spans="1:23" s="48" customFormat="1" ht="30" x14ac:dyDescent="0.25">
      <c r="A206" s="38" t="s">
        <v>302</v>
      </c>
      <c r="B206" s="125" t="s">
        <v>287</v>
      </c>
      <c r="C206" s="130" t="s">
        <v>278</v>
      </c>
      <c r="D206" s="40" t="s">
        <v>37</v>
      </c>
      <c r="E206" s="41">
        <v>2</v>
      </c>
      <c r="F206" s="41"/>
      <c r="G206" s="42"/>
      <c r="H206" s="44">
        <f t="shared" si="220"/>
        <v>68.91</v>
      </c>
      <c r="I206" s="44">
        <f t="shared" si="221"/>
        <v>17.23</v>
      </c>
      <c r="J206" s="44">
        <f>ROUND((1.367+0.6)*0.95,2)</f>
        <v>1.87</v>
      </c>
      <c r="K206" s="43">
        <f t="shared" si="222"/>
        <v>161.08000000000001</v>
      </c>
      <c r="L206" s="44">
        <f t="shared" si="223"/>
        <v>35.437600000000003</v>
      </c>
      <c r="M206" s="44">
        <f>+(J206*(ВИХ.дані!$T$23*1.105))+(J206*8.7)</f>
        <v>175.584585</v>
      </c>
      <c r="N206" s="44">
        <f t="shared" si="224"/>
        <v>7.2743000000000002</v>
      </c>
      <c r="O206" s="44">
        <f t="shared" si="225"/>
        <v>379.376485</v>
      </c>
      <c r="P206" s="45">
        <f t="shared" si="160"/>
        <v>14.31</v>
      </c>
      <c r="Q206" s="44">
        <f t="shared" si="226"/>
        <v>393.686485</v>
      </c>
      <c r="R206" s="44">
        <f t="shared" si="227"/>
        <v>393.68333333333334</v>
      </c>
      <c r="S206" s="44">
        <f t="shared" si="228"/>
        <v>78.736666666666665</v>
      </c>
      <c r="T206" s="65">
        <f t="shared" si="229"/>
        <v>472.42</v>
      </c>
      <c r="U206" s="69" t="s">
        <v>584</v>
      </c>
      <c r="V206" s="44">
        <v>447.69</v>
      </c>
      <c r="W206" s="44">
        <v>373.07704678571429</v>
      </c>
    </row>
    <row r="207" spans="1:23" s="48" customFormat="1" ht="30" x14ac:dyDescent="0.25">
      <c r="A207" s="38" t="s">
        <v>303</v>
      </c>
      <c r="B207" s="125" t="s">
        <v>289</v>
      </c>
      <c r="C207" s="130" t="s">
        <v>278</v>
      </c>
      <c r="D207" s="40" t="s">
        <v>37</v>
      </c>
      <c r="E207" s="41">
        <v>2</v>
      </c>
      <c r="F207" s="41"/>
      <c r="G207" s="42"/>
      <c r="H207" s="44">
        <f t="shared" si="220"/>
        <v>68.91</v>
      </c>
      <c r="I207" s="44">
        <f t="shared" si="221"/>
        <v>17.23</v>
      </c>
      <c r="J207" s="44">
        <f>ROUND((1.967+0.6)*0.95,2)</f>
        <v>2.44</v>
      </c>
      <c r="K207" s="43">
        <f t="shared" si="222"/>
        <v>210.18</v>
      </c>
      <c r="L207" s="44">
        <f t="shared" si="223"/>
        <v>46.239600000000003</v>
      </c>
      <c r="M207" s="44">
        <f>+(J207*(ВИХ.дані!$T$23*1.105))+(J207*8.7)</f>
        <v>229.10502</v>
      </c>
      <c r="N207" s="44">
        <f t="shared" si="224"/>
        <v>9.4916</v>
      </c>
      <c r="O207" s="44">
        <f t="shared" si="225"/>
        <v>495.01622000000003</v>
      </c>
      <c r="P207" s="45">
        <f t="shared" si="160"/>
        <v>18.670000000000002</v>
      </c>
      <c r="Q207" s="44">
        <f t="shared" si="226"/>
        <v>513.68622000000005</v>
      </c>
      <c r="R207" s="44">
        <f t="shared" si="227"/>
        <v>513.68333333333328</v>
      </c>
      <c r="S207" s="44">
        <f t="shared" si="228"/>
        <v>102.73666666666666</v>
      </c>
      <c r="T207" s="65">
        <f t="shared" si="229"/>
        <v>616.41999999999996</v>
      </c>
      <c r="U207" s="69" t="s">
        <v>584</v>
      </c>
      <c r="V207" s="44">
        <v>584.15</v>
      </c>
      <c r="W207" s="44">
        <v>486.79384714285709</v>
      </c>
    </row>
    <row r="208" spans="1:23" s="48" customFormat="1" ht="30" x14ac:dyDescent="0.25">
      <c r="A208" s="38" t="s">
        <v>304</v>
      </c>
      <c r="B208" s="125" t="s">
        <v>291</v>
      </c>
      <c r="C208" s="130" t="s">
        <v>278</v>
      </c>
      <c r="D208" s="40" t="s">
        <v>37</v>
      </c>
      <c r="E208" s="41">
        <v>2</v>
      </c>
      <c r="F208" s="41"/>
      <c r="G208" s="42"/>
      <c r="H208" s="44">
        <f t="shared" si="220"/>
        <v>68.91</v>
      </c>
      <c r="I208" s="44">
        <f t="shared" si="221"/>
        <v>17.23</v>
      </c>
      <c r="J208" s="44">
        <f>ROUND((2.567+0.6)*0.95,2)</f>
        <v>3.01</v>
      </c>
      <c r="K208" s="43">
        <f t="shared" si="222"/>
        <v>259.27999999999997</v>
      </c>
      <c r="L208" s="44">
        <f t="shared" si="223"/>
        <v>57.041599999999995</v>
      </c>
      <c r="M208" s="44">
        <f>+(J208*(ВИХ.дані!$T$23*1.105))+(J208*8.7)</f>
        <v>282.62545499999999</v>
      </c>
      <c r="N208" s="44">
        <f t="shared" si="224"/>
        <v>11.7089</v>
      </c>
      <c r="O208" s="44">
        <f t="shared" si="225"/>
        <v>610.65595499999995</v>
      </c>
      <c r="P208" s="45">
        <f t="shared" si="160"/>
        <v>23.03</v>
      </c>
      <c r="Q208" s="44">
        <f t="shared" si="226"/>
        <v>633.68595499999992</v>
      </c>
      <c r="R208" s="44">
        <f t="shared" si="227"/>
        <v>633.68333333333328</v>
      </c>
      <c r="S208" s="44">
        <f t="shared" si="228"/>
        <v>126.73666666666666</v>
      </c>
      <c r="T208" s="65">
        <f t="shared" si="229"/>
        <v>760.42</v>
      </c>
      <c r="U208" s="69" t="s">
        <v>584</v>
      </c>
      <c r="V208" s="44">
        <v>720.61</v>
      </c>
      <c r="W208" s="44">
        <v>600.51064749999989</v>
      </c>
    </row>
    <row r="209" spans="1:23" s="48" customFormat="1" ht="30" x14ac:dyDescent="0.25">
      <c r="A209" s="38" t="s">
        <v>305</v>
      </c>
      <c r="B209" s="125" t="s">
        <v>293</v>
      </c>
      <c r="C209" s="130" t="s">
        <v>278</v>
      </c>
      <c r="D209" s="40" t="s">
        <v>37</v>
      </c>
      <c r="E209" s="41">
        <v>2</v>
      </c>
      <c r="F209" s="41"/>
      <c r="G209" s="42"/>
      <c r="H209" s="44">
        <f t="shared" si="220"/>
        <v>68.91</v>
      </c>
      <c r="I209" s="44">
        <f t="shared" si="221"/>
        <v>17.23</v>
      </c>
      <c r="J209" s="44">
        <f>ROUND((3.167+0.6)*0.95,2)</f>
        <v>3.58</v>
      </c>
      <c r="K209" s="43">
        <f t="shared" si="222"/>
        <v>308.38</v>
      </c>
      <c r="L209" s="44">
        <f t="shared" si="223"/>
        <v>67.843599999999995</v>
      </c>
      <c r="M209" s="44">
        <f>+(J209*(ВИХ.дані!$T$23*1.105))+(J209*8.7)</f>
        <v>336.14589000000001</v>
      </c>
      <c r="N209" s="44">
        <f t="shared" si="224"/>
        <v>13.926200000000001</v>
      </c>
      <c r="O209" s="44">
        <f t="shared" si="225"/>
        <v>726.29569000000004</v>
      </c>
      <c r="P209" s="45">
        <f t="shared" si="160"/>
        <v>27.39</v>
      </c>
      <c r="Q209" s="44">
        <f t="shared" si="226"/>
        <v>753.68569000000002</v>
      </c>
      <c r="R209" s="44">
        <f t="shared" si="227"/>
        <v>753.68333333333328</v>
      </c>
      <c r="S209" s="44">
        <f t="shared" si="228"/>
        <v>150.73666666666665</v>
      </c>
      <c r="T209" s="65">
        <f t="shared" si="229"/>
        <v>904.42</v>
      </c>
      <c r="U209" s="69" t="s">
        <v>584</v>
      </c>
      <c r="V209" s="44">
        <v>857.07</v>
      </c>
      <c r="W209" s="44">
        <v>714.22744785714281</v>
      </c>
    </row>
    <row r="210" spans="1:23" s="48" customFormat="1" ht="30" x14ac:dyDescent="0.25">
      <c r="A210" s="38" t="s">
        <v>306</v>
      </c>
      <c r="B210" s="125" t="s">
        <v>295</v>
      </c>
      <c r="C210" s="130" t="s">
        <v>278</v>
      </c>
      <c r="D210" s="40" t="s">
        <v>37</v>
      </c>
      <c r="E210" s="41">
        <v>2</v>
      </c>
      <c r="F210" s="41"/>
      <c r="G210" s="42"/>
      <c r="H210" s="44">
        <f t="shared" si="220"/>
        <v>68.91</v>
      </c>
      <c r="I210" s="44">
        <f t="shared" si="221"/>
        <v>17.23</v>
      </c>
      <c r="J210" s="44">
        <f>ROUND((3.767+0.6)*0.95,2)</f>
        <v>4.1500000000000004</v>
      </c>
      <c r="K210" s="43">
        <f t="shared" si="222"/>
        <v>357.48</v>
      </c>
      <c r="L210" s="44">
        <f t="shared" si="223"/>
        <v>78.645600000000002</v>
      </c>
      <c r="M210" s="44">
        <f>+(J210*(ВИХ.дані!$T$23*1.105))+(J210*8.7)</f>
        <v>389.66632500000003</v>
      </c>
      <c r="N210" s="44">
        <f t="shared" si="224"/>
        <v>16.143500000000003</v>
      </c>
      <c r="O210" s="44">
        <f t="shared" si="225"/>
        <v>841.93542500000001</v>
      </c>
      <c r="P210" s="45">
        <f t="shared" si="160"/>
        <v>31.75</v>
      </c>
      <c r="Q210" s="44">
        <f t="shared" si="226"/>
        <v>873.68542500000001</v>
      </c>
      <c r="R210" s="44">
        <f t="shared" si="227"/>
        <v>873.68333333333339</v>
      </c>
      <c r="S210" s="44">
        <f t="shared" si="228"/>
        <v>174.73666666666668</v>
      </c>
      <c r="T210" s="65">
        <f t="shared" si="229"/>
        <v>1048.42</v>
      </c>
      <c r="U210" s="69" t="s">
        <v>584</v>
      </c>
      <c r="V210" s="44">
        <v>993.53</v>
      </c>
      <c r="W210" s="44">
        <v>827.94424821428572</v>
      </c>
    </row>
    <row r="211" spans="1:23" s="48" customFormat="1" ht="30" x14ac:dyDescent="0.25">
      <c r="A211" s="38" t="s">
        <v>102</v>
      </c>
      <c r="B211" s="127" t="s">
        <v>307</v>
      </c>
      <c r="C211" s="85"/>
      <c r="D211" s="40"/>
      <c r="E211" s="41"/>
      <c r="F211" s="41"/>
      <c r="G211" s="42"/>
      <c r="H211" s="43"/>
      <c r="I211" s="43"/>
      <c r="J211" s="44"/>
      <c r="K211" s="43"/>
      <c r="L211" s="43"/>
      <c r="M211" s="43"/>
      <c r="N211" s="45"/>
      <c r="O211" s="45"/>
      <c r="P211" s="45"/>
      <c r="Q211" s="45"/>
      <c r="R211" s="45"/>
      <c r="S211" s="45"/>
      <c r="T211" s="45"/>
      <c r="U211" s="69"/>
      <c r="V211" s="45"/>
      <c r="W211" s="45"/>
    </row>
    <row r="212" spans="1:23" s="48" customFormat="1" ht="30" x14ac:dyDescent="0.25">
      <c r="A212" s="38" t="s">
        <v>104</v>
      </c>
      <c r="B212" s="125" t="s">
        <v>277</v>
      </c>
      <c r="C212" s="130" t="s">
        <v>278</v>
      </c>
      <c r="D212" s="40" t="s">
        <v>37</v>
      </c>
      <c r="E212" s="41">
        <v>2</v>
      </c>
      <c r="F212" s="41"/>
      <c r="G212" s="42"/>
      <c r="H212" s="44">
        <f t="shared" ref="H212:H222" si="230">+VLOOKUP(D212,$D$13:$H$17,5,0)</f>
        <v>68.91</v>
      </c>
      <c r="I212" s="44">
        <f t="shared" ref="I212:I240" si="231">ROUND(H212*$I$10,2)</f>
        <v>17.23</v>
      </c>
      <c r="J212" s="44">
        <f>ROUND(0.275*0.95,2)</f>
        <v>0.26</v>
      </c>
      <c r="K212" s="43">
        <f t="shared" ref="K212:K240" si="232">ROUND((H212+I212)*J212,2)</f>
        <v>22.4</v>
      </c>
      <c r="L212" s="44">
        <f t="shared" ref="L212:L244" si="233">(K212*$L$10)</f>
        <v>4.9279999999999999</v>
      </c>
      <c r="M212" s="44">
        <f>+(J212*(ВИХ.дані!$T$23*1.105))+(J212*8.7)</f>
        <v>24.41283</v>
      </c>
      <c r="N212" s="44">
        <f t="shared" ref="N212:N240" si="234">J212*$N$10</f>
        <v>1.0114000000000001</v>
      </c>
      <c r="O212" s="44">
        <f t="shared" ref="O212:O240" si="235">SUM(K212:N212)+F212</f>
        <v>52.752230000000004</v>
      </c>
      <c r="P212" s="45">
        <f t="shared" si="160"/>
        <v>1.99</v>
      </c>
      <c r="Q212" s="44">
        <f t="shared" ref="Q212:Q240" si="236">SUM(O212+P212)</f>
        <v>54.742230000000006</v>
      </c>
      <c r="R212" s="44">
        <f t="shared" ref="R212:R240" si="237">+T212-S212</f>
        <v>54.741666666666667</v>
      </c>
      <c r="S212" s="44">
        <f t="shared" ref="S212:S240" si="238">+T212/6</f>
        <v>10.948333333333332</v>
      </c>
      <c r="T212" s="65">
        <f t="shared" ref="T212:T271" si="239">ROUND(Q212*$T$10,2)</f>
        <v>65.69</v>
      </c>
      <c r="U212" s="69" t="s">
        <v>585</v>
      </c>
      <c r="V212" s="44">
        <v>62.25</v>
      </c>
      <c r="W212" s="44">
        <v>51.872049285714283</v>
      </c>
    </row>
    <row r="213" spans="1:23" s="48" customFormat="1" ht="30" x14ac:dyDescent="0.25">
      <c r="A213" s="38" t="s">
        <v>107</v>
      </c>
      <c r="B213" s="125" t="s">
        <v>279</v>
      </c>
      <c r="C213" s="130" t="s">
        <v>278</v>
      </c>
      <c r="D213" s="40" t="s">
        <v>37</v>
      </c>
      <c r="E213" s="41">
        <v>2</v>
      </c>
      <c r="F213" s="41"/>
      <c r="G213" s="42"/>
      <c r="H213" s="44">
        <f t="shared" si="230"/>
        <v>68.91</v>
      </c>
      <c r="I213" s="44">
        <f t="shared" si="231"/>
        <v>17.23</v>
      </c>
      <c r="J213" s="44">
        <f>ROUND(0.441*0.95,2)</f>
        <v>0.42</v>
      </c>
      <c r="K213" s="43">
        <f t="shared" si="232"/>
        <v>36.18</v>
      </c>
      <c r="L213" s="44">
        <f t="shared" si="233"/>
        <v>7.9596</v>
      </c>
      <c r="M213" s="44">
        <f>+(J213*(ВИХ.дані!$T$23*1.105))+(J213*8.7)</f>
        <v>39.436109999999992</v>
      </c>
      <c r="N213" s="44">
        <f t="shared" si="234"/>
        <v>1.6337999999999999</v>
      </c>
      <c r="O213" s="44">
        <f t="shared" si="235"/>
        <v>85.20950999999998</v>
      </c>
      <c r="P213" s="45">
        <f t="shared" si="160"/>
        <v>3.21</v>
      </c>
      <c r="Q213" s="44">
        <f t="shared" si="236"/>
        <v>88.419509999999974</v>
      </c>
      <c r="R213" s="44">
        <f t="shared" si="237"/>
        <v>88.416666666666657</v>
      </c>
      <c r="S213" s="44">
        <f t="shared" si="238"/>
        <v>17.683333333333334</v>
      </c>
      <c r="T213" s="65">
        <f t="shared" si="239"/>
        <v>106.1</v>
      </c>
      <c r="U213" s="69" t="s">
        <v>585</v>
      </c>
      <c r="V213" s="44">
        <v>100.55</v>
      </c>
      <c r="W213" s="44">
        <v>83.788694999999976</v>
      </c>
    </row>
    <row r="214" spans="1:23" s="48" customFormat="1" ht="30" x14ac:dyDescent="0.25">
      <c r="A214" s="38" t="s">
        <v>308</v>
      </c>
      <c r="B214" s="125" t="s">
        <v>281</v>
      </c>
      <c r="C214" s="130" t="s">
        <v>278</v>
      </c>
      <c r="D214" s="40" t="s">
        <v>37</v>
      </c>
      <c r="E214" s="41">
        <v>2</v>
      </c>
      <c r="F214" s="41"/>
      <c r="G214" s="42"/>
      <c r="H214" s="44">
        <f t="shared" si="230"/>
        <v>68.91</v>
      </c>
      <c r="I214" s="44">
        <f t="shared" si="231"/>
        <v>17.23</v>
      </c>
      <c r="J214" s="44">
        <f>ROUND(0.708*0.95,2)</f>
        <v>0.67</v>
      </c>
      <c r="K214" s="43">
        <f t="shared" si="232"/>
        <v>57.71</v>
      </c>
      <c r="L214" s="44">
        <f t="shared" si="233"/>
        <v>12.696200000000001</v>
      </c>
      <c r="M214" s="44">
        <f>+(J214*(ВИХ.дані!$T$23*1.105))+(J214*8.7)</f>
        <v>62.909984999999999</v>
      </c>
      <c r="N214" s="44">
        <f t="shared" si="234"/>
        <v>2.6063000000000001</v>
      </c>
      <c r="O214" s="44">
        <f t="shared" si="235"/>
        <v>135.92248499999999</v>
      </c>
      <c r="P214" s="45">
        <f t="shared" si="160"/>
        <v>5.13</v>
      </c>
      <c r="Q214" s="44">
        <f t="shared" si="236"/>
        <v>141.05248499999999</v>
      </c>
      <c r="R214" s="44">
        <f t="shared" si="237"/>
        <v>141.04999999999998</v>
      </c>
      <c r="S214" s="44">
        <f t="shared" si="238"/>
        <v>28.209999999999997</v>
      </c>
      <c r="T214" s="65">
        <f t="shared" si="239"/>
        <v>169.26</v>
      </c>
      <c r="U214" s="69" t="s">
        <v>585</v>
      </c>
      <c r="V214" s="44">
        <v>160.41</v>
      </c>
      <c r="W214" s="44">
        <v>133.67220392857141</v>
      </c>
    </row>
    <row r="215" spans="1:23" s="48" customFormat="1" ht="30" x14ac:dyDescent="0.25">
      <c r="A215" s="38" t="s">
        <v>309</v>
      </c>
      <c r="B215" s="125" t="s">
        <v>283</v>
      </c>
      <c r="C215" s="130" t="s">
        <v>278</v>
      </c>
      <c r="D215" s="40" t="s">
        <v>37</v>
      </c>
      <c r="E215" s="41">
        <v>2</v>
      </c>
      <c r="F215" s="41"/>
      <c r="G215" s="42"/>
      <c r="H215" s="44">
        <f t="shared" si="230"/>
        <v>68.91</v>
      </c>
      <c r="I215" s="44">
        <f t="shared" si="231"/>
        <v>17.23</v>
      </c>
      <c r="J215" s="44">
        <f>ROUND(1.358*0.95,2)</f>
        <v>1.29</v>
      </c>
      <c r="K215" s="43">
        <f t="shared" si="232"/>
        <v>111.12</v>
      </c>
      <c r="L215" s="44">
        <f t="shared" si="233"/>
        <v>24.446400000000001</v>
      </c>
      <c r="M215" s="44">
        <f>+(J215*(ВИХ.дані!$T$23*1.105))+(J215*8.7)</f>
        <v>121.12519499999999</v>
      </c>
      <c r="N215" s="44">
        <f t="shared" si="234"/>
        <v>5.0181000000000004</v>
      </c>
      <c r="O215" s="44">
        <f t="shared" si="235"/>
        <v>261.70969500000001</v>
      </c>
      <c r="P215" s="45">
        <f t="shared" si="160"/>
        <v>9.8699999999999992</v>
      </c>
      <c r="Q215" s="44">
        <f t="shared" si="236"/>
        <v>271.57969500000002</v>
      </c>
      <c r="R215" s="44">
        <f t="shared" si="237"/>
        <v>271.58333333333331</v>
      </c>
      <c r="S215" s="44">
        <f t="shared" si="238"/>
        <v>54.316666666666663</v>
      </c>
      <c r="T215" s="65">
        <f t="shared" si="239"/>
        <v>325.89999999999998</v>
      </c>
      <c r="U215" s="69" t="s">
        <v>585</v>
      </c>
      <c r="V215" s="44">
        <v>308.83</v>
      </c>
      <c r="W215" s="44">
        <v>257.36170607142856</v>
      </c>
    </row>
    <row r="216" spans="1:23" s="48" customFormat="1" ht="30" x14ac:dyDescent="0.25">
      <c r="A216" s="38" t="s">
        <v>310</v>
      </c>
      <c r="B216" s="125" t="s">
        <v>285</v>
      </c>
      <c r="C216" s="130" t="s">
        <v>278</v>
      </c>
      <c r="D216" s="40" t="s">
        <v>37</v>
      </c>
      <c r="E216" s="41">
        <v>2</v>
      </c>
      <c r="F216" s="41"/>
      <c r="G216" s="42"/>
      <c r="H216" s="44">
        <f t="shared" si="230"/>
        <v>68.91</v>
      </c>
      <c r="I216" s="44">
        <f t="shared" si="231"/>
        <v>17.23</v>
      </c>
      <c r="J216" s="44">
        <f>ROUND(2.608*0.95,2)</f>
        <v>2.48</v>
      </c>
      <c r="K216" s="43">
        <f t="shared" si="232"/>
        <v>213.63</v>
      </c>
      <c r="L216" s="44">
        <f t="shared" si="233"/>
        <v>46.998599999999996</v>
      </c>
      <c r="M216" s="44">
        <f>+(J216*(ВИХ.дані!$T$23*1.105))+(J216*8.7)</f>
        <v>232.86083999999997</v>
      </c>
      <c r="N216" s="44">
        <f t="shared" si="234"/>
        <v>9.6471999999999998</v>
      </c>
      <c r="O216" s="44">
        <f t="shared" si="235"/>
        <v>503.13663999999994</v>
      </c>
      <c r="P216" s="45">
        <f t="shared" si="160"/>
        <v>18.97</v>
      </c>
      <c r="Q216" s="44">
        <f t="shared" si="236"/>
        <v>522.10663999999997</v>
      </c>
      <c r="R216" s="44">
        <f t="shared" si="237"/>
        <v>522.10833333333335</v>
      </c>
      <c r="S216" s="44">
        <f t="shared" si="238"/>
        <v>104.42166666666667</v>
      </c>
      <c r="T216" s="65">
        <f t="shared" si="239"/>
        <v>626.53</v>
      </c>
      <c r="U216" s="69" t="s">
        <v>585</v>
      </c>
      <c r="V216" s="44">
        <v>593.72</v>
      </c>
      <c r="W216" s="44">
        <v>494.76800857142848</v>
      </c>
    </row>
    <row r="217" spans="1:23" s="48" customFormat="1" ht="30" x14ac:dyDescent="0.25">
      <c r="A217" s="38" t="s">
        <v>311</v>
      </c>
      <c r="B217" s="125" t="s">
        <v>287</v>
      </c>
      <c r="C217" s="130" t="s">
        <v>278</v>
      </c>
      <c r="D217" s="40" t="s">
        <v>37</v>
      </c>
      <c r="E217" s="41">
        <v>2</v>
      </c>
      <c r="F217" s="41"/>
      <c r="G217" s="42"/>
      <c r="H217" s="44">
        <f t="shared" si="230"/>
        <v>68.91</v>
      </c>
      <c r="I217" s="44">
        <f t="shared" si="231"/>
        <v>17.23</v>
      </c>
      <c r="J217" s="44">
        <f>ROUND((2.608+0.9)*0.95,2)</f>
        <v>3.33</v>
      </c>
      <c r="K217" s="43">
        <f t="shared" si="232"/>
        <v>286.85000000000002</v>
      </c>
      <c r="L217" s="44">
        <f t="shared" si="233"/>
        <v>63.107000000000006</v>
      </c>
      <c r="M217" s="44">
        <f>+(J217*(ВИХ.дані!$T$23*1.105))+(J217*8.7)</f>
        <v>312.67201499999999</v>
      </c>
      <c r="N217" s="44">
        <f t="shared" si="234"/>
        <v>12.953700000000001</v>
      </c>
      <c r="O217" s="44">
        <f t="shared" si="235"/>
        <v>675.58271500000001</v>
      </c>
      <c r="P217" s="45">
        <f t="shared" si="160"/>
        <v>25.47</v>
      </c>
      <c r="Q217" s="44">
        <f t="shared" si="236"/>
        <v>701.05271500000003</v>
      </c>
      <c r="R217" s="44">
        <f t="shared" si="237"/>
        <v>701.05</v>
      </c>
      <c r="S217" s="44">
        <f t="shared" si="238"/>
        <v>140.21</v>
      </c>
      <c r="T217" s="65">
        <f t="shared" si="239"/>
        <v>841.26</v>
      </c>
      <c r="U217" s="69" t="s">
        <v>586</v>
      </c>
      <c r="V217" s="44">
        <v>797.21</v>
      </c>
      <c r="W217" s="44">
        <v>664.34393892857145</v>
      </c>
    </row>
    <row r="218" spans="1:23" s="48" customFormat="1" ht="30" x14ac:dyDescent="0.25">
      <c r="A218" s="38" t="s">
        <v>312</v>
      </c>
      <c r="B218" s="125" t="s">
        <v>289</v>
      </c>
      <c r="C218" s="130" t="s">
        <v>278</v>
      </c>
      <c r="D218" s="40" t="s">
        <v>37</v>
      </c>
      <c r="E218" s="41">
        <v>2</v>
      </c>
      <c r="F218" s="41"/>
      <c r="G218" s="42"/>
      <c r="H218" s="44">
        <f t="shared" si="230"/>
        <v>68.91</v>
      </c>
      <c r="I218" s="44">
        <f t="shared" si="231"/>
        <v>17.23</v>
      </c>
      <c r="J218" s="44">
        <f>ROUND((3.508+0.9)*0.95,2)</f>
        <v>4.1900000000000004</v>
      </c>
      <c r="K218" s="43">
        <f t="shared" si="232"/>
        <v>360.93</v>
      </c>
      <c r="L218" s="44">
        <f t="shared" si="233"/>
        <v>79.404600000000002</v>
      </c>
      <c r="M218" s="44">
        <f>+(J218*(ВИХ.дані!$T$23*1.105))+(J218*8.7)</f>
        <v>393.422145</v>
      </c>
      <c r="N218" s="44">
        <f t="shared" si="234"/>
        <v>16.299100000000003</v>
      </c>
      <c r="O218" s="44">
        <f t="shared" si="235"/>
        <v>850.05584499999998</v>
      </c>
      <c r="P218" s="45">
        <f t="shared" si="160"/>
        <v>32.049999999999997</v>
      </c>
      <c r="Q218" s="44">
        <f t="shared" si="236"/>
        <v>882.10584499999993</v>
      </c>
      <c r="R218" s="44">
        <f t="shared" si="237"/>
        <v>882.10833333333335</v>
      </c>
      <c r="S218" s="44">
        <f t="shared" si="238"/>
        <v>176.42166666666665</v>
      </c>
      <c r="T218" s="65">
        <f t="shared" si="239"/>
        <v>1058.53</v>
      </c>
      <c r="U218" s="69" t="s">
        <v>586</v>
      </c>
      <c r="V218" s="44">
        <v>1003.1</v>
      </c>
      <c r="W218" s="44">
        <v>835.918409642857</v>
      </c>
    </row>
    <row r="219" spans="1:23" s="48" customFormat="1" ht="30" x14ac:dyDescent="0.25">
      <c r="A219" s="38" t="s">
        <v>313</v>
      </c>
      <c r="B219" s="125" t="s">
        <v>291</v>
      </c>
      <c r="C219" s="130" t="s">
        <v>278</v>
      </c>
      <c r="D219" s="40" t="s">
        <v>37</v>
      </c>
      <c r="E219" s="41">
        <v>2</v>
      </c>
      <c r="F219" s="41"/>
      <c r="G219" s="42"/>
      <c r="H219" s="44">
        <f t="shared" si="230"/>
        <v>68.91</v>
      </c>
      <c r="I219" s="44">
        <f t="shared" si="231"/>
        <v>17.23</v>
      </c>
      <c r="J219" s="44">
        <f>ROUND((4.408+0.9)*0.95,2)</f>
        <v>5.04</v>
      </c>
      <c r="K219" s="43">
        <f t="shared" si="232"/>
        <v>434.15</v>
      </c>
      <c r="L219" s="44">
        <f t="shared" si="233"/>
        <v>95.512999999999991</v>
      </c>
      <c r="M219" s="44">
        <f>+(J219*(ВИХ.дані!$T$23*1.105))+(J219*8.7)</f>
        <v>473.23331999999999</v>
      </c>
      <c r="N219" s="44">
        <f t="shared" si="234"/>
        <v>19.605599999999999</v>
      </c>
      <c r="O219" s="44">
        <f t="shared" si="235"/>
        <v>1022.50192</v>
      </c>
      <c r="P219" s="45">
        <f t="shared" si="160"/>
        <v>38.56</v>
      </c>
      <c r="Q219" s="44">
        <f t="shared" si="236"/>
        <v>1061.0619200000001</v>
      </c>
      <c r="R219" s="44">
        <f t="shared" si="237"/>
        <v>1061.0583333333334</v>
      </c>
      <c r="S219" s="44">
        <f t="shared" si="238"/>
        <v>212.21166666666667</v>
      </c>
      <c r="T219" s="65">
        <f t="shared" si="239"/>
        <v>1273.27</v>
      </c>
      <c r="U219" s="69" t="s">
        <v>586</v>
      </c>
      <c r="V219" s="44">
        <v>1206.6099999999999</v>
      </c>
      <c r="W219" s="44">
        <v>1005.50434</v>
      </c>
    </row>
    <row r="220" spans="1:23" s="48" customFormat="1" ht="30" x14ac:dyDescent="0.25">
      <c r="A220" s="38" t="s">
        <v>314</v>
      </c>
      <c r="B220" s="125" t="s">
        <v>293</v>
      </c>
      <c r="C220" s="130" t="s">
        <v>278</v>
      </c>
      <c r="D220" s="40" t="s">
        <v>37</v>
      </c>
      <c r="E220" s="41">
        <v>2</v>
      </c>
      <c r="F220" s="41"/>
      <c r="G220" s="42"/>
      <c r="H220" s="44">
        <f t="shared" si="230"/>
        <v>68.91</v>
      </c>
      <c r="I220" s="44">
        <f t="shared" si="231"/>
        <v>17.23</v>
      </c>
      <c r="J220" s="44">
        <f>ROUND((5.308+0.9)*0.95,2)</f>
        <v>5.9</v>
      </c>
      <c r="K220" s="43">
        <f t="shared" si="232"/>
        <v>508.23</v>
      </c>
      <c r="L220" s="44">
        <f t="shared" si="233"/>
        <v>111.81060000000001</v>
      </c>
      <c r="M220" s="44">
        <f>+(J220*(ВИХ.дані!$T$23*1.105))+(J220*8.7)</f>
        <v>553.98345000000006</v>
      </c>
      <c r="N220" s="44">
        <f t="shared" si="234"/>
        <v>22.951000000000001</v>
      </c>
      <c r="O220" s="44">
        <f t="shared" si="235"/>
        <v>1196.97505</v>
      </c>
      <c r="P220" s="45">
        <f t="shared" si="160"/>
        <v>45.14</v>
      </c>
      <c r="Q220" s="44">
        <f t="shared" si="236"/>
        <v>1242.1150500000001</v>
      </c>
      <c r="R220" s="44">
        <f t="shared" si="237"/>
        <v>1242.1166666666666</v>
      </c>
      <c r="S220" s="44">
        <f t="shared" si="238"/>
        <v>248.42333333333332</v>
      </c>
      <c r="T220" s="65">
        <f t="shared" si="239"/>
        <v>1490.54</v>
      </c>
      <c r="U220" s="69" t="s">
        <v>586</v>
      </c>
      <c r="V220" s="44">
        <v>1412.49</v>
      </c>
      <c r="W220" s="44">
        <v>1177.078810714286</v>
      </c>
    </row>
    <row r="221" spans="1:23" s="48" customFormat="1" ht="30" x14ac:dyDescent="0.25">
      <c r="A221" s="38" t="s">
        <v>315</v>
      </c>
      <c r="B221" s="125" t="s">
        <v>295</v>
      </c>
      <c r="C221" s="130" t="s">
        <v>278</v>
      </c>
      <c r="D221" s="40" t="s">
        <v>37</v>
      </c>
      <c r="E221" s="41">
        <v>2</v>
      </c>
      <c r="F221" s="41"/>
      <c r="G221" s="42"/>
      <c r="H221" s="44">
        <f t="shared" si="230"/>
        <v>68.91</v>
      </c>
      <c r="I221" s="44">
        <f t="shared" si="231"/>
        <v>17.23</v>
      </c>
      <c r="J221" s="44">
        <f>ROUND((6.208+0.9)*0.95,2)</f>
        <v>6.75</v>
      </c>
      <c r="K221" s="43">
        <f t="shared" si="232"/>
        <v>581.45000000000005</v>
      </c>
      <c r="L221" s="44">
        <f t="shared" si="233"/>
        <v>127.91900000000001</v>
      </c>
      <c r="M221" s="44">
        <f>+(J221*(ВИХ.дані!$T$23*1.105))+(J221*8.7)</f>
        <v>633.794625</v>
      </c>
      <c r="N221" s="44">
        <f t="shared" si="234"/>
        <v>26.2575</v>
      </c>
      <c r="O221" s="44">
        <f t="shared" si="235"/>
        <v>1369.4211250000001</v>
      </c>
      <c r="P221" s="45">
        <f t="shared" si="160"/>
        <v>51.64</v>
      </c>
      <c r="Q221" s="44">
        <f t="shared" si="236"/>
        <v>1421.0611250000002</v>
      </c>
      <c r="R221" s="44">
        <f t="shared" si="237"/>
        <v>1421.0583333333334</v>
      </c>
      <c r="S221" s="44">
        <f t="shared" si="238"/>
        <v>284.21166666666664</v>
      </c>
      <c r="T221" s="65">
        <f t="shared" si="239"/>
        <v>1705.27</v>
      </c>
      <c r="U221" s="69" t="s">
        <v>586</v>
      </c>
      <c r="V221" s="44">
        <v>1615.99</v>
      </c>
      <c r="W221" s="44">
        <v>1346.6547410714284</v>
      </c>
    </row>
    <row r="222" spans="1:23" s="48" customFormat="1" ht="30" x14ac:dyDescent="0.25">
      <c r="A222" s="38" t="s">
        <v>109</v>
      </c>
      <c r="B222" s="124" t="s">
        <v>316</v>
      </c>
      <c r="C222" s="130" t="s">
        <v>278</v>
      </c>
      <c r="D222" s="40" t="s">
        <v>37</v>
      </c>
      <c r="E222" s="41">
        <v>1</v>
      </c>
      <c r="F222" s="41"/>
      <c r="G222" s="42"/>
      <c r="H222" s="44">
        <f t="shared" si="230"/>
        <v>68.91</v>
      </c>
      <c r="I222" s="44">
        <f t="shared" si="231"/>
        <v>17.23</v>
      </c>
      <c r="J222" s="44">
        <f>ROUND(0.467*0.95,2)</f>
        <v>0.44</v>
      </c>
      <c r="K222" s="43">
        <f t="shared" si="232"/>
        <v>37.9</v>
      </c>
      <c r="L222" s="44">
        <f t="shared" si="233"/>
        <v>8.3379999999999992</v>
      </c>
      <c r="M222" s="44">
        <f>+(J222*(ВИХ.дані!$T$23*1.105))+(J222*8.7)</f>
        <v>41.314019999999999</v>
      </c>
      <c r="N222" s="44">
        <f t="shared" si="234"/>
        <v>1.7116</v>
      </c>
      <c r="O222" s="44">
        <f t="shared" si="235"/>
        <v>89.263620000000003</v>
      </c>
      <c r="P222" s="45">
        <f t="shared" si="160"/>
        <v>3.37</v>
      </c>
      <c r="Q222" s="44">
        <f t="shared" si="236"/>
        <v>92.633620000000008</v>
      </c>
      <c r="R222" s="44">
        <f t="shared" si="237"/>
        <v>92.633333333333326</v>
      </c>
      <c r="S222" s="44">
        <f t="shared" si="238"/>
        <v>18.526666666666667</v>
      </c>
      <c r="T222" s="65">
        <f t="shared" si="239"/>
        <v>111.16</v>
      </c>
      <c r="U222" s="69" t="s">
        <v>587</v>
      </c>
      <c r="V222" s="44">
        <v>105.34</v>
      </c>
      <c r="W222" s="44">
        <v>87.785775714285705</v>
      </c>
    </row>
    <row r="223" spans="1:23" s="48" customFormat="1" ht="30" x14ac:dyDescent="0.25">
      <c r="A223" s="38" t="s">
        <v>113</v>
      </c>
      <c r="B223" s="124" t="s">
        <v>317</v>
      </c>
      <c r="C223" s="85" t="s">
        <v>318</v>
      </c>
      <c r="D223" s="68" t="s">
        <v>251</v>
      </c>
      <c r="E223" s="87" t="s">
        <v>49</v>
      </c>
      <c r="F223" s="41"/>
      <c r="G223" s="42"/>
      <c r="H223" s="44">
        <f>ROUND(($H$15+$H$16)/2,2)</f>
        <v>65.680000000000007</v>
      </c>
      <c r="I223" s="44">
        <f t="shared" si="231"/>
        <v>16.420000000000002</v>
      </c>
      <c r="J223" s="44">
        <f>ROUND(1.065*0.95,2)</f>
        <v>1.01</v>
      </c>
      <c r="K223" s="43">
        <f t="shared" si="232"/>
        <v>82.92</v>
      </c>
      <c r="L223" s="44">
        <f t="shared" si="233"/>
        <v>18.2424</v>
      </c>
      <c r="M223" s="44">
        <f>+(J223*(ВИХ.дані!$T$23*1.105))+(J223*8.7)</f>
        <v>94.834454999999991</v>
      </c>
      <c r="N223" s="44">
        <f t="shared" si="234"/>
        <v>3.9289000000000001</v>
      </c>
      <c r="O223" s="44">
        <f t="shared" si="235"/>
        <v>199.92575499999998</v>
      </c>
      <c r="P223" s="45">
        <f t="shared" si="160"/>
        <v>7.73</v>
      </c>
      <c r="Q223" s="44">
        <f t="shared" si="236"/>
        <v>207.65575499999997</v>
      </c>
      <c r="R223" s="44">
        <f t="shared" si="237"/>
        <v>207.65833333333333</v>
      </c>
      <c r="S223" s="44">
        <f t="shared" si="238"/>
        <v>41.531666666666666</v>
      </c>
      <c r="T223" s="65">
        <f t="shared" si="239"/>
        <v>249.19</v>
      </c>
      <c r="U223" s="69" t="s">
        <v>588</v>
      </c>
      <c r="V223" s="44">
        <v>236.45</v>
      </c>
      <c r="W223" s="44">
        <v>197.04465249999998</v>
      </c>
    </row>
    <row r="224" spans="1:23" s="48" customFormat="1" ht="30" x14ac:dyDescent="0.25">
      <c r="A224" s="38" t="s">
        <v>117</v>
      </c>
      <c r="B224" s="124" t="s">
        <v>319</v>
      </c>
      <c r="C224" s="85" t="s">
        <v>320</v>
      </c>
      <c r="D224" s="68" t="s">
        <v>251</v>
      </c>
      <c r="E224" s="87" t="s">
        <v>49</v>
      </c>
      <c r="F224" s="41"/>
      <c r="G224" s="42"/>
      <c r="H224" s="44">
        <f>ROUND(($H$15+$H$16)/2,2)</f>
        <v>65.680000000000007</v>
      </c>
      <c r="I224" s="44">
        <f t="shared" si="231"/>
        <v>16.420000000000002</v>
      </c>
      <c r="J224" s="44">
        <f>ROUND(0.83*0.95,2)</f>
        <v>0.79</v>
      </c>
      <c r="K224" s="43">
        <f t="shared" si="232"/>
        <v>64.86</v>
      </c>
      <c r="L224" s="44">
        <f t="shared" si="233"/>
        <v>14.2692</v>
      </c>
      <c r="M224" s="44">
        <f>+(J224*(ВИХ.дані!$T$23*1.105))+(J224*8.7)</f>
        <v>74.177445000000006</v>
      </c>
      <c r="N224" s="44">
        <f t="shared" si="234"/>
        <v>3.0731000000000002</v>
      </c>
      <c r="O224" s="44">
        <f t="shared" si="235"/>
        <v>156.37974500000001</v>
      </c>
      <c r="P224" s="45">
        <f t="shared" si="160"/>
        <v>6.04</v>
      </c>
      <c r="Q224" s="44">
        <f t="shared" si="236"/>
        <v>162.41974500000001</v>
      </c>
      <c r="R224" s="44">
        <f t="shared" si="237"/>
        <v>162.41666666666669</v>
      </c>
      <c r="S224" s="44">
        <f t="shared" si="238"/>
        <v>32.483333333333334</v>
      </c>
      <c r="T224" s="65">
        <f t="shared" si="239"/>
        <v>194.9</v>
      </c>
      <c r="U224" s="69" t="s">
        <v>589</v>
      </c>
      <c r="V224" s="44">
        <v>184.94</v>
      </c>
      <c r="W224" s="44">
        <v>154.11779750000002</v>
      </c>
    </row>
    <row r="225" spans="1:23" s="48" customFormat="1" ht="30" x14ac:dyDescent="0.25">
      <c r="A225" s="38" t="s">
        <v>119</v>
      </c>
      <c r="B225" s="89" t="s">
        <v>321</v>
      </c>
      <c r="C225" s="85" t="s">
        <v>320</v>
      </c>
      <c r="D225" s="68" t="s">
        <v>251</v>
      </c>
      <c r="E225" s="87" t="s">
        <v>322</v>
      </c>
      <c r="F225" s="41"/>
      <c r="G225" s="42"/>
      <c r="H225" s="44">
        <f>ROUND(($H$15+$H$16+$H$16)/3,2)</f>
        <v>66.760000000000005</v>
      </c>
      <c r="I225" s="44">
        <f t="shared" si="231"/>
        <v>16.690000000000001</v>
      </c>
      <c r="J225" s="223">
        <f>ROUND((0.83+0.415)*0.95,2)</f>
        <v>1.18</v>
      </c>
      <c r="K225" s="43">
        <f t="shared" si="232"/>
        <v>98.47</v>
      </c>
      <c r="L225" s="44">
        <f t="shared" si="233"/>
        <v>21.663399999999999</v>
      </c>
      <c r="M225" s="44">
        <f>+(J225*(ВИХ.дані!$T$23*1.105))+(J225*8.7)</f>
        <v>110.79668999999998</v>
      </c>
      <c r="N225" s="44">
        <f t="shared" si="234"/>
        <v>4.5902000000000003</v>
      </c>
      <c r="O225" s="44">
        <f t="shared" si="235"/>
        <v>235.52028999999999</v>
      </c>
      <c r="P225" s="45">
        <f t="shared" ref="P225:P271" si="240">ROUND(J225*$P$10,2)</f>
        <v>9.0299999999999994</v>
      </c>
      <c r="Q225" s="44">
        <f t="shared" si="236"/>
        <v>244.55028999999999</v>
      </c>
      <c r="R225" s="44">
        <f t="shared" si="237"/>
        <v>244.54999999999998</v>
      </c>
      <c r="S225" s="44">
        <f t="shared" si="238"/>
        <v>48.91</v>
      </c>
      <c r="T225" s="65">
        <f t="shared" si="239"/>
        <v>293.45999999999998</v>
      </c>
      <c r="U225" s="69" t="s">
        <v>590</v>
      </c>
      <c r="V225" s="44">
        <v>278.35000000000002</v>
      </c>
      <c r="W225" s="44">
        <v>231.95501000000002</v>
      </c>
    </row>
    <row r="226" spans="1:23" s="48" customFormat="1" ht="45" x14ac:dyDescent="0.25">
      <c r="A226" s="38" t="s">
        <v>323</v>
      </c>
      <c r="B226" s="124" t="s">
        <v>324</v>
      </c>
      <c r="C226" s="85" t="s">
        <v>325</v>
      </c>
      <c r="D226" s="68" t="s">
        <v>251</v>
      </c>
      <c r="E226" s="87" t="s">
        <v>49</v>
      </c>
      <c r="F226" s="41"/>
      <c r="G226" s="42"/>
      <c r="H226" s="44">
        <f>ROUND(($H$15+$H$16)/2,2)</f>
        <v>65.680000000000007</v>
      </c>
      <c r="I226" s="44">
        <f t="shared" si="231"/>
        <v>16.420000000000002</v>
      </c>
      <c r="J226" s="44">
        <f>ROUND(0.523*0.95,2)</f>
        <v>0.5</v>
      </c>
      <c r="K226" s="43">
        <f t="shared" si="232"/>
        <v>41.05</v>
      </c>
      <c r="L226" s="44">
        <f t="shared" si="233"/>
        <v>9.0309999999999988</v>
      </c>
      <c r="M226" s="44">
        <f>+(J226*(ВИХ.дані!$T$23*1.105))+(J226*8.7)</f>
        <v>46.947749999999999</v>
      </c>
      <c r="N226" s="44">
        <f t="shared" si="234"/>
        <v>1.9450000000000001</v>
      </c>
      <c r="O226" s="44">
        <f t="shared" si="235"/>
        <v>98.973749999999995</v>
      </c>
      <c r="P226" s="45">
        <f t="shared" si="240"/>
        <v>3.83</v>
      </c>
      <c r="Q226" s="44">
        <f t="shared" si="236"/>
        <v>102.80374999999999</v>
      </c>
      <c r="R226" s="44">
        <f t="shared" si="237"/>
        <v>102.8</v>
      </c>
      <c r="S226" s="44">
        <f t="shared" si="238"/>
        <v>20.56</v>
      </c>
      <c r="T226" s="65">
        <f t="shared" si="239"/>
        <v>123.36</v>
      </c>
      <c r="U226" s="69" t="s">
        <v>591</v>
      </c>
      <c r="V226" s="44">
        <v>117.06</v>
      </c>
      <c r="W226" s="44">
        <v>97.550124999999994</v>
      </c>
    </row>
    <row r="227" spans="1:23" s="48" customFormat="1" ht="39.75" customHeight="1" x14ac:dyDescent="0.25">
      <c r="A227" s="38" t="s">
        <v>326</v>
      </c>
      <c r="B227" s="131" t="s">
        <v>327</v>
      </c>
      <c r="C227" s="85" t="s">
        <v>325</v>
      </c>
      <c r="D227" s="68" t="s">
        <v>251</v>
      </c>
      <c r="E227" s="87" t="s">
        <v>49</v>
      </c>
      <c r="F227" s="41"/>
      <c r="G227" s="42"/>
      <c r="H227" s="44">
        <f>ROUND(($H$15+$H$16)/2,2)</f>
        <v>65.680000000000007</v>
      </c>
      <c r="I227" s="44">
        <f t="shared" si="231"/>
        <v>16.420000000000002</v>
      </c>
      <c r="J227" s="44">
        <f>ROUND((0.523+1.138)*0.95,2)</f>
        <v>1.58</v>
      </c>
      <c r="K227" s="43">
        <f t="shared" si="232"/>
        <v>129.72</v>
      </c>
      <c r="L227" s="44">
        <f t="shared" si="233"/>
        <v>28.538399999999999</v>
      </c>
      <c r="M227" s="44">
        <f>+(J227*(ВИХ.дані!$T$23*1.105))+(J227*8.7)</f>
        <v>148.35489000000001</v>
      </c>
      <c r="N227" s="44">
        <f t="shared" si="234"/>
        <v>6.1462000000000003</v>
      </c>
      <c r="O227" s="44">
        <f t="shared" si="235"/>
        <v>312.75949000000003</v>
      </c>
      <c r="P227" s="45">
        <f t="shared" si="240"/>
        <v>12.09</v>
      </c>
      <c r="Q227" s="44">
        <f t="shared" si="236"/>
        <v>324.84949</v>
      </c>
      <c r="R227" s="44">
        <f t="shared" si="237"/>
        <v>324.85000000000002</v>
      </c>
      <c r="S227" s="44">
        <f t="shared" si="238"/>
        <v>64.97</v>
      </c>
      <c r="T227" s="65">
        <f t="shared" si="239"/>
        <v>389.82</v>
      </c>
      <c r="U227" s="69" t="s">
        <v>592</v>
      </c>
      <c r="V227" s="44">
        <v>369.89</v>
      </c>
      <c r="W227" s="44">
        <v>308.24559500000004</v>
      </c>
    </row>
    <row r="228" spans="1:23" s="48" customFormat="1" ht="30" x14ac:dyDescent="0.25">
      <c r="A228" s="38" t="s">
        <v>328</v>
      </c>
      <c r="B228" s="124" t="s">
        <v>329</v>
      </c>
      <c r="C228" s="85" t="s">
        <v>320</v>
      </c>
      <c r="D228" s="68" t="s">
        <v>251</v>
      </c>
      <c r="E228" s="87" t="s">
        <v>49</v>
      </c>
      <c r="F228" s="41"/>
      <c r="G228" s="42"/>
      <c r="H228" s="44">
        <f>ROUND(($H$15+$H$16)/2,2)</f>
        <v>65.680000000000007</v>
      </c>
      <c r="I228" s="44">
        <f t="shared" si="231"/>
        <v>16.420000000000002</v>
      </c>
      <c r="J228" s="44">
        <f>ROUND(0.668*0.95,2)</f>
        <v>0.63</v>
      </c>
      <c r="K228" s="43">
        <f t="shared" si="232"/>
        <v>51.72</v>
      </c>
      <c r="L228" s="44">
        <f t="shared" si="233"/>
        <v>11.378399999999999</v>
      </c>
      <c r="M228" s="44">
        <f>+(J228*(ВИХ.дані!$T$23*1.105))+(J228*8.7)</f>
        <v>59.154164999999999</v>
      </c>
      <c r="N228" s="44">
        <f t="shared" si="234"/>
        <v>2.4506999999999999</v>
      </c>
      <c r="O228" s="44">
        <f t="shared" si="235"/>
        <v>124.703265</v>
      </c>
      <c r="P228" s="45">
        <f t="shared" si="240"/>
        <v>4.82</v>
      </c>
      <c r="Q228" s="44">
        <f t="shared" si="236"/>
        <v>129.52326500000001</v>
      </c>
      <c r="R228" s="44">
        <f t="shared" si="237"/>
        <v>129.52500000000001</v>
      </c>
      <c r="S228" s="44">
        <f t="shared" si="238"/>
        <v>25.905000000000001</v>
      </c>
      <c r="T228" s="65">
        <f t="shared" si="239"/>
        <v>155.43</v>
      </c>
      <c r="U228" s="69" t="s">
        <v>593</v>
      </c>
      <c r="V228" s="44">
        <v>147.49</v>
      </c>
      <c r="W228" s="44">
        <v>122.90735749999999</v>
      </c>
    </row>
    <row r="229" spans="1:23" s="48" customFormat="1" ht="30" x14ac:dyDescent="0.25">
      <c r="A229" s="38" t="s">
        <v>330</v>
      </c>
      <c r="B229" s="124" t="s">
        <v>331</v>
      </c>
      <c r="C229" s="85" t="s">
        <v>320</v>
      </c>
      <c r="D229" s="68" t="s">
        <v>251</v>
      </c>
      <c r="E229" s="87" t="s">
        <v>49</v>
      </c>
      <c r="F229" s="41"/>
      <c r="G229" s="42"/>
      <c r="H229" s="44">
        <f>ROUND(($H$15+$H$16)/2,2)</f>
        <v>65.680000000000007</v>
      </c>
      <c r="I229" s="44">
        <f t="shared" si="231"/>
        <v>16.420000000000002</v>
      </c>
      <c r="J229" s="44">
        <f>ROUND(1.18*0.95,2)</f>
        <v>1.1200000000000001</v>
      </c>
      <c r="K229" s="43">
        <f t="shared" si="232"/>
        <v>91.95</v>
      </c>
      <c r="L229" s="44">
        <f t="shared" si="233"/>
        <v>20.228999999999999</v>
      </c>
      <c r="M229" s="44">
        <f>+(J229*(ВИХ.дані!$T$23*1.105))+(J229*8.7)</f>
        <v>105.16296</v>
      </c>
      <c r="N229" s="44">
        <f t="shared" si="234"/>
        <v>4.3568000000000007</v>
      </c>
      <c r="O229" s="44">
        <f t="shared" si="235"/>
        <v>221.69875999999999</v>
      </c>
      <c r="P229" s="45">
        <f t="shared" si="240"/>
        <v>8.57</v>
      </c>
      <c r="Q229" s="44">
        <f t="shared" si="236"/>
        <v>230.26875999999999</v>
      </c>
      <c r="R229" s="44">
        <f t="shared" si="237"/>
        <v>230.26666666666665</v>
      </c>
      <c r="S229" s="44">
        <f t="shared" si="238"/>
        <v>46.053333333333335</v>
      </c>
      <c r="T229" s="65">
        <f t="shared" si="239"/>
        <v>276.32</v>
      </c>
      <c r="U229" s="69" t="s">
        <v>594</v>
      </c>
      <c r="V229" s="44">
        <v>262.2</v>
      </c>
      <c r="W229" s="44">
        <v>218.50307999999998</v>
      </c>
    </row>
    <row r="230" spans="1:23" s="48" customFormat="1" ht="30" x14ac:dyDescent="0.25">
      <c r="A230" s="38" t="s">
        <v>332</v>
      </c>
      <c r="B230" s="132" t="s">
        <v>333</v>
      </c>
      <c r="C230" s="85" t="s">
        <v>320</v>
      </c>
      <c r="D230" s="68" t="s">
        <v>251</v>
      </c>
      <c r="E230" s="87" t="s">
        <v>49</v>
      </c>
      <c r="F230" s="41"/>
      <c r="G230" s="42"/>
      <c r="H230" s="44">
        <f t="shared" ref="H230:H234" si="241">ROUND(($H$15+$H$16)/2,2)</f>
        <v>65.680000000000007</v>
      </c>
      <c r="I230" s="44">
        <f t="shared" si="231"/>
        <v>16.420000000000002</v>
      </c>
      <c r="J230" s="44">
        <f>ROUND(0.333*0.95,2)</f>
        <v>0.32</v>
      </c>
      <c r="K230" s="43">
        <f t="shared" si="232"/>
        <v>26.27</v>
      </c>
      <c r="L230" s="44">
        <f t="shared" si="233"/>
        <v>5.7793999999999999</v>
      </c>
      <c r="M230" s="44">
        <f>+(J230*(ВИХ.дані!$T$23*1.105))+(J230*8.7)</f>
        <v>30.046559999999999</v>
      </c>
      <c r="N230" s="44">
        <f t="shared" si="234"/>
        <v>1.2448000000000001</v>
      </c>
      <c r="O230" s="44">
        <f t="shared" si="235"/>
        <v>63.340759999999996</v>
      </c>
      <c r="P230" s="45">
        <f t="shared" si="240"/>
        <v>2.4500000000000002</v>
      </c>
      <c r="Q230" s="44">
        <f t="shared" si="236"/>
        <v>65.790759999999992</v>
      </c>
      <c r="R230" s="44">
        <f t="shared" si="237"/>
        <v>65.791666666666671</v>
      </c>
      <c r="S230" s="44">
        <f t="shared" si="238"/>
        <v>13.158333333333333</v>
      </c>
      <c r="T230" s="65">
        <f t="shared" si="239"/>
        <v>78.95</v>
      </c>
      <c r="U230" s="69" t="s">
        <v>595</v>
      </c>
      <c r="V230" s="44">
        <v>74.92</v>
      </c>
      <c r="W230" s="44">
        <v>62.430880000000002</v>
      </c>
    </row>
    <row r="231" spans="1:23" s="48" customFormat="1" ht="27.95" customHeight="1" x14ac:dyDescent="0.25">
      <c r="A231" s="38" t="s">
        <v>334</v>
      </c>
      <c r="B231" s="124" t="s">
        <v>335</v>
      </c>
      <c r="C231" s="85" t="s">
        <v>320</v>
      </c>
      <c r="D231" s="68" t="s">
        <v>251</v>
      </c>
      <c r="E231" s="87" t="s">
        <v>49</v>
      </c>
      <c r="F231" s="41"/>
      <c r="G231" s="42"/>
      <c r="H231" s="44">
        <f t="shared" si="241"/>
        <v>65.680000000000007</v>
      </c>
      <c r="I231" s="44">
        <f t="shared" si="231"/>
        <v>16.420000000000002</v>
      </c>
      <c r="J231" s="44">
        <f>ROUND(2.18*0.95,2)</f>
        <v>2.0699999999999998</v>
      </c>
      <c r="K231" s="43">
        <f t="shared" si="232"/>
        <v>169.95</v>
      </c>
      <c r="L231" s="44">
        <f t="shared" si="233"/>
        <v>37.388999999999996</v>
      </c>
      <c r="M231" s="44">
        <f>+(J231*(ВИХ.дані!$T$23*1.105))+(J231*8.7)</f>
        <v>194.36368499999998</v>
      </c>
      <c r="N231" s="44">
        <f t="shared" si="234"/>
        <v>8.0522999999999989</v>
      </c>
      <c r="O231" s="44">
        <f t="shared" si="235"/>
        <v>409.75498499999998</v>
      </c>
      <c r="P231" s="45">
        <f t="shared" si="240"/>
        <v>15.84</v>
      </c>
      <c r="Q231" s="44">
        <f t="shared" si="236"/>
        <v>425.59498499999995</v>
      </c>
      <c r="R231" s="44">
        <f t="shared" si="237"/>
        <v>425.59166666666664</v>
      </c>
      <c r="S231" s="44">
        <f t="shared" si="238"/>
        <v>85.118333333333325</v>
      </c>
      <c r="T231" s="65">
        <f t="shared" si="239"/>
        <v>510.71</v>
      </c>
      <c r="U231" s="69" t="s">
        <v>596</v>
      </c>
      <c r="V231" s="44">
        <v>484.61</v>
      </c>
      <c r="W231" s="44">
        <v>403.84131749999995</v>
      </c>
    </row>
    <row r="232" spans="1:23" s="48" customFormat="1" ht="30" x14ac:dyDescent="0.25">
      <c r="A232" s="38" t="s">
        <v>336</v>
      </c>
      <c r="B232" s="132" t="s">
        <v>337</v>
      </c>
      <c r="C232" s="85" t="s">
        <v>320</v>
      </c>
      <c r="D232" s="68" t="s">
        <v>251</v>
      </c>
      <c r="E232" s="87" t="s">
        <v>49</v>
      </c>
      <c r="F232" s="41"/>
      <c r="G232" s="42"/>
      <c r="H232" s="44">
        <f t="shared" si="241"/>
        <v>65.680000000000007</v>
      </c>
      <c r="I232" s="44">
        <f t="shared" si="231"/>
        <v>16.420000000000002</v>
      </c>
      <c r="J232" s="44">
        <f>ROUND(0.833*0.95,2)</f>
        <v>0.79</v>
      </c>
      <c r="K232" s="43">
        <f t="shared" si="232"/>
        <v>64.86</v>
      </c>
      <c r="L232" s="44">
        <f t="shared" si="233"/>
        <v>14.2692</v>
      </c>
      <c r="M232" s="44">
        <f>+(J232*(ВИХ.дані!$T$23*1.105))+(J232*8.7)</f>
        <v>74.177445000000006</v>
      </c>
      <c r="N232" s="44">
        <f t="shared" si="234"/>
        <v>3.0731000000000002</v>
      </c>
      <c r="O232" s="44">
        <f t="shared" si="235"/>
        <v>156.37974500000001</v>
      </c>
      <c r="P232" s="45">
        <f t="shared" si="240"/>
        <v>6.04</v>
      </c>
      <c r="Q232" s="44">
        <f t="shared" si="236"/>
        <v>162.41974500000001</v>
      </c>
      <c r="R232" s="44">
        <f t="shared" si="237"/>
        <v>162.41666666666669</v>
      </c>
      <c r="S232" s="44">
        <f t="shared" si="238"/>
        <v>32.483333333333334</v>
      </c>
      <c r="T232" s="65">
        <f t="shared" si="239"/>
        <v>194.9</v>
      </c>
      <c r="U232" s="69" t="s">
        <v>597</v>
      </c>
      <c r="V232" s="44">
        <v>184.94</v>
      </c>
      <c r="W232" s="44">
        <v>154.11779750000002</v>
      </c>
    </row>
    <row r="233" spans="1:23" s="48" customFormat="1" ht="30" x14ac:dyDescent="0.25">
      <c r="A233" s="38" t="s">
        <v>338</v>
      </c>
      <c r="B233" s="133" t="s">
        <v>339</v>
      </c>
      <c r="C233" s="85"/>
      <c r="D233" s="68" t="s">
        <v>251</v>
      </c>
      <c r="E233" s="87" t="s">
        <v>49</v>
      </c>
      <c r="F233" s="41"/>
      <c r="G233" s="42"/>
      <c r="H233" s="44">
        <f t="shared" si="241"/>
        <v>65.680000000000007</v>
      </c>
      <c r="I233" s="44">
        <f t="shared" si="231"/>
        <v>16.420000000000002</v>
      </c>
      <c r="J233" s="44">
        <f>ROUND(0.13*0.95,2)</f>
        <v>0.12</v>
      </c>
      <c r="K233" s="43">
        <f t="shared" si="232"/>
        <v>9.85</v>
      </c>
      <c r="L233" s="44">
        <f t="shared" si="233"/>
        <v>2.1669999999999998</v>
      </c>
      <c r="M233" s="44">
        <f>+(J233*(ВИХ.дані!$T$23*1.105))+(J233*8.7)</f>
        <v>11.26746</v>
      </c>
      <c r="N233" s="44">
        <f t="shared" si="234"/>
        <v>0.46679999999999999</v>
      </c>
      <c r="O233" s="44">
        <f t="shared" si="235"/>
        <v>23.751259999999998</v>
      </c>
      <c r="P233" s="45">
        <f t="shared" si="240"/>
        <v>0.92</v>
      </c>
      <c r="Q233" s="44">
        <f t="shared" si="236"/>
        <v>24.67126</v>
      </c>
      <c r="R233" s="44">
        <f t="shared" si="237"/>
        <v>24.675000000000001</v>
      </c>
      <c r="S233" s="44">
        <f t="shared" si="238"/>
        <v>4.9349999999999996</v>
      </c>
      <c r="T233" s="65">
        <f t="shared" si="239"/>
        <v>29.61</v>
      </c>
      <c r="U233" s="69" t="s">
        <v>598</v>
      </c>
      <c r="V233" s="44">
        <v>28.1</v>
      </c>
      <c r="W233" s="44">
        <v>23.41283</v>
      </c>
    </row>
    <row r="234" spans="1:23" s="48" customFormat="1" ht="15.75" x14ac:dyDescent="0.25">
      <c r="A234" s="38" t="s">
        <v>340</v>
      </c>
      <c r="B234" s="124" t="s">
        <v>341</v>
      </c>
      <c r="C234" s="85"/>
      <c r="D234" s="68" t="s">
        <v>251</v>
      </c>
      <c r="E234" s="87" t="s">
        <v>49</v>
      </c>
      <c r="F234" s="41"/>
      <c r="G234" s="42"/>
      <c r="H234" s="44">
        <f t="shared" si="241"/>
        <v>65.680000000000007</v>
      </c>
      <c r="I234" s="44">
        <f t="shared" si="231"/>
        <v>16.420000000000002</v>
      </c>
      <c r="J234" s="44">
        <f>ROUND(0.05*0.95,2)</f>
        <v>0.05</v>
      </c>
      <c r="K234" s="43">
        <f t="shared" si="232"/>
        <v>4.1100000000000003</v>
      </c>
      <c r="L234" s="44">
        <f t="shared" si="233"/>
        <v>0.90420000000000011</v>
      </c>
      <c r="M234" s="44">
        <f>+(J234*(ВИХ.дані!$T$23*1.105))+(J234*8.7)</f>
        <v>4.6947749999999999</v>
      </c>
      <c r="N234" s="44">
        <f t="shared" si="234"/>
        <v>0.19450000000000001</v>
      </c>
      <c r="O234" s="44">
        <f t="shared" si="235"/>
        <v>9.9034750000000003</v>
      </c>
      <c r="P234" s="45">
        <f t="shared" si="240"/>
        <v>0.38</v>
      </c>
      <c r="Q234" s="44">
        <f t="shared" si="236"/>
        <v>10.283475000000001</v>
      </c>
      <c r="R234" s="44">
        <f t="shared" si="237"/>
        <v>10.283333333333333</v>
      </c>
      <c r="S234" s="44">
        <f t="shared" si="238"/>
        <v>2.0566666666666666</v>
      </c>
      <c r="T234" s="65">
        <f t="shared" si="239"/>
        <v>12.34</v>
      </c>
      <c r="U234" s="69" t="s">
        <v>599</v>
      </c>
      <c r="V234" s="44">
        <v>11.7</v>
      </c>
      <c r="W234" s="44">
        <v>9.7520124999999993</v>
      </c>
    </row>
    <row r="235" spans="1:23" s="48" customFormat="1" ht="30" x14ac:dyDescent="0.25">
      <c r="A235" s="38" t="s">
        <v>134</v>
      </c>
      <c r="B235" s="127" t="s">
        <v>342</v>
      </c>
      <c r="C235" s="85"/>
      <c r="D235" s="68" t="s">
        <v>217</v>
      </c>
      <c r="E235" s="87" t="s">
        <v>218</v>
      </c>
      <c r="F235" s="41"/>
      <c r="G235" s="42"/>
      <c r="H235" s="44">
        <f t="shared" ref="H235:H236" si="242">ROUND(($H$15+$H$16+$H$14)/3,2)</f>
        <v>62.45</v>
      </c>
      <c r="I235" s="44">
        <f t="shared" si="231"/>
        <v>15.61</v>
      </c>
      <c r="J235" s="44">
        <f>ROUND(0.45*0.95,2)</f>
        <v>0.43</v>
      </c>
      <c r="K235" s="43">
        <f t="shared" si="232"/>
        <v>33.57</v>
      </c>
      <c r="L235" s="44">
        <f t="shared" si="233"/>
        <v>7.3853999999999997</v>
      </c>
      <c r="M235" s="44">
        <f>+(J235*(ВИХ.дані!$T$23*1.105))+(J235*8.7)</f>
        <v>40.375064999999999</v>
      </c>
      <c r="N235" s="44">
        <f t="shared" si="234"/>
        <v>1.6727000000000001</v>
      </c>
      <c r="O235" s="44">
        <f t="shared" si="235"/>
        <v>83.00316500000001</v>
      </c>
      <c r="P235" s="45">
        <f t="shared" si="240"/>
        <v>3.29</v>
      </c>
      <c r="Q235" s="44">
        <f t="shared" si="236"/>
        <v>86.293165000000016</v>
      </c>
      <c r="R235" s="44">
        <f t="shared" si="237"/>
        <v>86.291666666666657</v>
      </c>
      <c r="S235" s="44">
        <f t="shared" si="238"/>
        <v>17.258333333333333</v>
      </c>
      <c r="T235" s="65">
        <f t="shared" si="239"/>
        <v>103.55</v>
      </c>
      <c r="U235" s="69" t="s">
        <v>600</v>
      </c>
      <c r="V235" s="44">
        <v>98.39</v>
      </c>
      <c r="W235" s="44">
        <v>81.994190000000003</v>
      </c>
    </row>
    <row r="236" spans="1:23" s="48" customFormat="1" ht="15.75" x14ac:dyDescent="0.25">
      <c r="A236" s="38" t="s">
        <v>343</v>
      </c>
      <c r="B236" s="127" t="s">
        <v>344</v>
      </c>
      <c r="C236" s="85"/>
      <c r="D236" s="68" t="s">
        <v>217</v>
      </c>
      <c r="E236" s="87" t="s">
        <v>218</v>
      </c>
      <c r="F236" s="41"/>
      <c r="G236" s="42"/>
      <c r="H236" s="44">
        <f t="shared" si="242"/>
        <v>62.45</v>
      </c>
      <c r="I236" s="44">
        <f t="shared" si="231"/>
        <v>15.61</v>
      </c>
      <c r="J236" s="44">
        <f>ROUND(0.54*0.95,2)</f>
        <v>0.51</v>
      </c>
      <c r="K236" s="43">
        <f t="shared" si="232"/>
        <v>39.81</v>
      </c>
      <c r="L236" s="44">
        <f t="shared" si="233"/>
        <v>8.7582000000000004</v>
      </c>
      <c r="M236" s="44">
        <f>+(J236*(ВИХ.дані!$T$23*1.105))+(J236*8.7)</f>
        <v>47.886704999999999</v>
      </c>
      <c r="N236" s="44">
        <f t="shared" si="234"/>
        <v>1.9839</v>
      </c>
      <c r="O236" s="44">
        <f t="shared" si="235"/>
        <v>98.438805000000002</v>
      </c>
      <c r="P236" s="45">
        <f t="shared" si="240"/>
        <v>3.9</v>
      </c>
      <c r="Q236" s="44">
        <f t="shared" si="236"/>
        <v>102.33880500000001</v>
      </c>
      <c r="R236" s="44">
        <f t="shared" si="237"/>
        <v>102.34166666666667</v>
      </c>
      <c r="S236" s="44">
        <f t="shared" si="238"/>
        <v>20.468333333333334</v>
      </c>
      <c r="T236" s="65">
        <f t="shared" si="239"/>
        <v>122.81</v>
      </c>
      <c r="U236" s="69" t="s">
        <v>601</v>
      </c>
      <c r="V236" s="44">
        <v>116.7</v>
      </c>
      <c r="W236" s="44">
        <v>97.246830000000017</v>
      </c>
    </row>
    <row r="237" spans="1:23" s="48" customFormat="1" ht="30" x14ac:dyDescent="0.25">
      <c r="A237" s="38" t="s">
        <v>345</v>
      </c>
      <c r="B237" s="127" t="s">
        <v>346</v>
      </c>
      <c r="C237" s="85"/>
      <c r="D237" s="68" t="s">
        <v>251</v>
      </c>
      <c r="E237" s="87" t="s">
        <v>49</v>
      </c>
      <c r="F237" s="41"/>
      <c r="G237" s="42"/>
      <c r="H237" s="44">
        <f t="shared" ref="H237:H240" si="243">ROUND(($H$15+$H$16)/2,2)</f>
        <v>65.680000000000007</v>
      </c>
      <c r="I237" s="44">
        <f t="shared" si="231"/>
        <v>16.420000000000002</v>
      </c>
      <c r="J237" s="44">
        <f>ROUND(0.26*0.95,2)</f>
        <v>0.25</v>
      </c>
      <c r="K237" s="43">
        <f t="shared" si="232"/>
        <v>20.53</v>
      </c>
      <c r="L237" s="44">
        <f t="shared" si="233"/>
        <v>4.5166000000000004</v>
      </c>
      <c r="M237" s="44">
        <f>+(J237*(ВИХ.дані!$T$23*1.105))+(J237*8.7)</f>
        <v>23.473875</v>
      </c>
      <c r="N237" s="44">
        <f t="shared" si="234"/>
        <v>0.97250000000000003</v>
      </c>
      <c r="O237" s="44">
        <f t="shared" si="235"/>
        <v>49.492975000000001</v>
      </c>
      <c r="P237" s="45">
        <f t="shared" si="240"/>
        <v>1.91</v>
      </c>
      <c r="Q237" s="44">
        <f t="shared" si="236"/>
        <v>51.402974999999998</v>
      </c>
      <c r="R237" s="44">
        <f t="shared" si="237"/>
        <v>51.4</v>
      </c>
      <c r="S237" s="44">
        <f t="shared" si="238"/>
        <v>10.28</v>
      </c>
      <c r="T237" s="65">
        <f t="shared" si="239"/>
        <v>61.68</v>
      </c>
      <c r="U237" s="69" t="s">
        <v>602</v>
      </c>
      <c r="V237" s="44">
        <v>58.52</v>
      </c>
      <c r="W237" s="44">
        <v>48.770062499999995</v>
      </c>
    </row>
    <row r="238" spans="1:23" s="48" customFormat="1" ht="30" x14ac:dyDescent="0.25">
      <c r="A238" s="38" t="s">
        <v>347</v>
      </c>
      <c r="B238" s="127" t="s">
        <v>348</v>
      </c>
      <c r="C238" s="85"/>
      <c r="D238" s="68" t="s">
        <v>251</v>
      </c>
      <c r="E238" s="87" t="s">
        <v>49</v>
      </c>
      <c r="F238" s="41"/>
      <c r="G238" s="42"/>
      <c r="H238" s="44">
        <f t="shared" si="243"/>
        <v>65.680000000000007</v>
      </c>
      <c r="I238" s="44">
        <f t="shared" si="231"/>
        <v>16.420000000000002</v>
      </c>
      <c r="J238" s="44">
        <f>ROUND(0.16*0.95,2)</f>
        <v>0.15</v>
      </c>
      <c r="K238" s="43">
        <f t="shared" si="232"/>
        <v>12.32</v>
      </c>
      <c r="L238" s="44">
        <f t="shared" si="233"/>
        <v>2.7103999999999999</v>
      </c>
      <c r="M238" s="44">
        <f>+(J238*(ВИХ.дані!$T$23*1.105))+(J238*8.7)</f>
        <v>14.084324999999998</v>
      </c>
      <c r="N238" s="44">
        <f t="shared" si="234"/>
        <v>0.58350000000000002</v>
      </c>
      <c r="O238" s="44">
        <f t="shared" si="235"/>
        <v>29.698225000000001</v>
      </c>
      <c r="P238" s="45">
        <f t="shared" si="240"/>
        <v>1.1499999999999999</v>
      </c>
      <c r="Q238" s="44">
        <f t="shared" si="236"/>
        <v>30.848224999999999</v>
      </c>
      <c r="R238" s="44">
        <f t="shared" si="237"/>
        <v>30.85</v>
      </c>
      <c r="S238" s="44">
        <f t="shared" si="238"/>
        <v>6.1700000000000008</v>
      </c>
      <c r="T238" s="65">
        <f t="shared" si="239"/>
        <v>37.020000000000003</v>
      </c>
      <c r="U238" s="69" t="s">
        <v>603</v>
      </c>
      <c r="V238" s="44">
        <v>35.119999999999997</v>
      </c>
      <c r="W238" s="44">
        <v>29.266037499999996</v>
      </c>
    </row>
    <row r="239" spans="1:23" s="48" customFormat="1" ht="15.75" x14ac:dyDescent="0.25">
      <c r="A239" s="38" t="s">
        <v>349</v>
      </c>
      <c r="B239" s="127" t="s">
        <v>350</v>
      </c>
      <c r="C239" s="85"/>
      <c r="D239" s="68" t="s">
        <v>251</v>
      </c>
      <c r="E239" s="87" t="s">
        <v>49</v>
      </c>
      <c r="F239" s="41"/>
      <c r="G239" s="42"/>
      <c r="H239" s="44">
        <f t="shared" si="243"/>
        <v>65.680000000000007</v>
      </c>
      <c r="I239" s="44">
        <f t="shared" si="231"/>
        <v>16.420000000000002</v>
      </c>
      <c r="J239" s="44">
        <f>ROUND(0.13*0.95,2)</f>
        <v>0.12</v>
      </c>
      <c r="K239" s="43">
        <f t="shared" si="232"/>
        <v>9.85</v>
      </c>
      <c r="L239" s="44">
        <f t="shared" si="233"/>
        <v>2.1669999999999998</v>
      </c>
      <c r="M239" s="44">
        <f>+(J239*(ВИХ.дані!$T$23*1.105))+(J239*8.7)</f>
        <v>11.26746</v>
      </c>
      <c r="N239" s="44">
        <f t="shared" si="234"/>
        <v>0.46679999999999999</v>
      </c>
      <c r="O239" s="44">
        <f t="shared" si="235"/>
        <v>23.751259999999998</v>
      </c>
      <c r="P239" s="45">
        <f t="shared" si="240"/>
        <v>0.92</v>
      </c>
      <c r="Q239" s="44">
        <f t="shared" si="236"/>
        <v>24.67126</v>
      </c>
      <c r="R239" s="44">
        <f t="shared" si="237"/>
        <v>24.675000000000001</v>
      </c>
      <c r="S239" s="44">
        <f t="shared" si="238"/>
        <v>4.9349999999999996</v>
      </c>
      <c r="T239" s="65">
        <f t="shared" si="239"/>
        <v>29.61</v>
      </c>
      <c r="U239" s="69" t="s">
        <v>604</v>
      </c>
      <c r="V239" s="44">
        <v>28.1</v>
      </c>
      <c r="W239" s="44">
        <v>23.41283</v>
      </c>
    </row>
    <row r="240" spans="1:23" s="48" customFormat="1" ht="15.75" x14ac:dyDescent="0.25">
      <c r="A240" s="38" t="s">
        <v>175</v>
      </c>
      <c r="B240" s="124" t="s">
        <v>351</v>
      </c>
      <c r="C240" s="85"/>
      <c r="D240" s="68" t="s">
        <v>251</v>
      </c>
      <c r="E240" s="87" t="s">
        <v>49</v>
      </c>
      <c r="F240" s="41"/>
      <c r="G240" s="42"/>
      <c r="H240" s="44">
        <f t="shared" si="243"/>
        <v>65.680000000000007</v>
      </c>
      <c r="I240" s="44">
        <f t="shared" si="231"/>
        <v>16.420000000000002</v>
      </c>
      <c r="J240" s="44">
        <f>ROUND(0.17*0.95,2)</f>
        <v>0.16</v>
      </c>
      <c r="K240" s="43">
        <f t="shared" si="232"/>
        <v>13.14</v>
      </c>
      <c r="L240" s="44">
        <f t="shared" si="233"/>
        <v>2.8908</v>
      </c>
      <c r="M240" s="44">
        <f>+(J240*(ВИХ.дані!$T$23*1.105))+(J240*8.7)</f>
        <v>15.02328</v>
      </c>
      <c r="N240" s="44">
        <f t="shared" si="234"/>
        <v>0.62240000000000006</v>
      </c>
      <c r="O240" s="44">
        <f t="shared" si="235"/>
        <v>31.676479999999998</v>
      </c>
      <c r="P240" s="45">
        <f t="shared" si="240"/>
        <v>1.22</v>
      </c>
      <c r="Q240" s="44">
        <f t="shared" si="236"/>
        <v>32.896479999999997</v>
      </c>
      <c r="R240" s="44">
        <f t="shared" si="237"/>
        <v>32.9</v>
      </c>
      <c r="S240" s="44">
        <f t="shared" si="238"/>
        <v>6.5799999999999992</v>
      </c>
      <c r="T240" s="65">
        <f t="shared" si="239"/>
        <v>39.479999999999997</v>
      </c>
      <c r="U240" s="69" t="s">
        <v>605</v>
      </c>
      <c r="V240" s="44">
        <v>37.450000000000003</v>
      </c>
      <c r="W240" s="44">
        <v>31.210439999999998</v>
      </c>
    </row>
    <row r="241" spans="1:23" s="48" customFormat="1" ht="22.7" customHeight="1" x14ac:dyDescent="0.25">
      <c r="A241" s="38" t="s">
        <v>182</v>
      </c>
      <c r="B241" s="127" t="s">
        <v>352</v>
      </c>
      <c r="C241" s="85"/>
      <c r="D241" s="40"/>
      <c r="E241" s="41"/>
      <c r="F241" s="41"/>
      <c r="G241" s="42"/>
      <c r="H241" s="43"/>
      <c r="I241" s="43"/>
      <c r="J241" s="44"/>
      <c r="K241" s="43"/>
      <c r="L241" s="43">
        <f t="shared" si="233"/>
        <v>0</v>
      </c>
      <c r="M241" s="43"/>
      <c r="N241" s="45">
        <f t="shared" ref="N241" si="244">ROUND(J241*$N$10,2)</f>
        <v>0</v>
      </c>
      <c r="O241" s="45"/>
      <c r="P241" s="45">
        <f t="shared" si="240"/>
        <v>0</v>
      </c>
      <c r="Q241" s="45"/>
      <c r="R241" s="45"/>
      <c r="S241" s="45"/>
      <c r="T241" s="45">
        <f t="shared" si="239"/>
        <v>0</v>
      </c>
      <c r="U241" s="69"/>
      <c r="V241" s="45"/>
      <c r="W241" s="45"/>
    </row>
    <row r="242" spans="1:23" s="48" customFormat="1" ht="15.75" x14ac:dyDescent="0.25">
      <c r="A242" s="38" t="s">
        <v>353</v>
      </c>
      <c r="B242" s="89" t="s">
        <v>354</v>
      </c>
      <c r="C242" s="85"/>
      <c r="D242" s="68" t="s">
        <v>251</v>
      </c>
      <c r="E242" s="87" t="s">
        <v>49</v>
      </c>
      <c r="F242" s="41"/>
      <c r="G242" s="42"/>
      <c r="H242" s="44">
        <f t="shared" ref="H242:H244" si="245">ROUND(($H$15+$H$16)/2,2)</f>
        <v>65.680000000000007</v>
      </c>
      <c r="I242" s="44">
        <f>ROUND(H242*$I$10,2)</f>
        <v>16.420000000000002</v>
      </c>
      <c r="J242" s="44">
        <f>ROUND(0.31*0.95,2)</f>
        <v>0.28999999999999998</v>
      </c>
      <c r="K242" s="43">
        <f>ROUND((H242+I242)*J242,2)</f>
        <v>23.81</v>
      </c>
      <c r="L242" s="44">
        <f t="shared" si="233"/>
        <v>5.2382</v>
      </c>
      <c r="M242" s="44">
        <f>+(J242*(ВИХ.дані!$T$23*1.105))+(J242*8.7)</f>
        <v>27.229694999999996</v>
      </c>
      <c r="N242" s="44">
        <f t="shared" ref="N242:N244" si="246">J242*$N$10</f>
        <v>1.1280999999999999</v>
      </c>
      <c r="O242" s="44">
        <f>SUM(K242:N242)+F242</f>
        <v>57.40599499999999</v>
      </c>
      <c r="P242" s="45">
        <f t="shared" si="240"/>
        <v>2.2200000000000002</v>
      </c>
      <c r="Q242" s="44">
        <f>SUM(O242+P242)</f>
        <v>59.625994999999989</v>
      </c>
      <c r="R242" s="44">
        <f t="shared" ref="R242:R244" si="247">+T242-S242</f>
        <v>59.625</v>
      </c>
      <c r="S242" s="44">
        <f t="shared" ref="S242:S244" si="248">+T242/6</f>
        <v>11.924999999999999</v>
      </c>
      <c r="T242" s="65">
        <f t="shared" si="239"/>
        <v>71.55</v>
      </c>
      <c r="U242" s="69" t="s">
        <v>606</v>
      </c>
      <c r="V242" s="44">
        <v>67.89</v>
      </c>
      <c r="W242" s="44">
        <v>56.577672499999991</v>
      </c>
    </row>
    <row r="243" spans="1:23" s="48" customFormat="1" ht="15.75" x14ac:dyDescent="0.25">
      <c r="A243" s="38" t="s">
        <v>355</v>
      </c>
      <c r="B243" s="89" t="s">
        <v>356</v>
      </c>
      <c r="C243" s="85"/>
      <c r="D243" s="68" t="s">
        <v>251</v>
      </c>
      <c r="E243" s="87" t="s">
        <v>49</v>
      </c>
      <c r="F243" s="41"/>
      <c r="G243" s="42"/>
      <c r="H243" s="44">
        <f t="shared" si="245"/>
        <v>65.680000000000007</v>
      </c>
      <c r="I243" s="44">
        <f>ROUND(H243*$I$10,2)</f>
        <v>16.420000000000002</v>
      </c>
      <c r="J243" s="44">
        <f>ROUND(0.25*0.95,2)</f>
        <v>0.24</v>
      </c>
      <c r="K243" s="43">
        <f>ROUND((H243+I243)*J243,2)</f>
        <v>19.7</v>
      </c>
      <c r="L243" s="44">
        <f t="shared" si="233"/>
        <v>4.3339999999999996</v>
      </c>
      <c r="M243" s="44">
        <f>+(J243*(ВИХ.дані!$T$23*1.105))+(J243*8.7)</f>
        <v>22.53492</v>
      </c>
      <c r="N243" s="44">
        <f t="shared" si="246"/>
        <v>0.93359999999999999</v>
      </c>
      <c r="O243" s="44">
        <f>SUM(K243:N243)+F243</f>
        <v>47.502519999999997</v>
      </c>
      <c r="P243" s="45">
        <f t="shared" si="240"/>
        <v>1.84</v>
      </c>
      <c r="Q243" s="44">
        <f>SUM(O243+P243)</f>
        <v>49.34252</v>
      </c>
      <c r="R243" s="44">
        <f t="shared" si="247"/>
        <v>49.341666666666669</v>
      </c>
      <c r="S243" s="44">
        <f t="shared" si="248"/>
        <v>9.8683333333333341</v>
      </c>
      <c r="T243" s="65">
        <f t="shared" si="239"/>
        <v>59.21</v>
      </c>
      <c r="U243" s="69" t="s">
        <v>606</v>
      </c>
      <c r="V243" s="44">
        <v>56.19</v>
      </c>
      <c r="W243" s="44">
        <v>46.825659999999999</v>
      </c>
    </row>
    <row r="244" spans="1:23" s="48" customFormat="1" ht="30" x14ac:dyDescent="0.25">
      <c r="A244" s="38" t="s">
        <v>357</v>
      </c>
      <c r="B244" s="124" t="s">
        <v>358</v>
      </c>
      <c r="C244" s="85"/>
      <c r="D244" s="68" t="s">
        <v>251</v>
      </c>
      <c r="E244" s="87" t="s">
        <v>49</v>
      </c>
      <c r="F244" s="41"/>
      <c r="G244" s="42"/>
      <c r="H244" s="44">
        <f t="shared" si="245"/>
        <v>65.680000000000007</v>
      </c>
      <c r="I244" s="44">
        <f>ROUND(H244*$I$10,2)</f>
        <v>16.420000000000002</v>
      </c>
      <c r="J244" s="44">
        <f>ROUND(0.07*0.95,2)</f>
        <v>7.0000000000000007E-2</v>
      </c>
      <c r="K244" s="43">
        <f>ROUND((H244+I244)*J244,2)</f>
        <v>5.75</v>
      </c>
      <c r="L244" s="44">
        <f t="shared" si="233"/>
        <v>1.2649999999999999</v>
      </c>
      <c r="M244" s="44">
        <f>+(J244*(ВИХ.дані!$T$23*1.105))+(J244*8.7)</f>
        <v>6.5726849999999999</v>
      </c>
      <c r="N244" s="44">
        <f t="shared" si="246"/>
        <v>0.27230000000000004</v>
      </c>
      <c r="O244" s="44">
        <f>SUM(K244:N244)+F244</f>
        <v>13.859985</v>
      </c>
      <c r="P244" s="45">
        <f t="shared" si="240"/>
        <v>0.54</v>
      </c>
      <c r="Q244" s="44">
        <f>SUM(O244+P244)</f>
        <v>14.399985000000001</v>
      </c>
      <c r="R244" s="44">
        <f t="shared" si="247"/>
        <v>14.4</v>
      </c>
      <c r="S244" s="44">
        <f t="shared" si="248"/>
        <v>2.8800000000000003</v>
      </c>
      <c r="T244" s="65">
        <f t="shared" si="239"/>
        <v>17.28</v>
      </c>
      <c r="U244" s="69" t="s">
        <v>607</v>
      </c>
      <c r="V244" s="44">
        <v>16.39</v>
      </c>
      <c r="W244" s="44">
        <v>13.6608175</v>
      </c>
    </row>
    <row r="245" spans="1:23" s="48" customFormat="1" ht="31.5" x14ac:dyDescent="0.25">
      <c r="A245" s="242" t="s">
        <v>359</v>
      </c>
      <c r="B245" s="243" t="s">
        <v>360</v>
      </c>
      <c r="C245" s="244"/>
      <c r="D245" s="245"/>
      <c r="E245" s="246"/>
      <c r="F245" s="41"/>
      <c r="G245" s="42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</row>
    <row r="246" spans="1:23" s="48" customFormat="1" ht="30" x14ac:dyDescent="0.25">
      <c r="A246" s="38" t="s">
        <v>29</v>
      </c>
      <c r="B246" s="124" t="s">
        <v>361</v>
      </c>
      <c r="C246" s="73" t="s">
        <v>318</v>
      </c>
      <c r="D246" s="68" t="s">
        <v>251</v>
      </c>
      <c r="E246" s="68" t="s">
        <v>49</v>
      </c>
      <c r="F246" s="41"/>
      <c r="G246" s="42"/>
      <c r="H246" s="44">
        <f>ROUND(($H$16+$H$15)/2,2)</f>
        <v>65.680000000000007</v>
      </c>
      <c r="I246" s="44">
        <f t="shared" ref="I246:I251" si="249">ROUND(H246*$I$10,2)</f>
        <v>16.420000000000002</v>
      </c>
      <c r="J246" s="44">
        <f>ROUND(2.713*0.95,2)</f>
        <v>2.58</v>
      </c>
      <c r="K246" s="43">
        <f t="shared" ref="K246:K251" si="250">ROUND((H246+I246)*J246,2)</f>
        <v>211.82</v>
      </c>
      <c r="L246" s="44">
        <f t="shared" ref="L246:L271" si="251">(K246*$L$10)</f>
        <v>46.6004</v>
      </c>
      <c r="M246" s="44">
        <f>+(J246*(ВИХ.дані!$T$23*1.105))+(J246*8.7)</f>
        <v>242.25038999999998</v>
      </c>
      <c r="N246" s="44">
        <f t="shared" ref="N246:N251" si="252">J246*$N$10</f>
        <v>10.036200000000001</v>
      </c>
      <c r="O246" s="44">
        <f t="shared" ref="O246:O251" si="253">SUM(K246:N246)+F246</f>
        <v>510.70698999999996</v>
      </c>
      <c r="P246" s="45">
        <f t="shared" si="240"/>
        <v>19.739999999999998</v>
      </c>
      <c r="Q246" s="44">
        <f t="shared" ref="Q246:Q251" si="254">SUM(O246+P246)</f>
        <v>530.44698999999991</v>
      </c>
      <c r="R246" s="44">
        <f t="shared" ref="R246:R251" si="255">+T246-S246</f>
        <v>530.44999999999993</v>
      </c>
      <c r="S246" s="44">
        <f t="shared" ref="S246:S251" si="256">+T246/6</f>
        <v>106.08999999999999</v>
      </c>
      <c r="T246" s="65">
        <f t="shared" si="239"/>
        <v>636.54</v>
      </c>
      <c r="U246" s="82" t="s">
        <v>61</v>
      </c>
      <c r="V246" s="44">
        <v>604</v>
      </c>
      <c r="W246" s="44">
        <v>503.33584499999995</v>
      </c>
    </row>
    <row r="247" spans="1:23" s="48" customFormat="1" ht="30" x14ac:dyDescent="0.25">
      <c r="A247" s="38" t="s">
        <v>45</v>
      </c>
      <c r="B247" s="131" t="s">
        <v>362</v>
      </c>
      <c r="C247" s="73" t="s">
        <v>318</v>
      </c>
      <c r="D247" s="68" t="s">
        <v>251</v>
      </c>
      <c r="E247" s="68" t="s">
        <v>192</v>
      </c>
      <c r="F247" s="41"/>
      <c r="G247" s="42"/>
      <c r="H247" s="44">
        <f>ROUND(($H$16+$H$15+$H$15)/3,2)</f>
        <v>64.599999999999994</v>
      </c>
      <c r="I247" s="44">
        <f t="shared" si="249"/>
        <v>16.149999999999999</v>
      </c>
      <c r="J247" s="44">
        <f>ROUND((2.713+1.357)*0.95,2)</f>
        <v>3.87</v>
      </c>
      <c r="K247" s="43">
        <f t="shared" si="250"/>
        <v>312.5</v>
      </c>
      <c r="L247" s="44">
        <f t="shared" si="251"/>
        <v>68.75</v>
      </c>
      <c r="M247" s="44">
        <f>+(J247*(ВИХ.дані!$T$23*1.105))+(J247*8.7)</f>
        <v>363.375585</v>
      </c>
      <c r="N247" s="44">
        <f t="shared" si="252"/>
        <v>15.054300000000001</v>
      </c>
      <c r="O247" s="44">
        <f t="shared" si="253"/>
        <v>759.67988500000001</v>
      </c>
      <c r="P247" s="45">
        <f t="shared" si="240"/>
        <v>29.61</v>
      </c>
      <c r="Q247" s="44">
        <f t="shared" si="254"/>
        <v>789.28988500000003</v>
      </c>
      <c r="R247" s="44">
        <f t="shared" si="255"/>
        <v>789.29166666666663</v>
      </c>
      <c r="S247" s="44">
        <f t="shared" si="256"/>
        <v>157.85833333333332</v>
      </c>
      <c r="T247" s="65">
        <f t="shared" si="239"/>
        <v>947.15</v>
      </c>
      <c r="U247" s="82" t="s">
        <v>608</v>
      </c>
      <c r="V247" s="44">
        <v>899.21</v>
      </c>
      <c r="W247" s="44">
        <v>749.33808749999992</v>
      </c>
    </row>
    <row r="248" spans="1:23" s="48" customFormat="1" ht="30" x14ac:dyDescent="0.25">
      <c r="A248" s="38" t="s">
        <v>32</v>
      </c>
      <c r="B248" s="134" t="s">
        <v>363</v>
      </c>
      <c r="C248" s="85" t="s">
        <v>320</v>
      </c>
      <c r="D248" s="68" t="s">
        <v>251</v>
      </c>
      <c r="E248" s="68" t="s">
        <v>49</v>
      </c>
      <c r="F248" s="41"/>
      <c r="G248" s="42"/>
      <c r="H248" s="44">
        <f>ROUND(($H$16+$H$17)/2,2)</f>
        <v>73.22</v>
      </c>
      <c r="I248" s="44">
        <f t="shared" si="249"/>
        <v>18.309999999999999</v>
      </c>
      <c r="J248" s="44">
        <f>ROUND(2.992*0.95,2)</f>
        <v>2.84</v>
      </c>
      <c r="K248" s="43">
        <f t="shared" si="250"/>
        <v>259.95</v>
      </c>
      <c r="L248" s="44">
        <f t="shared" si="251"/>
        <v>57.189</v>
      </c>
      <c r="M248" s="44">
        <f>+(J248*(ВИХ.дані!$T$23*1.105))+(J248*8.7)</f>
        <v>266.66321999999997</v>
      </c>
      <c r="N248" s="44">
        <f t="shared" si="252"/>
        <v>11.047599999999999</v>
      </c>
      <c r="O248" s="44">
        <f t="shared" si="253"/>
        <v>594.84982000000002</v>
      </c>
      <c r="P248" s="45">
        <f t="shared" si="240"/>
        <v>21.73</v>
      </c>
      <c r="Q248" s="44">
        <f t="shared" si="254"/>
        <v>616.57982000000004</v>
      </c>
      <c r="R248" s="44">
        <f t="shared" si="255"/>
        <v>616.58333333333326</v>
      </c>
      <c r="S248" s="44">
        <f t="shared" si="256"/>
        <v>123.31666666666666</v>
      </c>
      <c r="T248" s="65">
        <f t="shared" si="239"/>
        <v>739.9</v>
      </c>
      <c r="U248" s="38" t="s">
        <v>62</v>
      </c>
      <c r="V248" s="44">
        <v>699.95</v>
      </c>
      <c r="W248" s="44">
        <v>583.29455999999993</v>
      </c>
    </row>
    <row r="249" spans="1:23" s="48" customFormat="1" ht="30" x14ac:dyDescent="0.25">
      <c r="A249" s="38" t="s">
        <v>61</v>
      </c>
      <c r="B249" s="135" t="s">
        <v>364</v>
      </c>
      <c r="C249" s="85" t="s">
        <v>320</v>
      </c>
      <c r="D249" s="68" t="s">
        <v>251</v>
      </c>
      <c r="E249" s="68" t="s">
        <v>322</v>
      </c>
      <c r="F249" s="41"/>
      <c r="G249" s="42"/>
      <c r="H249" s="44">
        <f>ROUND(($H$16+$H$16+$H$15)/3,2)</f>
        <v>66.760000000000005</v>
      </c>
      <c r="I249" s="44">
        <f t="shared" si="249"/>
        <v>16.690000000000001</v>
      </c>
      <c r="J249" s="44">
        <f>ROUND((2.992+1.496)*0.95,2)</f>
        <v>4.26</v>
      </c>
      <c r="K249" s="43">
        <f t="shared" si="250"/>
        <v>355.5</v>
      </c>
      <c r="L249" s="44">
        <f t="shared" si="251"/>
        <v>78.209999999999994</v>
      </c>
      <c r="M249" s="44">
        <f>+(J249*(ВИХ.дані!$T$23*1.105))+(J249*8.7)</f>
        <v>399.99482999999998</v>
      </c>
      <c r="N249" s="44">
        <f t="shared" si="252"/>
        <v>16.571400000000001</v>
      </c>
      <c r="O249" s="44">
        <f t="shared" si="253"/>
        <v>850.27622999999994</v>
      </c>
      <c r="P249" s="45">
        <f t="shared" si="240"/>
        <v>32.590000000000003</v>
      </c>
      <c r="Q249" s="44">
        <f t="shared" si="254"/>
        <v>882.86622999999997</v>
      </c>
      <c r="R249" s="44">
        <f t="shared" si="255"/>
        <v>882.86666666666667</v>
      </c>
      <c r="S249" s="44">
        <f t="shared" si="256"/>
        <v>176.57333333333335</v>
      </c>
      <c r="T249" s="65">
        <f t="shared" si="239"/>
        <v>1059.44</v>
      </c>
      <c r="U249" s="38" t="s">
        <v>609</v>
      </c>
      <c r="V249" s="44">
        <v>1004.86</v>
      </c>
      <c r="W249" s="44">
        <v>837.38706999999999</v>
      </c>
    </row>
    <row r="250" spans="1:23" s="48" customFormat="1" ht="15.75" x14ac:dyDescent="0.25">
      <c r="A250" s="38" t="s">
        <v>34</v>
      </c>
      <c r="B250" s="134" t="s">
        <v>365</v>
      </c>
      <c r="C250" s="85" t="s">
        <v>366</v>
      </c>
      <c r="D250" s="68" t="s">
        <v>35</v>
      </c>
      <c r="E250" s="68">
        <v>2</v>
      </c>
      <c r="F250" s="41"/>
      <c r="G250" s="42"/>
      <c r="H250" s="44">
        <f>+VLOOKUP(D250,$D$13:$H$17,5,0)</f>
        <v>62.45</v>
      </c>
      <c r="I250" s="44">
        <f t="shared" si="249"/>
        <v>15.61</v>
      </c>
      <c r="J250" s="44">
        <f>ROUND(0.575*0.95,2)</f>
        <v>0.55000000000000004</v>
      </c>
      <c r="K250" s="43">
        <f t="shared" si="250"/>
        <v>42.93</v>
      </c>
      <c r="L250" s="44">
        <f t="shared" si="251"/>
        <v>9.4445999999999994</v>
      </c>
      <c r="M250" s="44">
        <f>+(J250*(ВИХ.дані!$T$23*1.105))+(J250*8.7)</f>
        <v>51.642525000000006</v>
      </c>
      <c r="N250" s="44">
        <f t="shared" si="252"/>
        <v>2.1395000000000004</v>
      </c>
      <c r="O250" s="44">
        <f t="shared" si="253"/>
        <v>106.15662500000001</v>
      </c>
      <c r="P250" s="45">
        <f t="shared" si="240"/>
        <v>4.21</v>
      </c>
      <c r="Q250" s="44">
        <f t="shared" si="254"/>
        <v>110.366625</v>
      </c>
      <c r="R250" s="44">
        <f t="shared" si="255"/>
        <v>110.36666666666666</v>
      </c>
      <c r="S250" s="44">
        <f t="shared" si="256"/>
        <v>22.073333333333334</v>
      </c>
      <c r="T250" s="65">
        <f t="shared" si="239"/>
        <v>132.44</v>
      </c>
      <c r="U250" s="38" t="s">
        <v>63</v>
      </c>
      <c r="V250" s="44">
        <v>125.85</v>
      </c>
      <c r="W250" s="44">
        <v>104.87814999999999</v>
      </c>
    </row>
    <row r="251" spans="1:23" s="48" customFormat="1" ht="15.75" x14ac:dyDescent="0.25">
      <c r="A251" s="38" t="s">
        <v>36</v>
      </c>
      <c r="B251" s="134" t="s">
        <v>367</v>
      </c>
      <c r="C251" s="85" t="s">
        <v>368</v>
      </c>
      <c r="D251" s="68" t="s">
        <v>251</v>
      </c>
      <c r="E251" s="68" t="s">
        <v>192</v>
      </c>
      <c r="F251" s="41"/>
      <c r="G251" s="42"/>
      <c r="H251" s="44">
        <f>ROUND(($H$16+$H$15+$H$15)/3,2)</f>
        <v>64.599999999999994</v>
      </c>
      <c r="I251" s="44">
        <f t="shared" si="249"/>
        <v>16.149999999999999</v>
      </c>
      <c r="J251" s="44">
        <f>ROUND(1.955*0.95,2)</f>
        <v>1.86</v>
      </c>
      <c r="K251" s="43">
        <f t="shared" si="250"/>
        <v>150.19999999999999</v>
      </c>
      <c r="L251" s="44">
        <f t="shared" si="251"/>
        <v>33.043999999999997</v>
      </c>
      <c r="M251" s="44">
        <f>+(J251*(ВИХ.дані!$T$23*1.105))+(J251*8.7)</f>
        <v>174.64562999999998</v>
      </c>
      <c r="N251" s="44">
        <f t="shared" si="252"/>
        <v>7.2354000000000003</v>
      </c>
      <c r="O251" s="44">
        <f t="shared" si="253"/>
        <v>365.12502999999998</v>
      </c>
      <c r="P251" s="45">
        <f t="shared" si="240"/>
        <v>14.23</v>
      </c>
      <c r="Q251" s="44">
        <f t="shared" si="254"/>
        <v>379.35503</v>
      </c>
      <c r="R251" s="44">
        <f t="shared" si="255"/>
        <v>379.35833333333335</v>
      </c>
      <c r="S251" s="44">
        <f t="shared" si="256"/>
        <v>75.87166666666667</v>
      </c>
      <c r="T251" s="65">
        <f t="shared" si="239"/>
        <v>455.23</v>
      </c>
      <c r="U251" s="38" t="s">
        <v>64</v>
      </c>
      <c r="V251" s="44">
        <v>432.17</v>
      </c>
      <c r="W251" s="44">
        <v>360.145825</v>
      </c>
    </row>
    <row r="252" spans="1:23" s="48" customFormat="1" ht="30" x14ac:dyDescent="0.25">
      <c r="A252" s="38" t="s">
        <v>38</v>
      </c>
      <c r="B252" s="124" t="s">
        <v>369</v>
      </c>
      <c r="C252" s="85"/>
      <c r="D252" s="40"/>
      <c r="E252" s="40"/>
      <c r="F252" s="41"/>
      <c r="G252" s="42"/>
      <c r="H252" s="44"/>
      <c r="I252" s="44"/>
      <c r="J252" s="44"/>
      <c r="K252" s="43"/>
      <c r="L252" s="44">
        <f t="shared" si="251"/>
        <v>0</v>
      </c>
      <c r="M252" s="44"/>
      <c r="N252" s="44"/>
      <c r="O252" s="44"/>
      <c r="P252" s="45"/>
      <c r="Q252" s="44"/>
      <c r="R252" s="44"/>
      <c r="S252" s="44"/>
      <c r="T252" s="65"/>
      <c r="U252" s="69"/>
      <c r="V252" s="44"/>
      <c r="W252" s="44"/>
    </row>
    <row r="253" spans="1:23" s="48" customFormat="1" ht="15.75" x14ac:dyDescent="0.25">
      <c r="A253" s="38" t="s">
        <v>90</v>
      </c>
      <c r="B253" s="136" t="s">
        <v>370</v>
      </c>
      <c r="C253" s="79" t="s">
        <v>371</v>
      </c>
      <c r="D253" s="68" t="s">
        <v>372</v>
      </c>
      <c r="E253" s="68" t="s">
        <v>49</v>
      </c>
      <c r="F253" s="41"/>
      <c r="G253" s="42"/>
      <c r="H253" s="44">
        <f>ROUND(($H$17+$H$16)/2,2)</f>
        <v>73.22</v>
      </c>
      <c r="I253" s="44">
        <f t="shared" ref="I253:I256" si="257">ROUND(H253*$I$10,2)</f>
        <v>18.309999999999999</v>
      </c>
      <c r="J253" s="44">
        <f>ROUND(4.932*0.95,2)</f>
        <v>4.6900000000000004</v>
      </c>
      <c r="K253" s="43">
        <f t="shared" ref="K253:K256" si="258">ROUND((H253+I253)*J253,2)</f>
        <v>429.28</v>
      </c>
      <c r="L253" s="44">
        <f t="shared" si="251"/>
        <v>94.441599999999994</v>
      </c>
      <c r="M253" s="44">
        <f>+(J253*(ВИХ.дані!$T$23*1.105))+(J253*8.7)</f>
        <v>440.36989499999999</v>
      </c>
      <c r="N253" s="44">
        <f t="shared" ref="N253:N256" si="259">J253*$N$10</f>
        <v>18.244100000000003</v>
      </c>
      <c r="O253" s="44">
        <f t="shared" ref="O253:O256" si="260">SUM(K253:N253)+F253</f>
        <v>982.3355949999999</v>
      </c>
      <c r="P253" s="45">
        <f t="shared" si="240"/>
        <v>35.880000000000003</v>
      </c>
      <c r="Q253" s="44">
        <f t="shared" ref="Q253:Q256" si="261">SUM(O253+P253)</f>
        <v>1018.2155949999999</v>
      </c>
      <c r="R253" s="44">
        <f t="shared" ref="R253:R256" si="262">+T253-S253</f>
        <v>1018.2166666666666</v>
      </c>
      <c r="S253" s="44">
        <f t="shared" ref="S253:S256" si="263">+T253/6</f>
        <v>203.64333333333332</v>
      </c>
      <c r="T253" s="65">
        <f t="shared" si="239"/>
        <v>1221.8599999999999</v>
      </c>
      <c r="U253" s="38" t="s">
        <v>610</v>
      </c>
      <c r="V253" s="44">
        <v>1155.9000000000001</v>
      </c>
      <c r="W253" s="44">
        <v>963.25246000000004</v>
      </c>
    </row>
    <row r="254" spans="1:23" s="48" customFormat="1" ht="15.75" x14ac:dyDescent="0.25">
      <c r="A254" s="38" t="s">
        <v>266</v>
      </c>
      <c r="B254" s="134" t="s">
        <v>373</v>
      </c>
      <c r="C254" s="79" t="s">
        <v>371</v>
      </c>
      <c r="D254" s="68" t="s">
        <v>372</v>
      </c>
      <c r="E254" s="68" t="s">
        <v>49</v>
      </c>
      <c r="F254" s="41"/>
      <c r="G254" s="42"/>
      <c r="H254" s="44">
        <f t="shared" ref="H254:H256" si="264">ROUND(($H$17+$H$16)/2,2)</f>
        <v>73.22</v>
      </c>
      <c r="I254" s="44">
        <f t="shared" si="257"/>
        <v>18.309999999999999</v>
      </c>
      <c r="J254" s="44">
        <f>ROUND(3.533*0.95,2)</f>
        <v>3.36</v>
      </c>
      <c r="K254" s="43">
        <f t="shared" si="258"/>
        <v>307.54000000000002</v>
      </c>
      <c r="L254" s="44">
        <f t="shared" si="251"/>
        <v>67.658799999999999</v>
      </c>
      <c r="M254" s="44">
        <f>+(J254*(ВИХ.дані!$T$23*1.105))+(J254*8.7)</f>
        <v>315.48887999999994</v>
      </c>
      <c r="N254" s="44">
        <f t="shared" si="259"/>
        <v>13.070399999999999</v>
      </c>
      <c r="O254" s="44">
        <f t="shared" si="260"/>
        <v>703.75807999999995</v>
      </c>
      <c r="P254" s="45">
        <f t="shared" si="240"/>
        <v>25.7</v>
      </c>
      <c r="Q254" s="44">
        <f t="shared" si="261"/>
        <v>729.45808</v>
      </c>
      <c r="R254" s="44">
        <f t="shared" si="262"/>
        <v>729.45833333333337</v>
      </c>
      <c r="S254" s="44">
        <f t="shared" si="263"/>
        <v>145.89166666666668</v>
      </c>
      <c r="T254" s="65">
        <f t="shared" si="239"/>
        <v>875.35</v>
      </c>
      <c r="U254" s="38" t="s">
        <v>611</v>
      </c>
      <c r="V254" s="44">
        <v>828.1</v>
      </c>
      <c r="W254" s="44">
        <v>690.08623999999998</v>
      </c>
    </row>
    <row r="255" spans="1:23" s="48" customFormat="1" ht="15.75" x14ac:dyDescent="0.25">
      <c r="A255" s="38" t="s">
        <v>374</v>
      </c>
      <c r="B255" s="137" t="s">
        <v>375</v>
      </c>
      <c r="C255" s="79" t="s">
        <v>371</v>
      </c>
      <c r="D255" s="68" t="s">
        <v>372</v>
      </c>
      <c r="E255" s="68" t="s">
        <v>49</v>
      </c>
      <c r="F255" s="41"/>
      <c r="G255" s="42"/>
      <c r="H255" s="44">
        <f t="shared" si="264"/>
        <v>73.22</v>
      </c>
      <c r="I255" s="44">
        <f t="shared" si="257"/>
        <v>18.309999999999999</v>
      </c>
      <c r="J255" s="44">
        <f>ROUND(0.417*0.95,2)</f>
        <v>0.4</v>
      </c>
      <c r="K255" s="43">
        <f t="shared" si="258"/>
        <v>36.61</v>
      </c>
      <c r="L255" s="44">
        <f t="shared" si="251"/>
        <v>8.0541999999999998</v>
      </c>
      <c r="M255" s="44">
        <f>+(J255*(ВИХ.дані!$T$23*1.105))+(J255*8.7)</f>
        <v>37.558199999999999</v>
      </c>
      <c r="N255" s="44">
        <f t="shared" si="259"/>
        <v>1.556</v>
      </c>
      <c r="O255" s="44">
        <f t="shared" si="260"/>
        <v>83.778399999999991</v>
      </c>
      <c r="P255" s="45">
        <f t="shared" si="240"/>
        <v>3.06</v>
      </c>
      <c r="Q255" s="44">
        <f t="shared" si="261"/>
        <v>86.838399999999993</v>
      </c>
      <c r="R255" s="44">
        <f t="shared" si="262"/>
        <v>86.841666666666669</v>
      </c>
      <c r="S255" s="44">
        <f t="shared" si="263"/>
        <v>17.368333333333332</v>
      </c>
      <c r="T255" s="65">
        <f t="shared" si="239"/>
        <v>104.21</v>
      </c>
      <c r="U255" s="38" t="s">
        <v>612</v>
      </c>
      <c r="V255" s="44">
        <v>98.58</v>
      </c>
      <c r="W255" s="44">
        <v>82.153599999999997</v>
      </c>
    </row>
    <row r="256" spans="1:23" s="48" customFormat="1" ht="15.75" x14ac:dyDescent="0.25">
      <c r="A256" s="38" t="s">
        <v>268</v>
      </c>
      <c r="B256" s="134" t="s">
        <v>376</v>
      </c>
      <c r="C256" s="73" t="s">
        <v>377</v>
      </c>
      <c r="D256" s="68" t="s">
        <v>372</v>
      </c>
      <c r="E256" s="68" t="s">
        <v>49</v>
      </c>
      <c r="F256" s="41"/>
      <c r="G256" s="42"/>
      <c r="H256" s="44">
        <f t="shared" si="264"/>
        <v>73.22</v>
      </c>
      <c r="I256" s="44">
        <f t="shared" si="257"/>
        <v>18.309999999999999</v>
      </c>
      <c r="J256" s="44">
        <f>ROUND(1.59*0.95,2)</f>
        <v>1.51</v>
      </c>
      <c r="K256" s="43">
        <f t="shared" si="258"/>
        <v>138.21</v>
      </c>
      <c r="L256" s="44">
        <f t="shared" si="251"/>
        <v>30.406200000000002</v>
      </c>
      <c r="M256" s="44">
        <f>+(J256*(ВИХ.дані!$T$23*1.105))+(J256*8.7)</f>
        <v>141.782205</v>
      </c>
      <c r="N256" s="44">
        <f t="shared" si="259"/>
        <v>5.8738999999999999</v>
      </c>
      <c r="O256" s="44">
        <f t="shared" si="260"/>
        <v>316.27230500000002</v>
      </c>
      <c r="P256" s="45">
        <f t="shared" si="240"/>
        <v>11.55</v>
      </c>
      <c r="Q256" s="44">
        <f t="shared" si="261"/>
        <v>327.82230500000003</v>
      </c>
      <c r="R256" s="44">
        <f t="shared" si="262"/>
        <v>327.82499999999999</v>
      </c>
      <c r="S256" s="44">
        <f t="shared" si="263"/>
        <v>65.564999999999998</v>
      </c>
      <c r="T256" s="65">
        <f t="shared" si="239"/>
        <v>393.39</v>
      </c>
      <c r="U256" s="38" t="s">
        <v>613</v>
      </c>
      <c r="V256" s="44">
        <v>372.15</v>
      </c>
      <c r="W256" s="44">
        <v>310.12834000000004</v>
      </c>
    </row>
    <row r="257" spans="1:23" s="48" customFormat="1" ht="15.75" x14ac:dyDescent="0.25">
      <c r="A257" s="38" t="s">
        <v>92</v>
      </c>
      <c r="B257" s="134" t="s">
        <v>378</v>
      </c>
      <c r="C257" s="79"/>
      <c r="D257" s="40"/>
      <c r="E257" s="40"/>
      <c r="F257" s="41"/>
      <c r="G257" s="42"/>
      <c r="H257" s="44"/>
      <c r="I257" s="44"/>
      <c r="J257" s="44"/>
      <c r="K257" s="43"/>
      <c r="L257" s="44">
        <f t="shared" si="251"/>
        <v>0</v>
      </c>
      <c r="M257" s="44"/>
      <c r="N257" s="44"/>
      <c r="O257" s="44"/>
      <c r="P257" s="45"/>
      <c r="Q257" s="44"/>
      <c r="R257" s="44"/>
      <c r="S257" s="44"/>
      <c r="T257" s="65"/>
      <c r="U257" s="38"/>
      <c r="V257" s="44"/>
      <c r="W257" s="44"/>
    </row>
    <row r="258" spans="1:23" s="48" customFormat="1" ht="15.75" x14ac:dyDescent="0.25">
      <c r="A258" s="38" t="s">
        <v>95</v>
      </c>
      <c r="B258" s="134" t="s">
        <v>379</v>
      </c>
      <c r="C258" s="73" t="s">
        <v>380</v>
      </c>
      <c r="D258" s="68" t="s">
        <v>372</v>
      </c>
      <c r="E258" s="68" t="s">
        <v>49</v>
      </c>
      <c r="F258" s="41"/>
      <c r="G258" s="42"/>
      <c r="H258" s="44">
        <f t="shared" ref="H258:H260" si="265">ROUND(($H$17+$H$16)/2,2)</f>
        <v>73.22</v>
      </c>
      <c r="I258" s="44">
        <f t="shared" ref="I258:I271" si="266">ROUND(H258*$I$10,2)</f>
        <v>18.309999999999999</v>
      </c>
      <c r="J258" s="44">
        <f>ROUND(3.165*0.95,2)</f>
        <v>3.01</v>
      </c>
      <c r="K258" s="43">
        <f t="shared" ref="K258:K271" si="267">ROUND((H258+I258)*J258,2)</f>
        <v>275.51</v>
      </c>
      <c r="L258" s="44">
        <f t="shared" si="251"/>
        <v>60.612200000000001</v>
      </c>
      <c r="M258" s="44">
        <f>+(J258*(ВИХ.дані!$T$23*1.105))+(J258*8.7)</f>
        <v>282.62545499999999</v>
      </c>
      <c r="N258" s="44">
        <f t="shared" ref="N258:N271" si="268">J258*$N$10</f>
        <v>11.7089</v>
      </c>
      <c r="O258" s="44">
        <f t="shared" ref="O258:O271" si="269">SUM(K258:N258)+F258</f>
        <v>630.45655499999998</v>
      </c>
      <c r="P258" s="45">
        <f t="shared" si="240"/>
        <v>23.03</v>
      </c>
      <c r="Q258" s="44">
        <f t="shared" ref="Q258:Q271" si="270">SUM(O258+P258)</f>
        <v>653.48655499999995</v>
      </c>
      <c r="R258" s="44">
        <f t="shared" ref="R258:R271" si="271">+T258-S258</f>
        <v>653.48333333333335</v>
      </c>
      <c r="S258" s="44">
        <f t="shared" ref="S258:S271" si="272">+T258/6</f>
        <v>130.69666666666666</v>
      </c>
      <c r="T258" s="65">
        <f t="shared" si="239"/>
        <v>784.18</v>
      </c>
      <c r="U258" s="38" t="s">
        <v>614</v>
      </c>
      <c r="V258" s="44">
        <v>741.85</v>
      </c>
      <c r="W258" s="44">
        <v>618.20934</v>
      </c>
    </row>
    <row r="259" spans="1:23" s="48" customFormat="1" ht="15.75" x14ac:dyDescent="0.25">
      <c r="A259" s="38" t="s">
        <v>97</v>
      </c>
      <c r="B259" s="136" t="s">
        <v>381</v>
      </c>
      <c r="C259" s="73" t="s">
        <v>380</v>
      </c>
      <c r="D259" s="68" t="s">
        <v>372</v>
      </c>
      <c r="E259" s="68" t="s">
        <v>49</v>
      </c>
      <c r="F259" s="41"/>
      <c r="G259" s="42"/>
      <c r="H259" s="44">
        <f t="shared" si="265"/>
        <v>73.22</v>
      </c>
      <c r="I259" s="44">
        <f t="shared" si="266"/>
        <v>18.309999999999999</v>
      </c>
      <c r="J259" s="44">
        <f>ROUND(4.5*0.95,2)</f>
        <v>4.28</v>
      </c>
      <c r="K259" s="43">
        <f t="shared" si="267"/>
        <v>391.75</v>
      </c>
      <c r="L259" s="44">
        <f t="shared" si="251"/>
        <v>86.185000000000002</v>
      </c>
      <c r="M259" s="44">
        <f>+(J259*(ВИХ.дані!$T$23*1.105))+(J259*8.7)</f>
        <v>401.87273999999996</v>
      </c>
      <c r="N259" s="44">
        <f t="shared" si="268"/>
        <v>16.6492</v>
      </c>
      <c r="O259" s="44">
        <f t="shared" si="269"/>
        <v>896.45693999999992</v>
      </c>
      <c r="P259" s="45">
        <f t="shared" si="240"/>
        <v>32.74</v>
      </c>
      <c r="Q259" s="44">
        <f t="shared" si="270"/>
        <v>929.19693999999993</v>
      </c>
      <c r="R259" s="44">
        <f t="shared" si="271"/>
        <v>929.19999999999993</v>
      </c>
      <c r="S259" s="44">
        <f t="shared" si="272"/>
        <v>185.84</v>
      </c>
      <c r="T259" s="65">
        <f t="shared" si="239"/>
        <v>1115.04</v>
      </c>
      <c r="U259" s="38" t="s">
        <v>615</v>
      </c>
      <c r="V259" s="44">
        <v>1054.8499999999999</v>
      </c>
      <c r="W259" s="44">
        <v>879.04151999999999</v>
      </c>
    </row>
    <row r="260" spans="1:23" s="48" customFormat="1" ht="15.75" x14ac:dyDescent="0.25">
      <c r="A260" s="38" t="s">
        <v>382</v>
      </c>
      <c r="B260" s="137" t="s">
        <v>375</v>
      </c>
      <c r="C260" s="73" t="s">
        <v>380</v>
      </c>
      <c r="D260" s="68" t="s">
        <v>372</v>
      </c>
      <c r="E260" s="68" t="s">
        <v>49</v>
      </c>
      <c r="F260" s="41"/>
      <c r="G260" s="42"/>
      <c r="H260" s="44">
        <f t="shared" si="265"/>
        <v>73.22</v>
      </c>
      <c r="I260" s="44">
        <f t="shared" si="266"/>
        <v>18.309999999999999</v>
      </c>
      <c r="J260" s="44">
        <f>ROUND(0.5*0.95,2)</f>
        <v>0.48</v>
      </c>
      <c r="K260" s="43">
        <f t="shared" si="267"/>
        <v>43.93</v>
      </c>
      <c r="L260" s="44">
        <f t="shared" si="251"/>
        <v>9.6646000000000001</v>
      </c>
      <c r="M260" s="44">
        <f>+(J260*(ВИХ.дані!$T$23*1.105))+(J260*8.7)</f>
        <v>45.069839999999999</v>
      </c>
      <c r="N260" s="44">
        <f t="shared" si="268"/>
        <v>1.8672</v>
      </c>
      <c r="O260" s="44">
        <f t="shared" si="269"/>
        <v>100.53164</v>
      </c>
      <c r="P260" s="45">
        <f t="shared" si="240"/>
        <v>3.67</v>
      </c>
      <c r="Q260" s="44">
        <f t="shared" si="270"/>
        <v>104.20164</v>
      </c>
      <c r="R260" s="44">
        <f t="shared" si="271"/>
        <v>104.2</v>
      </c>
      <c r="S260" s="44">
        <f t="shared" si="272"/>
        <v>20.84</v>
      </c>
      <c r="T260" s="65">
        <f t="shared" si="239"/>
        <v>125.04</v>
      </c>
      <c r="U260" s="38" t="s">
        <v>616</v>
      </c>
      <c r="V260" s="44">
        <v>118.3</v>
      </c>
      <c r="W260" s="44">
        <v>98.582319999999996</v>
      </c>
    </row>
    <row r="261" spans="1:23" s="48" customFormat="1" ht="30" x14ac:dyDescent="0.25">
      <c r="A261" s="38" t="s">
        <v>99</v>
      </c>
      <c r="B261" s="134" t="s">
        <v>383</v>
      </c>
      <c r="C261" s="73" t="s">
        <v>384</v>
      </c>
      <c r="D261" s="40" t="s">
        <v>37</v>
      </c>
      <c r="E261" s="40">
        <v>1</v>
      </c>
      <c r="F261" s="41"/>
      <c r="G261" s="42"/>
      <c r="H261" s="44">
        <f t="shared" ref="H261:H270" si="273">+VLOOKUP(D261,$D$13:$H$17,5,0)</f>
        <v>68.91</v>
      </c>
      <c r="I261" s="44">
        <f t="shared" si="266"/>
        <v>17.23</v>
      </c>
      <c r="J261" s="44">
        <f>ROUND(1.807*0.95,2)</f>
        <v>1.72</v>
      </c>
      <c r="K261" s="43">
        <f t="shared" si="267"/>
        <v>148.16</v>
      </c>
      <c r="L261" s="44">
        <f t="shared" si="251"/>
        <v>32.595199999999998</v>
      </c>
      <c r="M261" s="44">
        <f>+(J261*(ВИХ.дані!$T$23*1.105))+(J261*8.7)</f>
        <v>161.50026</v>
      </c>
      <c r="N261" s="44">
        <f t="shared" si="268"/>
        <v>6.6908000000000003</v>
      </c>
      <c r="O261" s="44">
        <f t="shared" si="269"/>
        <v>348.94626</v>
      </c>
      <c r="P261" s="45">
        <f t="shared" si="240"/>
        <v>13.16</v>
      </c>
      <c r="Q261" s="44">
        <f t="shared" si="270"/>
        <v>362.10626000000002</v>
      </c>
      <c r="R261" s="44">
        <f t="shared" si="271"/>
        <v>362.10833333333329</v>
      </c>
      <c r="S261" s="44">
        <f t="shared" si="272"/>
        <v>72.421666666666667</v>
      </c>
      <c r="T261" s="65">
        <f t="shared" si="239"/>
        <v>434.53</v>
      </c>
      <c r="U261" s="38" t="s">
        <v>617</v>
      </c>
      <c r="V261" s="44">
        <v>411.78</v>
      </c>
      <c r="W261" s="44">
        <v>343.14894142857145</v>
      </c>
    </row>
    <row r="262" spans="1:23" s="48" customFormat="1" ht="30" x14ac:dyDescent="0.25">
      <c r="A262" s="38" t="s">
        <v>102</v>
      </c>
      <c r="B262" s="67" t="s">
        <v>385</v>
      </c>
      <c r="C262" s="73" t="s">
        <v>386</v>
      </c>
      <c r="D262" s="40" t="s">
        <v>37</v>
      </c>
      <c r="E262" s="40">
        <v>2</v>
      </c>
      <c r="F262" s="41"/>
      <c r="G262" s="42"/>
      <c r="H262" s="44">
        <f t="shared" si="273"/>
        <v>68.91</v>
      </c>
      <c r="I262" s="44">
        <f t="shared" si="266"/>
        <v>17.23</v>
      </c>
      <c r="J262" s="44">
        <f>ROUND(7.907*0.95,2)</f>
        <v>7.51</v>
      </c>
      <c r="K262" s="43">
        <f t="shared" si="267"/>
        <v>646.91</v>
      </c>
      <c r="L262" s="44">
        <f t="shared" si="251"/>
        <v>142.3202</v>
      </c>
      <c r="M262" s="44">
        <f>+(J262*(ВИХ.дані!$T$23*1.105))+(J262*8.7)</f>
        <v>705.15520499999991</v>
      </c>
      <c r="N262" s="44">
        <f t="shared" si="268"/>
        <v>29.213899999999999</v>
      </c>
      <c r="O262" s="44">
        <f t="shared" si="269"/>
        <v>1523.599305</v>
      </c>
      <c r="P262" s="45">
        <f t="shared" si="240"/>
        <v>57.45</v>
      </c>
      <c r="Q262" s="44">
        <f t="shared" si="270"/>
        <v>1581.049305</v>
      </c>
      <c r="R262" s="44">
        <f t="shared" si="271"/>
        <v>1581.05</v>
      </c>
      <c r="S262" s="44">
        <f t="shared" si="272"/>
        <v>316.20999999999998</v>
      </c>
      <c r="T262" s="65">
        <f t="shared" si="239"/>
        <v>1897.26</v>
      </c>
      <c r="U262" s="38" t="s">
        <v>618</v>
      </c>
      <c r="V262" s="44">
        <v>1797.93</v>
      </c>
      <c r="W262" s="44">
        <v>1498.2738082142855</v>
      </c>
    </row>
    <row r="263" spans="1:23" s="48" customFormat="1" ht="15.75" x14ac:dyDescent="0.25">
      <c r="A263" s="38" t="s">
        <v>104</v>
      </c>
      <c r="B263" s="67" t="s">
        <v>387</v>
      </c>
      <c r="C263" s="73" t="s">
        <v>386</v>
      </c>
      <c r="D263" s="40" t="s">
        <v>37</v>
      </c>
      <c r="E263" s="40">
        <v>2</v>
      </c>
      <c r="F263" s="41"/>
      <c r="G263" s="42"/>
      <c r="H263" s="44">
        <f t="shared" si="273"/>
        <v>68.91</v>
      </c>
      <c r="I263" s="44">
        <f t="shared" si="266"/>
        <v>17.23</v>
      </c>
      <c r="J263" s="44">
        <f>ROUND((1)*0.95,2)</f>
        <v>0.95</v>
      </c>
      <c r="K263" s="43">
        <f t="shared" si="267"/>
        <v>81.83</v>
      </c>
      <c r="L263" s="44">
        <f t="shared" si="251"/>
        <v>18.002600000000001</v>
      </c>
      <c r="M263" s="44">
        <f>+(J263*(ВИХ.дані!$T$23*1.105))+(J263*8.7)</f>
        <v>89.200724999999991</v>
      </c>
      <c r="N263" s="44">
        <f t="shared" si="268"/>
        <v>3.6955</v>
      </c>
      <c r="O263" s="44">
        <f t="shared" si="269"/>
        <v>192.728825</v>
      </c>
      <c r="P263" s="45">
        <f t="shared" si="240"/>
        <v>7.27</v>
      </c>
      <c r="Q263" s="44">
        <f t="shared" si="270"/>
        <v>199.99882500000001</v>
      </c>
      <c r="R263" s="44">
        <f t="shared" si="271"/>
        <v>200</v>
      </c>
      <c r="S263" s="44">
        <f t="shared" si="272"/>
        <v>40</v>
      </c>
      <c r="T263" s="65">
        <f t="shared" si="239"/>
        <v>240</v>
      </c>
      <c r="U263" s="38" t="s">
        <v>619</v>
      </c>
      <c r="V263" s="44">
        <v>227.44</v>
      </c>
      <c r="W263" s="44">
        <v>189.53133392857143</v>
      </c>
    </row>
    <row r="264" spans="1:23" s="48" customFormat="1" ht="15.75" x14ac:dyDescent="0.25">
      <c r="A264" s="38" t="s">
        <v>107</v>
      </c>
      <c r="B264" s="67" t="s">
        <v>388</v>
      </c>
      <c r="C264" s="73" t="s">
        <v>386</v>
      </c>
      <c r="D264" s="40" t="s">
        <v>37</v>
      </c>
      <c r="E264" s="40">
        <v>2</v>
      </c>
      <c r="F264" s="41"/>
      <c r="G264" s="42"/>
      <c r="H264" s="44">
        <f t="shared" si="273"/>
        <v>68.91</v>
      </c>
      <c r="I264" s="44">
        <f t="shared" si="266"/>
        <v>17.23</v>
      </c>
      <c r="J264" s="44">
        <f>ROUND(1.917*0.95,2)</f>
        <v>1.82</v>
      </c>
      <c r="K264" s="43">
        <f t="shared" si="267"/>
        <v>156.77000000000001</v>
      </c>
      <c r="L264" s="44">
        <f t="shared" si="251"/>
        <v>34.489400000000003</v>
      </c>
      <c r="M264" s="44">
        <f>+(J264*(ВИХ.дані!$T$23*1.105))+(J264*8.7)</f>
        <v>170.88981000000001</v>
      </c>
      <c r="N264" s="44">
        <f t="shared" si="268"/>
        <v>7.0798000000000005</v>
      </c>
      <c r="O264" s="44">
        <f t="shared" si="269"/>
        <v>369.22901000000002</v>
      </c>
      <c r="P264" s="45">
        <f t="shared" si="240"/>
        <v>13.92</v>
      </c>
      <c r="Q264" s="44">
        <f t="shared" si="270"/>
        <v>383.14901000000003</v>
      </c>
      <c r="R264" s="44">
        <f t="shared" si="271"/>
        <v>383.15</v>
      </c>
      <c r="S264" s="44">
        <f t="shared" si="272"/>
        <v>76.63</v>
      </c>
      <c r="T264" s="65">
        <f t="shared" si="239"/>
        <v>459.78</v>
      </c>
      <c r="U264" s="38" t="s">
        <v>619</v>
      </c>
      <c r="V264" s="44">
        <v>435.71</v>
      </c>
      <c r="W264" s="44">
        <v>363.09434499999998</v>
      </c>
    </row>
    <row r="265" spans="1:23" s="48" customFormat="1" ht="15.75" x14ac:dyDescent="0.25">
      <c r="A265" s="38" t="s">
        <v>109</v>
      </c>
      <c r="B265" s="134" t="s">
        <v>389</v>
      </c>
      <c r="C265" s="73" t="s">
        <v>390</v>
      </c>
      <c r="D265" s="40" t="s">
        <v>37</v>
      </c>
      <c r="E265" s="40">
        <v>1</v>
      </c>
      <c r="F265" s="41"/>
      <c r="G265" s="42"/>
      <c r="H265" s="44">
        <f t="shared" si="273"/>
        <v>68.91</v>
      </c>
      <c r="I265" s="44">
        <f t="shared" si="266"/>
        <v>17.23</v>
      </c>
      <c r="J265" s="44">
        <f>ROUND(1.617*0.95,2)</f>
        <v>1.54</v>
      </c>
      <c r="K265" s="43">
        <f t="shared" si="267"/>
        <v>132.66</v>
      </c>
      <c r="L265" s="44">
        <f t="shared" si="251"/>
        <v>29.185199999999998</v>
      </c>
      <c r="M265" s="44">
        <f>+(J265*(ВИХ.дані!$T$23*1.105))+(J265*8.7)</f>
        <v>144.59906999999998</v>
      </c>
      <c r="N265" s="44">
        <f t="shared" si="268"/>
        <v>5.9906000000000006</v>
      </c>
      <c r="O265" s="44">
        <f t="shared" si="269"/>
        <v>312.43486999999993</v>
      </c>
      <c r="P265" s="45">
        <f t="shared" si="240"/>
        <v>11.78</v>
      </c>
      <c r="Q265" s="44">
        <f t="shared" si="270"/>
        <v>324.21486999999991</v>
      </c>
      <c r="R265" s="44">
        <f t="shared" si="271"/>
        <v>324.2166666666667</v>
      </c>
      <c r="S265" s="44">
        <f t="shared" si="272"/>
        <v>64.843333333333334</v>
      </c>
      <c r="T265" s="65">
        <f t="shared" si="239"/>
        <v>389.06</v>
      </c>
      <c r="U265" s="38" t="s">
        <v>620</v>
      </c>
      <c r="V265" s="44">
        <v>368.68</v>
      </c>
      <c r="W265" s="44">
        <v>307.23521499999993</v>
      </c>
    </row>
    <row r="266" spans="1:23" s="48" customFormat="1" ht="15.75" x14ac:dyDescent="0.25">
      <c r="A266" s="38" t="s">
        <v>113</v>
      </c>
      <c r="B266" s="134" t="s">
        <v>391</v>
      </c>
      <c r="C266" s="73" t="s">
        <v>392</v>
      </c>
      <c r="D266" s="40" t="s">
        <v>37</v>
      </c>
      <c r="E266" s="40">
        <v>1</v>
      </c>
      <c r="F266" s="41"/>
      <c r="G266" s="42"/>
      <c r="H266" s="44">
        <f t="shared" si="273"/>
        <v>68.91</v>
      </c>
      <c r="I266" s="44">
        <f t="shared" si="266"/>
        <v>17.23</v>
      </c>
      <c r="J266" s="44">
        <f>ROUND(1*0.95,2)</f>
        <v>0.95</v>
      </c>
      <c r="K266" s="43">
        <f t="shared" si="267"/>
        <v>81.83</v>
      </c>
      <c r="L266" s="44">
        <f t="shared" si="251"/>
        <v>18.002600000000001</v>
      </c>
      <c r="M266" s="44">
        <f>+(J266*(ВИХ.дані!$T$23*1.105))+(J266*8.7)</f>
        <v>89.200724999999991</v>
      </c>
      <c r="N266" s="44">
        <f t="shared" si="268"/>
        <v>3.6955</v>
      </c>
      <c r="O266" s="44">
        <f t="shared" si="269"/>
        <v>192.728825</v>
      </c>
      <c r="P266" s="45">
        <f t="shared" si="240"/>
        <v>7.27</v>
      </c>
      <c r="Q266" s="44">
        <f t="shared" si="270"/>
        <v>199.99882500000001</v>
      </c>
      <c r="R266" s="44">
        <f t="shared" si="271"/>
        <v>200</v>
      </c>
      <c r="S266" s="44">
        <f t="shared" si="272"/>
        <v>40</v>
      </c>
      <c r="T266" s="65">
        <f t="shared" si="239"/>
        <v>240</v>
      </c>
      <c r="U266" s="38" t="s">
        <v>621</v>
      </c>
      <c r="V266" s="44">
        <v>227.44</v>
      </c>
      <c r="W266" s="44">
        <v>189.53133392857143</v>
      </c>
    </row>
    <row r="267" spans="1:23" s="48" customFormat="1" ht="15.75" x14ac:dyDescent="0.25">
      <c r="A267" s="38" t="s">
        <v>117</v>
      </c>
      <c r="B267" s="124" t="s">
        <v>393</v>
      </c>
      <c r="C267" s="73" t="s">
        <v>394</v>
      </c>
      <c r="D267" s="40" t="s">
        <v>37</v>
      </c>
      <c r="E267" s="40">
        <v>1</v>
      </c>
      <c r="F267" s="41"/>
      <c r="G267" s="42"/>
      <c r="H267" s="44">
        <f t="shared" si="273"/>
        <v>68.91</v>
      </c>
      <c r="I267" s="44">
        <f t="shared" si="266"/>
        <v>17.23</v>
      </c>
      <c r="J267" s="44">
        <f>ROUND(0.645*0.95,2)</f>
        <v>0.61</v>
      </c>
      <c r="K267" s="43">
        <f t="shared" si="267"/>
        <v>52.55</v>
      </c>
      <c r="L267" s="44">
        <f t="shared" si="251"/>
        <v>11.561</v>
      </c>
      <c r="M267" s="44">
        <f>+(J267*(ВИХ.дані!$T$23*1.105))+(J267*8.7)</f>
        <v>57.276254999999999</v>
      </c>
      <c r="N267" s="44">
        <f t="shared" si="268"/>
        <v>2.3729</v>
      </c>
      <c r="O267" s="44">
        <f t="shared" si="269"/>
        <v>123.76015499999998</v>
      </c>
      <c r="P267" s="45">
        <f t="shared" si="240"/>
        <v>4.67</v>
      </c>
      <c r="Q267" s="44">
        <f t="shared" si="270"/>
        <v>128.43015499999998</v>
      </c>
      <c r="R267" s="44">
        <f t="shared" si="271"/>
        <v>128.43333333333334</v>
      </c>
      <c r="S267" s="44">
        <f t="shared" si="272"/>
        <v>25.686666666666667</v>
      </c>
      <c r="T267" s="65">
        <f t="shared" si="239"/>
        <v>154.12</v>
      </c>
      <c r="U267" s="82" t="s">
        <v>622</v>
      </c>
      <c r="V267" s="44">
        <v>146.04</v>
      </c>
      <c r="W267" s="44">
        <v>121.70096178571427</v>
      </c>
    </row>
    <row r="268" spans="1:23" s="48" customFormat="1" ht="30" x14ac:dyDescent="0.25">
      <c r="A268" s="38" t="s">
        <v>323</v>
      </c>
      <c r="B268" s="134" t="s">
        <v>395</v>
      </c>
      <c r="C268" s="73" t="s">
        <v>396</v>
      </c>
      <c r="D268" s="40" t="s">
        <v>37</v>
      </c>
      <c r="E268" s="40">
        <v>2</v>
      </c>
      <c r="F268" s="41"/>
      <c r="G268" s="42"/>
      <c r="H268" s="44">
        <f t="shared" si="273"/>
        <v>68.91</v>
      </c>
      <c r="I268" s="44">
        <f t="shared" si="266"/>
        <v>17.23</v>
      </c>
      <c r="J268" s="44">
        <f>ROUND(2.358*0.95,2)</f>
        <v>2.2400000000000002</v>
      </c>
      <c r="K268" s="43">
        <f t="shared" si="267"/>
        <v>192.95</v>
      </c>
      <c r="L268" s="44">
        <f t="shared" si="251"/>
        <v>42.448999999999998</v>
      </c>
      <c r="M268" s="44">
        <f>+(J268*(ВИХ.дані!$T$23*1.105))+(J268*8.7)</f>
        <v>210.32592</v>
      </c>
      <c r="N268" s="44">
        <f t="shared" si="268"/>
        <v>8.7136000000000013</v>
      </c>
      <c r="O268" s="44">
        <f t="shared" si="269"/>
        <v>454.43851999999998</v>
      </c>
      <c r="P268" s="45">
        <f t="shared" si="240"/>
        <v>17.14</v>
      </c>
      <c r="Q268" s="44">
        <f t="shared" si="270"/>
        <v>471.57851999999997</v>
      </c>
      <c r="R268" s="44">
        <f t="shared" si="271"/>
        <v>471.57499999999999</v>
      </c>
      <c r="S268" s="44">
        <f t="shared" si="272"/>
        <v>94.314999999999998</v>
      </c>
      <c r="T268" s="65">
        <f t="shared" si="239"/>
        <v>565.89</v>
      </c>
      <c r="U268" s="38" t="s">
        <v>623</v>
      </c>
      <c r="V268" s="44">
        <v>536.27</v>
      </c>
      <c r="W268" s="44">
        <v>446.89303999999993</v>
      </c>
    </row>
    <row r="269" spans="1:23" s="48" customFormat="1" ht="15.75" x14ac:dyDescent="0.25">
      <c r="A269" s="38" t="s">
        <v>326</v>
      </c>
      <c r="B269" s="138" t="s">
        <v>397</v>
      </c>
      <c r="C269" s="79" t="s">
        <v>398</v>
      </c>
      <c r="D269" s="40" t="s">
        <v>37</v>
      </c>
      <c r="E269" s="40">
        <v>2</v>
      </c>
      <c r="F269" s="41"/>
      <c r="G269" s="42"/>
      <c r="H269" s="44">
        <f t="shared" si="273"/>
        <v>68.91</v>
      </c>
      <c r="I269" s="44">
        <f t="shared" si="266"/>
        <v>17.23</v>
      </c>
      <c r="J269" s="44">
        <f>ROUND(0.667*0.95,2)</f>
        <v>0.63</v>
      </c>
      <c r="K269" s="43">
        <f t="shared" si="267"/>
        <v>54.27</v>
      </c>
      <c r="L269" s="44">
        <f t="shared" si="251"/>
        <v>11.939400000000001</v>
      </c>
      <c r="M269" s="44">
        <f>+(J269*(ВИХ.дані!$T$23*1.105))+(J269*8.7)</f>
        <v>59.154164999999999</v>
      </c>
      <c r="N269" s="44">
        <f t="shared" si="268"/>
        <v>2.4506999999999999</v>
      </c>
      <c r="O269" s="44">
        <f t="shared" si="269"/>
        <v>127.81426499999999</v>
      </c>
      <c r="P269" s="45">
        <f t="shared" si="240"/>
        <v>4.82</v>
      </c>
      <c r="Q269" s="44">
        <f t="shared" si="270"/>
        <v>132.634265</v>
      </c>
      <c r="R269" s="44">
        <f t="shared" si="271"/>
        <v>132.63333333333333</v>
      </c>
      <c r="S269" s="44">
        <f t="shared" si="272"/>
        <v>26.526666666666667</v>
      </c>
      <c r="T269" s="65">
        <f t="shared" si="239"/>
        <v>159.16</v>
      </c>
      <c r="U269" s="38" t="s">
        <v>624</v>
      </c>
      <c r="V269" s="44">
        <v>150.83000000000001</v>
      </c>
      <c r="W269" s="44">
        <v>125.68804249999999</v>
      </c>
    </row>
    <row r="270" spans="1:23" s="48" customFormat="1" ht="45" x14ac:dyDescent="0.25">
      <c r="A270" s="38" t="s">
        <v>328</v>
      </c>
      <c r="B270" s="124" t="s">
        <v>399</v>
      </c>
      <c r="C270" s="73" t="s">
        <v>400</v>
      </c>
      <c r="D270" s="40" t="s">
        <v>37</v>
      </c>
      <c r="E270" s="40">
        <v>2</v>
      </c>
      <c r="F270" s="41"/>
      <c r="G270" s="42"/>
      <c r="H270" s="44">
        <f t="shared" si="273"/>
        <v>68.91</v>
      </c>
      <c r="I270" s="44">
        <f t="shared" si="266"/>
        <v>17.23</v>
      </c>
      <c r="J270" s="44">
        <f>ROUND(1.373*0.95,2)</f>
        <v>1.3</v>
      </c>
      <c r="K270" s="43">
        <f t="shared" si="267"/>
        <v>111.98</v>
      </c>
      <c r="L270" s="44">
        <f t="shared" si="251"/>
        <v>24.6356</v>
      </c>
      <c r="M270" s="44">
        <f>+(J270*(ВИХ.дані!$T$23*1.105))+(J270*8.7)</f>
        <v>122.06415</v>
      </c>
      <c r="N270" s="44">
        <f t="shared" si="268"/>
        <v>5.0570000000000004</v>
      </c>
      <c r="O270" s="44">
        <f t="shared" si="269"/>
        <v>263.73675000000003</v>
      </c>
      <c r="P270" s="45">
        <f t="shared" si="240"/>
        <v>9.9499999999999993</v>
      </c>
      <c r="Q270" s="44">
        <f t="shared" si="270"/>
        <v>273.68675000000002</v>
      </c>
      <c r="R270" s="44">
        <f t="shared" si="271"/>
        <v>273.68333333333334</v>
      </c>
      <c r="S270" s="44">
        <f t="shared" si="272"/>
        <v>54.736666666666672</v>
      </c>
      <c r="T270" s="65">
        <f t="shared" si="239"/>
        <v>328.42</v>
      </c>
      <c r="U270" s="82" t="s">
        <v>625</v>
      </c>
      <c r="V270" s="44">
        <v>311.23</v>
      </c>
      <c r="W270" s="44">
        <v>259.36024642857143</v>
      </c>
    </row>
    <row r="271" spans="1:23" s="48" customFormat="1" ht="45.75" thickBot="1" x14ac:dyDescent="0.3">
      <c r="A271" s="38" t="s">
        <v>330</v>
      </c>
      <c r="B271" s="124" t="s">
        <v>401</v>
      </c>
      <c r="C271" s="73" t="s">
        <v>400</v>
      </c>
      <c r="D271" s="40" t="s">
        <v>37</v>
      </c>
      <c r="E271" s="40">
        <v>2</v>
      </c>
      <c r="F271" s="41"/>
      <c r="G271" s="42"/>
      <c r="H271" s="44">
        <f>+VLOOKUP(D271,$D$13:$H$17,5,0)</f>
        <v>68.91</v>
      </c>
      <c r="I271" s="44">
        <f t="shared" si="266"/>
        <v>17.23</v>
      </c>
      <c r="J271" s="44">
        <f>ROUND(3.39*0.95,2)</f>
        <v>3.22</v>
      </c>
      <c r="K271" s="43">
        <f t="shared" si="267"/>
        <v>277.37</v>
      </c>
      <c r="L271" s="44">
        <f t="shared" si="251"/>
        <v>61.0214</v>
      </c>
      <c r="M271" s="44">
        <f>+(J271*(ВИХ.дані!$T$23*1.105))+(J271*8.7)</f>
        <v>302.34351000000004</v>
      </c>
      <c r="N271" s="44">
        <f t="shared" si="268"/>
        <v>12.525800000000002</v>
      </c>
      <c r="O271" s="44">
        <f t="shared" si="269"/>
        <v>653.26071000000002</v>
      </c>
      <c r="P271" s="45">
        <f t="shared" si="240"/>
        <v>24.63</v>
      </c>
      <c r="Q271" s="44">
        <f t="shared" si="270"/>
        <v>677.89071000000001</v>
      </c>
      <c r="R271" s="44">
        <f t="shared" si="271"/>
        <v>677.89166666666665</v>
      </c>
      <c r="S271" s="44">
        <f t="shared" si="272"/>
        <v>135.57833333333335</v>
      </c>
      <c r="T271" s="65">
        <f t="shared" si="239"/>
        <v>813.47</v>
      </c>
      <c r="U271" s="90" t="s">
        <v>626</v>
      </c>
      <c r="V271" s="44">
        <v>770.88</v>
      </c>
      <c r="W271" s="44">
        <v>642.39999499999999</v>
      </c>
    </row>
    <row r="272" spans="1:23" s="48" customFormat="1" ht="30.75" hidden="1" outlineLevel="1" thickBot="1" x14ac:dyDescent="0.3">
      <c r="A272" s="74" t="s">
        <v>29</v>
      </c>
      <c r="B272" s="141" t="s">
        <v>627</v>
      </c>
      <c r="C272" s="140" t="s">
        <v>628</v>
      </c>
      <c r="D272" s="143" t="s">
        <v>35</v>
      </c>
      <c r="E272" s="142">
        <v>1</v>
      </c>
      <c r="F272" s="92">
        <v>0.48</v>
      </c>
      <c r="G272" s="92"/>
      <c r="H272" s="75">
        <v>26.57</v>
      </c>
      <c r="I272" s="76">
        <f>ROUND(H272*$I$10,2)</f>
        <v>6.64</v>
      </c>
      <c r="J272" s="76">
        <v>0.17</v>
      </c>
      <c r="K272" s="77">
        <f t="shared" ref="K272" si="274">ROUND((H272+I272)*J272,2)</f>
        <v>5.65</v>
      </c>
      <c r="L272" s="76">
        <f>ROUND(K272*$L$10,2)</f>
        <v>1.24</v>
      </c>
      <c r="M272" s="76">
        <f>ROUND(K272*$M$10,2)</f>
        <v>0</v>
      </c>
      <c r="N272" s="76">
        <f>ROUND(K272*$N$10,2)</f>
        <v>21.98</v>
      </c>
      <c r="O272" s="76">
        <f t="shared" ref="O272" si="275">SUM(K272:N272)+F272</f>
        <v>29.35</v>
      </c>
      <c r="P272" s="45">
        <f t="shared" ref="P272" si="276">ROUND(O272*$P$10,2)</f>
        <v>224.53</v>
      </c>
      <c r="Q272" s="76">
        <f t="shared" ref="Q272" si="277">SUM(O272+P272)</f>
        <v>253.88</v>
      </c>
      <c r="R272" s="76"/>
      <c r="S272" s="76"/>
      <c r="T272" s="78">
        <f>ROUND(Q272*$T$10,2)</f>
        <v>304.66000000000003</v>
      </c>
      <c r="U272" s="91" t="s">
        <v>629</v>
      </c>
      <c r="V272" s="66"/>
    </row>
    <row r="273" spans="1:22" s="72" customFormat="1" collapsed="1" x14ac:dyDescent="0.25">
      <c r="A273" s="144"/>
      <c r="B273" s="145"/>
      <c r="C273" s="146"/>
      <c r="D273" s="146"/>
      <c r="E273" s="147"/>
      <c r="F273" s="147"/>
      <c r="G273" s="147"/>
      <c r="H273" s="147"/>
      <c r="I273" s="148"/>
      <c r="J273" s="148"/>
      <c r="K273" s="148"/>
      <c r="L273" s="148"/>
      <c r="M273" s="148"/>
      <c r="N273" s="149"/>
      <c r="O273" s="149"/>
      <c r="P273" s="149"/>
      <c r="Q273" s="149"/>
      <c r="R273" s="149"/>
      <c r="S273" s="149"/>
      <c r="T273" s="149"/>
      <c r="U273" s="149"/>
      <c r="V273" s="150"/>
    </row>
    <row r="274" spans="1:22" x14ac:dyDescent="0.25">
      <c r="C274" s="152"/>
      <c r="E274" s="153"/>
      <c r="F274" s="153"/>
      <c r="G274" s="153"/>
      <c r="H274" s="153"/>
    </row>
    <row r="275" spans="1:22" ht="21" customHeight="1" x14ac:dyDescent="0.25">
      <c r="C275" s="366"/>
      <c r="D275" s="366"/>
      <c r="E275" s="366"/>
      <c r="F275" s="155"/>
      <c r="G275" s="155"/>
      <c r="H275" s="155"/>
      <c r="I275" s="155"/>
      <c r="J275" s="155"/>
      <c r="L275" s="155"/>
    </row>
    <row r="276" spans="1:22" ht="18.75" x14ac:dyDescent="0.25">
      <c r="B276" s="156"/>
      <c r="I276" s="154"/>
      <c r="J276" s="19"/>
    </row>
    <row r="277" spans="1:22" s="161" customFormat="1" ht="21" customHeight="1" x14ac:dyDescent="0.25">
      <c r="A277" s="158"/>
      <c r="B277" s="145"/>
      <c r="C277" s="159"/>
      <c r="D277" s="156"/>
      <c r="E277" s="156"/>
      <c r="F277" s="156"/>
      <c r="G277" s="156"/>
      <c r="H277" s="156"/>
      <c r="I277" s="159"/>
      <c r="J277" s="160"/>
      <c r="L277" s="160"/>
      <c r="M277" s="162"/>
      <c r="N277" s="160"/>
      <c r="O277" s="160"/>
      <c r="P277" s="163"/>
      <c r="Q277" s="163"/>
      <c r="R277" s="163"/>
      <c r="S277" s="163"/>
      <c r="T277" s="163"/>
      <c r="U277" s="163"/>
    </row>
    <row r="278" spans="1:22" ht="18" customHeight="1" x14ac:dyDescent="0.25">
      <c r="B278" s="164"/>
      <c r="C278" s="367"/>
      <c r="D278" s="367"/>
      <c r="E278" s="367"/>
      <c r="J278" s="19"/>
      <c r="L278" s="165"/>
      <c r="T278" s="19"/>
      <c r="U278" s="19"/>
      <c r="V278" s="166"/>
    </row>
    <row r="279" spans="1:22" x14ac:dyDescent="0.25">
      <c r="B279" s="167"/>
      <c r="C279" s="168"/>
      <c r="D279" s="164"/>
    </row>
    <row r="280" spans="1:22" ht="47.25" customHeight="1" x14ac:dyDescent="0.25">
      <c r="C280" s="367"/>
      <c r="D280" s="367"/>
      <c r="E280" s="367"/>
      <c r="F280" s="367"/>
      <c r="J280" s="19"/>
      <c r="L280" s="165"/>
      <c r="N280" s="169"/>
    </row>
    <row r="281" spans="1:22" x14ac:dyDescent="0.25">
      <c r="N281" s="368"/>
      <c r="O281" s="368"/>
    </row>
    <row r="282" spans="1:22" ht="43.5" customHeight="1" x14ac:dyDescent="0.25">
      <c r="C282" s="367"/>
      <c r="D282" s="367"/>
      <c r="E282" s="367"/>
      <c r="F282" s="367"/>
      <c r="J282" s="19"/>
      <c r="L282" s="165"/>
    </row>
  </sheetData>
  <customSheetViews>
    <customSheetView guid="{B0C6D85A-4499-461A-9D8C-9457FCA0B9F8}" scale="83" hiddenRows="1" hiddenColumns="1" state="hidden" topLeftCell="E16">
      <selection activeCell="X132" activeCellId="1" sqref="Q11 X132"/>
      <pageMargins left="0" right="0" top="0" bottom="0" header="0" footer="0"/>
      <pageSetup paperSize="9" orientation="portrait" verticalDpi="0" r:id="rId1"/>
    </customSheetView>
  </customSheetViews>
  <mergeCells count="29">
    <mergeCell ref="V11:W11"/>
    <mergeCell ref="V8:W8"/>
    <mergeCell ref="A8:A9"/>
    <mergeCell ref="B8:B9"/>
    <mergeCell ref="C8:C9"/>
    <mergeCell ref="D8:E8"/>
    <mergeCell ref="F8:F9"/>
    <mergeCell ref="U8:U9"/>
    <mergeCell ref="G8:G9"/>
    <mergeCell ref="H8:I8"/>
    <mergeCell ref="J8:J9"/>
    <mergeCell ref="K8:K9"/>
    <mergeCell ref="L8:L9"/>
    <mergeCell ref="M8:M9"/>
    <mergeCell ref="N8:N9"/>
    <mergeCell ref="O8:O9"/>
    <mergeCell ref="T8:T9"/>
    <mergeCell ref="C275:E275"/>
    <mergeCell ref="C278:E278"/>
    <mergeCell ref="T1:U1"/>
    <mergeCell ref="T2:U2"/>
    <mergeCell ref="T3:U3"/>
    <mergeCell ref="A5:U5"/>
    <mergeCell ref="A6:U6"/>
    <mergeCell ref="C280:F280"/>
    <mergeCell ref="N281:O281"/>
    <mergeCell ref="C282:F282"/>
    <mergeCell ref="P8:P9"/>
    <mergeCell ref="Q8:Q9"/>
  </mergeCell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18</vt:i4>
      </vt:variant>
      <vt:variant>
        <vt:lpstr>Іменовані діапазони</vt:lpstr>
      </vt:variant>
      <vt:variant>
        <vt:i4>1</vt:i4>
      </vt:variant>
    </vt:vector>
  </HeadingPairs>
  <TitlesOfParts>
    <vt:vector size="19" baseType="lpstr">
      <vt:lpstr>Зведена</vt:lpstr>
      <vt:lpstr>ВИХ.дані</vt:lpstr>
      <vt:lpstr>Усереднене</vt:lpstr>
      <vt:lpstr>Усереднена</vt:lpstr>
      <vt:lpstr>Кропивницький</vt:lpstr>
      <vt:lpstr>Дніпро</vt:lpstr>
      <vt:lpstr>Харків</vt:lpstr>
      <vt:lpstr>Криворіж</vt:lpstr>
      <vt:lpstr>Харків міськ</vt:lpstr>
      <vt:lpstr>Київ</vt:lpstr>
      <vt:lpstr>Львів</vt:lpstr>
      <vt:lpstr>Житомир</vt:lpstr>
      <vt:lpstr>Хмельницький</vt:lpstr>
      <vt:lpstr>Вінниця</vt:lpstr>
      <vt:lpstr>Дніпропетровськ</vt:lpstr>
      <vt:lpstr>Сумська</vt:lpstr>
      <vt:lpstr>ІвФранківськ</vt:lpstr>
      <vt:lpstr>Миколаїв</vt:lpstr>
      <vt:lpstr>Усереднена!Область_друку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Салтикова Ірина Сергіївна</cp:lastModifiedBy>
  <cp:revision/>
  <cp:lastPrinted>2024-12-30T14:14:34Z</cp:lastPrinted>
  <dcterms:created xsi:type="dcterms:W3CDTF">2023-10-23T06:28:57Z</dcterms:created>
  <dcterms:modified xsi:type="dcterms:W3CDTF">2024-12-30T14:14:39Z</dcterms:modified>
  <cp:category/>
  <cp:contentStatus/>
</cp:coreProperties>
</file>